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slicers/slicer5.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timelines/timeline1.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slicers/slicer6.xml" ContentType="application/vnd.ms-excel.slicer+xml"/>
  <Override PartName="/xl/timelines/timeline2.xml" ContentType="application/vnd.ms-excel.timelin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3.xml" ContentType="application/vnd.openxmlformats-officedocument.drawing+xml"/>
  <Override PartName="/xl/slicers/slicer7.xml" ContentType="application/vnd.ms-excel.slicer+xml"/>
  <Override PartName="/xl/timelines/timeline3.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2.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3.xml" ContentType="application/vnd.openxmlformats-officedocument.themeOverrid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4.xml" ContentType="application/vnd.openxmlformats-officedocument.themeOverrid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5.xml" ContentType="application/vnd.openxmlformats-officedocument.themeOverrid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6.xml" ContentType="application/vnd.openxmlformats-officedocument.themeOverrid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7.xml" ContentType="application/vnd.openxmlformats-officedocument.themeOverrid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heme/themeOverride8.xml" ContentType="application/vnd.openxmlformats-officedocument.themeOverrid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heme/themeOverride9.xml" ContentType="application/vnd.openxmlformats-officedocument.themeOverrid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theme/themeOverride10.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hidePivotFieldList="1"/>
  <mc:AlternateContent xmlns:mc="http://schemas.openxmlformats.org/markup-compatibility/2006">
    <mc:Choice Requires="x15">
      <x15ac:absPath xmlns:x15ac="http://schemas.microsoft.com/office/spreadsheetml/2010/11/ac" url="C:\Users\sweet\Downloads\Telegram Desktop\"/>
    </mc:Choice>
  </mc:AlternateContent>
  <xr:revisionPtr revIDLastSave="0" documentId="13_ncr:1_{E4FA069A-1CF6-47BC-B488-E961BDBC8693}" xr6:coauthVersionLast="36" xr6:coauthVersionMax="36" xr10:uidLastSave="{00000000-0000-0000-0000-000000000000}"/>
  <bookViews>
    <workbookView xWindow="0" yWindow="0" windowWidth="19200" windowHeight="6810" firstSheet="8" activeTab="15" xr2:uid="{00000000-000D-0000-FFFF-FFFF00000000}"/>
  </bookViews>
  <sheets>
    <sheet name="INSIGHT 1" sheetId="1" r:id="rId1"/>
    <sheet name="INSIGHT 2" sheetId="2" r:id="rId2"/>
    <sheet name="INSIGHT 3" sheetId="3" r:id="rId3"/>
    <sheet name="INSIGHT 4" sheetId="4" r:id="rId4"/>
    <sheet name="INSIGHT 5" sheetId="5" r:id="rId5"/>
    <sheet name="INSIGHT 6" sheetId="6" r:id="rId6"/>
    <sheet name="INSIGHT 7" sheetId="7" r:id="rId7"/>
    <sheet name="INSIGHT 8" sheetId="8" r:id="rId8"/>
    <sheet name="INSIGHT 9" sheetId="9" r:id="rId9"/>
    <sheet name="INSIGHT 10" sheetId="10" r:id="rId10"/>
    <sheet name="INSIGHT 11" sheetId="11" r:id="rId11"/>
    <sheet name="INSIGHT 12" sheetId="12" r:id="rId12"/>
    <sheet name="KPI" sheetId="13" r:id="rId13"/>
    <sheet name="YOY Growth" sheetId="14" r:id="rId14"/>
    <sheet name="DataSet" sheetId="15" r:id="rId15"/>
    <sheet name="Dashboard" sheetId="16" r:id="rId16"/>
  </sheets>
  <definedNames>
    <definedName name="_xlnm._FilterDatabase" localSheetId="14" hidden="1">DataSet!$F$1:$F$71</definedName>
    <definedName name="dataset">DataSet!$A$1:$G$71</definedName>
    <definedName name="_xlnm.Extract" localSheetId="14">DataSet!$J$4</definedName>
    <definedName name="NativeTimeline_Admission_Date">#N/A</definedName>
    <definedName name="Slicer_Age">#N/A</definedName>
    <definedName name="Slicer_Gender1">#N/A</definedName>
    <definedName name="Slicer_Insurance_Type2">#N/A</definedName>
    <definedName name="Slicer_Medical_Condition">#N/A</definedName>
    <definedName name="Z_551F04B4_EA3A_4CF8_87FA_9D05E30F8276_.wvu.FilterData" localSheetId="14" hidden="1">DataSet!$F$1:$F$71</definedName>
  </definedNames>
  <calcPr calcId="191029"/>
  <customWorkbookViews>
    <customWorkbookView name="sweety sharma - Personal View" guid="{551F04B4-EA3A-4CF8-87FA-9D05E30F8276}" mergeInterval="0" personalView="1" maximized="1" xWindow="-11" yWindow="-11" windowWidth="1942" windowHeight="1102" activeSheetId="16"/>
  </customWorkbookViews>
  <pivotCaches>
    <pivotCache cacheId="38" r:id="rId17"/>
    <pivotCache cacheId="43" r:id="rId18"/>
    <pivotCache cacheId="78" r:id="rId19"/>
    <pivotCache cacheId="77" r:id="rId20"/>
  </pivotCaches>
  <extLst>
    <ext xmlns:x14="http://schemas.microsoft.com/office/spreadsheetml/2009/9/main" uri="{BBE1A952-AA13-448e-AADC-164F8A28A991}">
      <x14:slicerCaches>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5"/>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5" l="1"/>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2" i="15"/>
  <c r="E16" i="13"/>
  <c r="F16" i="13"/>
  <c r="B10" i="1"/>
  <c r="B9" i="1"/>
  <c r="J15" i="13"/>
  <c r="J9" i="14"/>
  <c r="I9" i="14"/>
  <c r="H9" i="14"/>
  <c r="G9" i="14"/>
  <c r="F9" i="14"/>
  <c r="E9" i="14"/>
  <c r="D9" i="14"/>
  <c r="C9" i="14"/>
  <c r="B9" i="14"/>
  <c r="G16" i="13" l="1"/>
  <c r="B15" i="13"/>
</calcChain>
</file>

<file path=xl/sharedStrings.xml><?xml version="1.0" encoding="utf-8"?>
<sst xmlns="http://schemas.openxmlformats.org/spreadsheetml/2006/main" count="418" uniqueCount="47">
  <si>
    <t>Patient_ID</t>
  </si>
  <si>
    <t>Gender</t>
  </si>
  <si>
    <t>Age</t>
  </si>
  <si>
    <t>Insurance_Type</t>
  </si>
  <si>
    <t>Medical_Condition</t>
  </si>
  <si>
    <t>Treatment_Cost</t>
  </si>
  <si>
    <t>Male</t>
  </si>
  <si>
    <t>Private</t>
  </si>
  <si>
    <t>Hypertension</t>
  </si>
  <si>
    <t>Female</t>
  </si>
  <si>
    <t>Medicare</t>
  </si>
  <si>
    <t>Diabetes</t>
  </si>
  <si>
    <t>Arthritis</t>
  </si>
  <si>
    <t>Heart Disease</t>
  </si>
  <si>
    <t>High Cholesterol</t>
  </si>
  <si>
    <t>Stroke</t>
  </si>
  <si>
    <t>Medicaid</t>
  </si>
  <si>
    <t>Asthma</t>
  </si>
  <si>
    <t>Cancer</t>
  </si>
  <si>
    <t>Obesity</t>
  </si>
  <si>
    <t>Admission_Date</t>
  </si>
  <si>
    <t>Row Labels</t>
  </si>
  <si>
    <t>Grand Total</t>
  </si>
  <si>
    <t>Column Labels</t>
  </si>
  <si>
    <t>Sum of Treatment_Cost</t>
  </si>
  <si>
    <t>Average of Treatment_Cost</t>
  </si>
  <si>
    <t>Sum of Patient_ID</t>
  </si>
  <si>
    <t>21-30</t>
  </si>
  <si>
    <t>31-40</t>
  </si>
  <si>
    <t>41-50</t>
  </si>
  <si>
    <t>51-60</t>
  </si>
  <si>
    <t>61-70</t>
  </si>
  <si>
    <t>71-80</t>
  </si>
  <si>
    <t>Count of Medical_Condition</t>
  </si>
  <si>
    <t>Count of Patient_ID</t>
  </si>
  <si>
    <t>Average of Age</t>
  </si>
  <si>
    <t>2021</t>
  </si>
  <si>
    <t>2022</t>
  </si>
  <si>
    <t>2023</t>
  </si>
  <si>
    <t>2024</t>
  </si>
  <si>
    <t>omparison of Treatment Costs Over Time:</t>
  </si>
  <si>
    <t>Count of Admission_Date</t>
  </si>
  <si>
    <t>FEMALE</t>
  </si>
  <si>
    <t>MALE</t>
  </si>
  <si>
    <t>TOTAL</t>
  </si>
  <si>
    <t>growth of patients as per medical condition</t>
  </si>
  <si>
    <t>Flag potential chronic disease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</si>
</sst>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4009]\ #,##0"/>
    <numFmt numFmtId="172" formatCode="[$₹-4009]\ #,##0.00"/>
    <numFmt numFmtId="173" formatCode="[Green]\ \▲0.0%;[Red]\ \ \▼0.0%"/>
  </numFmts>
  <fonts count="3" x14ac:knownFonts="1">
    <font>
      <sz val="11"/>
      <color theme="1"/>
      <name val="Calibri"/>
      <family val="2"/>
      <scheme val="minor"/>
    </font>
    <font>
      <b/>
      <sz val="11"/>
      <color theme="1"/>
      <name val="Calibri"/>
      <family val="2"/>
      <scheme val="minor"/>
    </font>
    <font>
      <b/>
      <sz val="8"/>
      <color rgb="FF1F1F1F"/>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0" fontId="0" fillId="0" borderId="0" xfId="0" applyNumberFormat="1"/>
    <xf numFmtId="0" fontId="2" fillId="0" borderId="0" xfId="0" applyFont="1"/>
    <xf numFmtId="0" fontId="0" fillId="0" borderId="0" xfId="0" applyAlignment="1">
      <alignment horizontal="center"/>
    </xf>
    <xf numFmtId="171" fontId="0" fillId="0" borderId="0" xfId="0" applyNumberFormat="1"/>
    <xf numFmtId="172" fontId="0" fillId="0" borderId="0" xfId="0" applyNumberFormat="1"/>
    <xf numFmtId="17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[project02_part01_level01_Sweety.xlsx]INSIGHT 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Treatment cost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hade val="76000"/>
            </a:schemeClr>
          </a:solidFill>
          <a:ln>
            <a:noFill/>
          </a:ln>
          <a:effectLst/>
        </c:spPr>
      </c:pivotFmt>
      <c:pivotFmt>
        <c:idx val="2"/>
        <c:spPr>
          <a:solidFill>
            <a:schemeClr val="accent5">
              <a:tint val="77000"/>
            </a:schemeClr>
          </a:solidFill>
          <a:ln>
            <a:noFill/>
          </a:ln>
          <a:effectLst/>
        </c:spPr>
      </c:pivotFmt>
    </c:pivotFmts>
    <c:plotArea>
      <c:layout/>
      <c:doughnutChart>
        <c:varyColors val="1"/>
        <c:ser>
          <c:idx val="0"/>
          <c:order val="0"/>
          <c:tx>
            <c:strRef>
              <c:f>'INSIGHT 1'!$B$3</c:f>
              <c:strCache>
                <c:ptCount val="1"/>
                <c:pt idx="0">
                  <c:v>Total</c:v>
                </c:pt>
              </c:strCache>
            </c:strRef>
          </c:tx>
          <c:dPt>
            <c:idx val="0"/>
            <c:bubble3D val="0"/>
            <c:spPr>
              <a:solidFill>
                <a:schemeClr val="accent5">
                  <a:shade val="76000"/>
                </a:schemeClr>
              </a:solidFill>
              <a:ln>
                <a:noFill/>
              </a:ln>
              <a:effectLst/>
            </c:spPr>
            <c:extLst>
              <c:ext xmlns:c16="http://schemas.microsoft.com/office/drawing/2014/chart" uri="{C3380CC4-5D6E-409C-BE32-E72D297353CC}">
                <c16:uniqueId val="{00000000-85AC-41D0-9475-1999179EEBB4}"/>
              </c:ext>
            </c:extLst>
          </c:dPt>
          <c:dPt>
            <c:idx val="1"/>
            <c:bubble3D val="0"/>
            <c:spPr>
              <a:solidFill>
                <a:schemeClr val="accent5">
                  <a:tint val="77000"/>
                </a:schemeClr>
              </a:solidFill>
              <a:ln>
                <a:noFill/>
              </a:ln>
              <a:effectLst/>
            </c:spPr>
            <c:extLst>
              <c:ext xmlns:c16="http://schemas.microsoft.com/office/drawing/2014/chart" uri="{C3380CC4-5D6E-409C-BE32-E72D297353CC}">
                <c16:uniqueId val="{00000001-85AC-41D0-9475-1999179EEB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 1'!$A$4:$A$6</c:f>
              <c:strCache>
                <c:ptCount val="2"/>
                <c:pt idx="0">
                  <c:v>Male</c:v>
                </c:pt>
                <c:pt idx="1">
                  <c:v>Female</c:v>
                </c:pt>
              </c:strCache>
            </c:strRef>
          </c:cat>
          <c:val>
            <c:numRef>
              <c:f>'INSIGHT 1'!$B$4:$B$6</c:f>
              <c:numCache>
                <c:formatCode>[$₹-4009]\ #,##0</c:formatCode>
                <c:ptCount val="2"/>
                <c:pt idx="0">
                  <c:v>1291.4285714285713</c:v>
                </c:pt>
                <c:pt idx="1">
                  <c:v>977.14285714285711</c:v>
                </c:pt>
              </c:numCache>
            </c:numRef>
          </c:val>
          <c:extLst>
            <c:ext xmlns:c16="http://schemas.microsoft.com/office/drawing/2014/chart" uri="{C3380CC4-5D6E-409C-BE32-E72D297353CC}">
              <c16:uniqueId val="{00000000-8735-4CA7-BD44-2EFE13A02F1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[project02_part01_level01_Sweety.xlsx]INSIGHT 10!PivotTable10</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 of Patients with Chronic disease</a:t>
            </a:r>
          </a:p>
        </c:rich>
      </c:tx>
      <c:layout>
        <c:manualLayout>
          <c:xMode val="edge"/>
          <c:yMode val="edge"/>
          <c:x val="0.25095822397200351"/>
          <c:y val="4.6296296296296294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a:outerShdw dir="9000000" sx="1000" sy="1000" algn="ctr" rotWithShape="0">
              <a:srgbClr val="000000"/>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w="19050">
            <a:solidFill>
              <a:schemeClr val="lt1"/>
            </a:solidFill>
          </a:ln>
          <a:effectLst>
            <a:outerShdw dir="9000000" sx="1000" sy="1000" algn="ctr" rotWithShape="0">
              <a:srgbClr val="000000"/>
            </a:outerShdw>
          </a:effectLst>
        </c:spPr>
        <c:dLbl>
          <c:idx val="0"/>
          <c:layout>
            <c:manualLayout>
              <c:x val="2.7777777777777779E-3"/>
              <c:y val="-8.4875562720133283E-17"/>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'INSIGHT 10'!$B$3</c:f>
              <c:strCache>
                <c:ptCount val="1"/>
                <c:pt idx="0">
                  <c:v>Total</c:v>
                </c:pt>
              </c:strCache>
            </c:strRef>
          </c:tx>
          <c:spPr>
            <a:effectLst>
              <a:outerShdw dir="9000000" sx="1000" sy="1000" algn="ctr" rotWithShape="0">
                <a:srgbClr val="000000"/>
              </a:outerShdw>
            </a:effectLst>
          </c:spPr>
          <c:dPt>
            <c:idx val="0"/>
            <c:bubble3D val="0"/>
            <c:spPr>
              <a:solidFill>
                <a:schemeClr val="accent1">
                  <a:shade val="44000"/>
                </a:schemeClr>
              </a:solidFill>
              <a:ln w="19050">
                <a:solidFill>
                  <a:schemeClr val="lt1"/>
                </a:solidFill>
              </a:ln>
              <a:effectLst>
                <a:outerShdw dir="9000000" sx="1000" sy="1000" algn="ctr" rotWithShape="0">
                  <a:srgbClr val="000000"/>
                </a:outerShdw>
              </a:effectLst>
            </c:spPr>
          </c:dPt>
          <c:dPt>
            <c:idx val="1"/>
            <c:bubble3D val="0"/>
            <c:spPr>
              <a:solidFill>
                <a:schemeClr val="accent1">
                  <a:shade val="58000"/>
                </a:schemeClr>
              </a:solidFill>
              <a:ln w="19050">
                <a:solidFill>
                  <a:schemeClr val="lt1"/>
                </a:solidFill>
              </a:ln>
              <a:effectLst>
                <a:outerShdw dir="9000000" sx="1000" sy="1000" algn="ctr" rotWithShape="0">
                  <a:srgbClr val="000000"/>
                </a:outerShdw>
              </a:effectLst>
            </c:spPr>
          </c:dPt>
          <c:dPt>
            <c:idx val="2"/>
            <c:bubble3D val="0"/>
            <c:spPr>
              <a:solidFill>
                <a:schemeClr val="accent1">
                  <a:shade val="72000"/>
                </a:schemeClr>
              </a:solidFill>
              <a:ln w="19050">
                <a:solidFill>
                  <a:schemeClr val="lt1"/>
                </a:solidFill>
              </a:ln>
              <a:effectLst>
                <a:outerShdw dir="9000000" sx="1000" sy="1000" algn="ctr" rotWithShape="0">
                  <a:srgbClr val="000000"/>
                </a:outerShdw>
              </a:effectLst>
            </c:spPr>
          </c:dPt>
          <c:dPt>
            <c:idx val="3"/>
            <c:bubble3D val="0"/>
            <c:spPr>
              <a:solidFill>
                <a:schemeClr val="accent1">
                  <a:shade val="86000"/>
                </a:schemeClr>
              </a:solidFill>
              <a:ln w="19050">
                <a:solidFill>
                  <a:schemeClr val="lt1"/>
                </a:solidFill>
              </a:ln>
              <a:effectLst>
                <a:outerShdw dir="9000000" sx="1000" sy="1000" algn="ctr" rotWithShape="0">
                  <a:srgbClr val="000000"/>
                </a:outerShdw>
              </a:effectLst>
            </c:spPr>
          </c:dPt>
          <c:dPt>
            <c:idx val="4"/>
            <c:bubble3D val="0"/>
            <c:spPr>
              <a:solidFill>
                <a:schemeClr val="accent1"/>
              </a:solidFill>
              <a:ln w="19050">
                <a:solidFill>
                  <a:schemeClr val="lt1"/>
                </a:solidFill>
              </a:ln>
              <a:effectLst>
                <a:outerShdw dir="9000000" sx="1000" sy="1000" algn="ctr" rotWithShape="0">
                  <a:srgbClr val="000000"/>
                </a:outerShdw>
              </a:effectLst>
            </c:spPr>
          </c:dPt>
          <c:dPt>
            <c:idx val="5"/>
            <c:bubble3D val="0"/>
            <c:spPr>
              <a:solidFill>
                <a:schemeClr val="accent1">
                  <a:tint val="86000"/>
                </a:schemeClr>
              </a:solidFill>
              <a:ln w="19050">
                <a:solidFill>
                  <a:schemeClr val="lt1"/>
                </a:solidFill>
              </a:ln>
              <a:effectLst>
                <a:outerShdw dir="9000000" sx="1000" sy="1000" algn="ctr" rotWithShape="0">
                  <a:srgbClr val="000000"/>
                </a:outerShdw>
              </a:effectLst>
            </c:spPr>
          </c:dPt>
          <c:dPt>
            <c:idx val="6"/>
            <c:bubble3D val="0"/>
            <c:spPr>
              <a:solidFill>
                <a:schemeClr val="accent1">
                  <a:tint val="72000"/>
                </a:schemeClr>
              </a:solidFill>
              <a:ln w="19050">
                <a:solidFill>
                  <a:schemeClr val="lt1"/>
                </a:solidFill>
              </a:ln>
              <a:effectLst>
                <a:outerShdw dir="9000000" sx="1000" sy="1000" algn="ctr" rotWithShape="0">
                  <a:srgbClr val="000000"/>
                </a:outerShdw>
              </a:effectLst>
            </c:spPr>
          </c:dPt>
          <c:dPt>
            <c:idx val="7"/>
            <c:bubble3D val="0"/>
            <c:spPr>
              <a:solidFill>
                <a:schemeClr val="accent1">
                  <a:tint val="58000"/>
                </a:schemeClr>
              </a:solidFill>
              <a:ln w="19050">
                <a:solidFill>
                  <a:schemeClr val="lt1"/>
                </a:solidFill>
              </a:ln>
              <a:effectLst>
                <a:outerShdw dir="9000000" sx="1000" sy="1000" algn="ctr" rotWithShape="0">
                  <a:srgbClr val="000000"/>
                </a:outerShdw>
              </a:effectLst>
            </c:spPr>
          </c:dPt>
          <c:dPt>
            <c:idx val="8"/>
            <c:bubble3D val="0"/>
            <c:spPr>
              <a:solidFill>
                <a:schemeClr val="bg1"/>
              </a:solidFill>
              <a:ln w="19050">
                <a:solidFill>
                  <a:schemeClr val="lt1"/>
                </a:solidFill>
              </a:ln>
              <a:effectLst>
                <a:outerShdw dir="9000000" sx="1000" sy="1000" algn="ctr" rotWithShape="0">
                  <a:srgbClr val="000000"/>
                </a:outerShdw>
              </a:effectLst>
            </c:spPr>
            <c:extLst>
              <c:ext xmlns:c16="http://schemas.microsoft.com/office/drawing/2014/chart" uri="{C3380CC4-5D6E-409C-BE32-E72D297353CC}">
                <c16:uniqueId val="{00000004-DD95-4D8D-B0C5-B01FEAC123EB}"/>
              </c:ext>
            </c:extLst>
          </c:dPt>
          <c:dLbls>
            <c:dLbl>
              <c:idx val="8"/>
              <c:layout>
                <c:manualLayout>
                  <c:x val="2.7777777777777779E-3"/>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D95-4D8D-B0C5-B01FEAC123EB}"/>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 10'!$A$4:$A$13</c:f>
              <c:strCache>
                <c:ptCount val="9"/>
                <c:pt idx="0">
                  <c:v>High Cholesterol</c:v>
                </c:pt>
                <c:pt idx="1">
                  <c:v>Heart Disease</c:v>
                </c:pt>
                <c:pt idx="2">
                  <c:v>Arthritis</c:v>
                </c:pt>
                <c:pt idx="3">
                  <c:v>Obesity</c:v>
                </c:pt>
                <c:pt idx="4">
                  <c:v>Diabetes</c:v>
                </c:pt>
                <c:pt idx="5">
                  <c:v>Cancer</c:v>
                </c:pt>
                <c:pt idx="6">
                  <c:v>Stroke</c:v>
                </c:pt>
                <c:pt idx="7">
                  <c:v>Asthma</c:v>
                </c:pt>
                <c:pt idx="8">
                  <c:v>Hypertension</c:v>
                </c:pt>
              </c:strCache>
            </c:strRef>
          </c:cat>
          <c:val>
            <c:numRef>
              <c:f>'INSIGHT 10'!$B$4:$B$13</c:f>
              <c:numCache>
                <c:formatCode>0.00%</c:formatCode>
                <c:ptCount val="9"/>
                <c:pt idx="0">
                  <c:v>0.13561368209255534</c:v>
                </c:pt>
                <c:pt idx="1">
                  <c:v>0.12877263581488935</c:v>
                </c:pt>
                <c:pt idx="2">
                  <c:v>0.12515090543259558</c:v>
                </c:pt>
                <c:pt idx="3">
                  <c:v>0.12394366197183099</c:v>
                </c:pt>
                <c:pt idx="4">
                  <c:v>0.12152917505030181</c:v>
                </c:pt>
                <c:pt idx="5">
                  <c:v>0.11509054325955734</c:v>
                </c:pt>
                <c:pt idx="6">
                  <c:v>0.11066398390342053</c:v>
                </c:pt>
                <c:pt idx="7">
                  <c:v>7.5251509054325955E-2</c:v>
                </c:pt>
                <c:pt idx="8">
                  <c:v>6.3983903420523139E-2</c:v>
                </c:pt>
              </c:numCache>
            </c:numRef>
          </c:val>
          <c:extLst>
            <c:ext xmlns:c16="http://schemas.microsoft.com/office/drawing/2014/chart" uri="{C3380CC4-5D6E-409C-BE32-E72D297353CC}">
              <c16:uniqueId val="{00000003-DD95-4D8D-B0C5-B01FEAC123EB}"/>
            </c:ext>
          </c:extLst>
        </c:ser>
        <c:dLbls>
          <c:showLegendKey val="0"/>
          <c:showVal val="1"/>
          <c:showCatName val="0"/>
          <c:showSerName val="0"/>
          <c:showPercent val="0"/>
          <c:showBubbleSize val="0"/>
          <c:showLeaderLines val="1"/>
        </c:dLbls>
        <c:firstSliceAng val="27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[project02_part01_level01_Sweety.xlsx]INSIGHT 11!PivotTable12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Treatment cost overtime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'INSIGHT 11'!$B$3</c:f>
              <c:strCache>
                <c:ptCount val="1"/>
                <c:pt idx="0">
                  <c:v>Total</c:v>
                </c:pt>
              </c:strCache>
            </c:strRef>
          </c:tx>
          <c:spPr>
            <a:ln w="28575" cap="rnd">
              <a:solidFill>
                <a:schemeClr val="accent1"/>
              </a:solidFill>
              <a:round/>
            </a:ln>
            <a:effectLst/>
          </c:spPr>
          <c:marker>
            <c:symbol val="none"/>
          </c:marker>
          <c:cat>
            <c:strRef>
              <c:f>'INSIGHT 11'!$A$4:$A$8</c:f>
              <c:strCache>
                <c:ptCount val="4"/>
                <c:pt idx="0">
                  <c:v>2021</c:v>
                </c:pt>
                <c:pt idx="1">
                  <c:v>2022</c:v>
                </c:pt>
                <c:pt idx="2">
                  <c:v>2023</c:v>
                </c:pt>
                <c:pt idx="3">
                  <c:v>2024</c:v>
                </c:pt>
              </c:strCache>
            </c:strRef>
          </c:cat>
          <c:val>
            <c:numRef>
              <c:f>'INSIGHT 11'!$B$4:$B$8</c:f>
              <c:numCache>
                <c:formatCode>[$₹-4009]\ #,##0.00</c:formatCode>
                <c:ptCount val="4"/>
                <c:pt idx="0">
                  <c:v>9900</c:v>
                </c:pt>
                <c:pt idx="1">
                  <c:v>27900</c:v>
                </c:pt>
                <c:pt idx="2">
                  <c:v>31400</c:v>
                </c:pt>
                <c:pt idx="3">
                  <c:v>10200</c:v>
                </c:pt>
              </c:numCache>
            </c:numRef>
          </c:val>
          <c:smooth val="0"/>
          <c:extLst>
            <c:ext xmlns:c16="http://schemas.microsoft.com/office/drawing/2014/chart" uri="{C3380CC4-5D6E-409C-BE32-E72D297353CC}">
              <c16:uniqueId val="{00000000-3695-487D-85EB-C4DDDED94727}"/>
            </c:ext>
          </c:extLst>
        </c:ser>
        <c:dLbls>
          <c:showLegendKey val="0"/>
          <c:showVal val="0"/>
          <c:showCatName val="0"/>
          <c:showSerName val="0"/>
          <c:showPercent val="0"/>
          <c:showBubbleSize val="0"/>
        </c:dLbls>
        <c:smooth val="0"/>
        <c:axId val="929360751"/>
        <c:axId val="1867191599"/>
      </c:lineChart>
      <c:catAx>
        <c:axId val="92936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duration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191599"/>
        <c:crosses val="autoZero"/>
        <c:auto val="1"/>
        <c:lblAlgn val="ctr"/>
        <c:lblOffset val="100"/>
        <c:noMultiLvlLbl val="0"/>
      </c:catAx>
      <c:valAx>
        <c:axId val="186719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 in INR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36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[project02_part01_level01_Sweety.xlsx]INSIGHT 12!PivotTable13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Overtime</a:t>
            </a:r>
            <a:r>
              <a:rPr lang="en-US" baseline="0"/>
              <a:t> Treatment cost by insurance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3"/>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'INSIGHT 12'!$B$3:$B$4</c:f>
              <c:strCache>
                <c:ptCount val="1"/>
                <c:pt idx="0">
                  <c:v>Medicaid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'INSIGHT 12'!$A$5:$A$9</c:f>
              <c:strCache>
                <c:ptCount val="4"/>
                <c:pt idx="0">
                  <c:v>2021</c:v>
                </c:pt>
                <c:pt idx="1">
                  <c:v>2022</c:v>
                </c:pt>
                <c:pt idx="2">
                  <c:v>2023</c:v>
                </c:pt>
                <c:pt idx="3">
                  <c:v>2024</c:v>
                </c:pt>
              </c:strCache>
            </c:strRef>
          </c:cat>
          <c:val>
            <c:numRef>
              <c:f>'INSIGHT 12'!$B$5:$B$9</c:f>
              <c:numCache>
                <c:formatCode>[$₹-4009]\ #,##0</c:formatCode>
                <c:ptCount val="4"/>
                <c:pt idx="0">
                  <c:v>600</c:v>
                </c:pt>
                <c:pt idx="1">
                  <c:v>1200</c:v>
                </c:pt>
                <c:pt idx="2">
                  <c:v>1500</c:v>
                </c:pt>
                <c:pt idx="3">
                  <c:v>1100</c:v>
                </c:pt>
              </c:numCache>
            </c:numRef>
          </c:val>
          <c:smooth val="0"/>
          <c:extLst>
            <c:ext xmlns:c16="http://schemas.microsoft.com/office/drawing/2014/chart" uri="{C3380CC4-5D6E-409C-BE32-E72D297353CC}">
              <c16:uniqueId val="{00000000-607E-44E7-8551-2392C3893BA3}"/>
            </c:ext>
          </c:extLst>
        </c:ser>
        <c:ser>
          <c:idx val="1"/>
          <c:order val="1"/>
          <c:tx>
            <c:strRef>
              <c:f>'INSIGHT 12'!$C$3:$C$4</c:f>
              <c:strCache>
                <c:ptCount val="1"/>
                <c:pt idx="0">
                  <c:v>Medicare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'INSIGHT 12'!$A$5:$A$9</c:f>
              <c:strCache>
                <c:ptCount val="4"/>
                <c:pt idx="0">
                  <c:v>2021</c:v>
                </c:pt>
                <c:pt idx="1">
                  <c:v>2022</c:v>
                </c:pt>
                <c:pt idx="2">
                  <c:v>2023</c:v>
                </c:pt>
                <c:pt idx="3">
                  <c:v>2024</c:v>
                </c:pt>
              </c:strCache>
            </c:strRef>
          </c:cat>
          <c:val>
            <c:numRef>
              <c:f>'INSIGHT 12'!$C$5:$C$9</c:f>
              <c:numCache>
                <c:formatCode>[$₹-4009]\ #,##0</c:formatCode>
                <c:ptCount val="4"/>
                <c:pt idx="0">
                  <c:v>5000</c:v>
                </c:pt>
                <c:pt idx="1">
                  <c:v>9000</c:v>
                </c:pt>
                <c:pt idx="2">
                  <c:v>14400</c:v>
                </c:pt>
                <c:pt idx="3">
                  <c:v>4500</c:v>
                </c:pt>
              </c:numCache>
            </c:numRef>
          </c:val>
          <c:smooth val="0"/>
          <c:extLst>
            <c:ext xmlns:c16="http://schemas.microsoft.com/office/drawing/2014/chart" uri="{C3380CC4-5D6E-409C-BE32-E72D297353CC}">
              <c16:uniqueId val="{00000018-607E-44E7-8551-2392C3893BA3}"/>
            </c:ext>
          </c:extLst>
        </c:ser>
        <c:ser>
          <c:idx val="2"/>
          <c:order val="2"/>
          <c:tx>
            <c:strRef>
              <c:f>'INSIGHT 12'!$D$3:$D$4</c:f>
              <c:strCache>
                <c:ptCount val="1"/>
                <c:pt idx="0">
                  <c:v>Private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'INSIGHT 12'!$A$5:$A$9</c:f>
              <c:strCache>
                <c:ptCount val="4"/>
                <c:pt idx="0">
                  <c:v>2021</c:v>
                </c:pt>
                <c:pt idx="1">
                  <c:v>2022</c:v>
                </c:pt>
                <c:pt idx="2">
                  <c:v>2023</c:v>
                </c:pt>
                <c:pt idx="3">
                  <c:v>2024</c:v>
                </c:pt>
              </c:strCache>
            </c:strRef>
          </c:cat>
          <c:val>
            <c:numRef>
              <c:f>'INSIGHT 12'!$D$5:$D$9</c:f>
              <c:numCache>
                <c:formatCode>[$₹-4009]\ #,##0</c:formatCode>
                <c:ptCount val="4"/>
                <c:pt idx="0">
                  <c:v>4300</c:v>
                </c:pt>
                <c:pt idx="1">
                  <c:v>17700</c:v>
                </c:pt>
                <c:pt idx="2">
                  <c:v>15500</c:v>
                </c:pt>
                <c:pt idx="3">
                  <c:v>4600</c:v>
                </c:pt>
              </c:numCache>
            </c:numRef>
          </c:val>
          <c:smooth val="0"/>
          <c:extLst>
            <c:ext xmlns:c16="http://schemas.microsoft.com/office/drawing/2014/chart" uri="{C3380CC4-5D6E-409C-BE32-E72D297353CC}">
              <c16:uniqueId val="{0000001B-607E-44E7-8551-2392C3893BA3}"/>
            </c:ext>
          </c:extLst>
        </c:ser>
        <c:dLbls>
          <c:showLegendKey val="0"/>
          <c:showVal val="0"/>
          <c:showCatName val="0"/>
          <c:showSerName val="0"/>
          <c:showPercent val="0"/>
          <c:showBubbleSize val="0"/>
        </c:dLbls>
        <c:marker val="1"/>
        <c:smooth val="0"/>
        <c:axId val="2026515487"/>
        <c:axId val="1225513855"/>
      </c:lineChart>
      <c:catAx>
        <c:axId val="2026515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513855"/>
        <c:crosses val="autoZero"/>
        <c:auto val="1"/>
        <c:lblAlgn val="ctr"/>
        <c:lblOffset val="100"/>
        <c:noMultiLvlLbl val="0"/>
      </c:catAx>
      <c:valAx>
        <c:axId val="1225513855"/>
        <c:scaling>
          <c:orientation val="minMax"/>
        </c:scaling>
        <c:delete val="0"/>
        <c:axPos val="l"/>
        <c:majorGridlines>
          <c:spPr>
            <a:ln w="9525" cap="flat" cmpd="sng" algn="ctr">
              <a:solidFill>
                <a:schemeClr val="tx1">
                  <a:lumMod val="15000"/>
                  <a:lumOff val="85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51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[project02_part01_level01_Sweety.xlsx]INSIGHT 3!PivotTable3</c:name>
    <c:fmtId val="3"/>
  </c:pivotSource>
  <c:chart>
    <c:title>
      <c:tx>
        <c:rich>
          <a:bodyPr rot="0" spcFirstLastPara="1" vertOverflow="ellipsis" vert="horz" wrap="square" anchor="ctr" anchorCtr="1"/>
          <a:lstStyle/>
          <a:p>
            <a:pPr algn="ctr" rtl="0">
              <a:def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defRPr>
            </a:pPr>
            <a:r>
              <a: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rPr>
              <a:t>Average Treatment </a:t>
            </a:r>
          </a:p>
          <a:p>
            <a:pPr algn="ctr" rtl="0">
              <a:def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defRPr>
            </a:pPr>
            <a:r>
              <a: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rPr>
              <a:t>cost by</a:t>
            </a:r>
          </a:p>
          <a:p>
            <a:pPr algn="ctr" rtl="0">
              <a:def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defRPr>
            </a:pPr>
            <a:r>
              <a: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rPr>
              <a:t> INSURANCE TYPE</a:t>
            </a:r>
          </a:p>
        </c:rich>
      </c:tx>
      <c:layout>
        <c:manualLayout>
          <c:xMode val="edge"/>
          <c:yMode val="edge"/>
          <c:x val="0.52544540020689234"/>
          <c:y val="0"/>
        </c:manualLayout>
      </c:layout>
      <c:overlay val="0"/>
      <c:spPr>
        <a:noFill/>
        <a:ln>
          <a:noFill/>
        </a:ln>
        <a:effectLst/>
      </c:spPr>
      <c:txPr>
        <a:bodyPr rot="0" spcFirstLastPara="1" vertOverflow="ellipsis" vert="horz" wrap="square" anchor="ctr" anchorCtr="1"/>
        <a:lstStyle/>
        <a:p>
          <a:pPr algn="ctr" rtl="0">
            <a:def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
          <c:y val="0.11384257464133385"/>
          <c:w val="0.54908478451474096"/>
          <c:h val="0.84241125100899628"/>
        </c:manualLayout>
      </c:layout>
      <c:doughnutChart>
        <c:varyColors val="1"/>
        <c:ser>
          <c:idx val="0"/>
          <c:order val="0"/>
          <c:tx>
            <c:strRef>
              <c:f>'INSIGHT 3'!$B$3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048-43D4-B889-A1A76EC46F9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048-43D4-B889-A1A76EC46F9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048-43D4-B889-A1A76EC46F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 3'!$A$4:$A$7</c:f>
              <c:strCache>
                <c:ptCount val="3"/>
                <c:pt idx="0">
                  <c:v>Medicaid</c:v>
                </c:pt>
                <c:pt idx="1">
                  <c:v>Medicare</c:v>
                </c:pt>
                <c:pt idx="2">
                  <c:v>Private</c:v>
                </c:pt>
              </c:strCache>
            </c:strRef>
          </c:cat>
          <c:val>
            <c:numRef>
              <c:f>'INSIGHT 3'!$B$4:$B$7</c:f>
              <c:numCache>
                <c:formatCode>[$₹-4009]\ #,##0</c:formatCode>
                <c:ptCount val="3"/>
                <c:pt idx="0">
                  <c:v>488.88888888888891</c:v>
                </c:pt>
                <c:pt idx="1">
                  <c:v>1096.6666666666667</c:v>
                </c:pt>
                <c:pt idx="2">
                  <c:v>1358.0645161290322</c:v>
                </c:pt>
              </c:numCache>
            </c:numRef>
          </c:val>
          <c:extLst>
            <c:ext xmlns:c16="http://schemas.microsoft.com/office/drawing/2014/chart" uri="{C3380CC4-5D6E-409C-BE32-E72D297353CC}">
              <c16:uniqueId val="{00000006-4048-43D4-B889-A1A76EC46F9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9076976778342303"/>
          <c:y val="0.35339766522541766"/>
          <c:w val="0.28904329160941733"/>
          <c:h val="0.524186401535381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solidFill>
        <a:schemeClr val="tx1">
          <a:lumMod val="15000"/>
          <a:lumOff val="85000"/>
        </a:schemeClr>
      </a:solidFill>
      <a:round/>
    </a:ln>
    <a:effectLst>
      <a:glow rad="76200">
        <a:srgbClr val="F0A22E"/>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[project02_part01_level01_Sweety.xlsx]INSIGHT 4!PivotTable4</c:name>
    <c:fmtId val="3"/>
  </c:pivotSource>
  <c:chart>
    <c:title>
      <c:tx>
        <c:rich>
          <a:bodyPr rot="0" spcFirstLastPara="1" vertOverflow="ellipsis" vert="horz" wrap="square" anchor="ctr" anchorCtr="1"/>
          <a:lstStyle/>
          <a:p>
            <a:pPr algn="ctr" rtl="0">
              <a:def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defRPr>
            </a:pPr>
            <a:r>
              <a: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rPr>
              <a:t>Topmost common medical conditions</a:t>
            </a:r>
          </a:p>
        </c:rich>
      </c:tx>
      <c:overlay val="0"/>
      <c:spPr>
        <a:noFill/>
        <a:ln>
          <a:noFill/>
        </a:ln>
        <a:effectLst/>
      </c:spPr>
      <c:txPr>
        <a:bodyPr rot="0" spcFirstLastPara="1" vertOverflow="ellipsis" vert="horz" wrap="square" anchor="ctr" anchorCtr="1"/>
        <a:lstStyle/>
        <a:p>
          <a:pPr algn="ctr" rtl="0">
            <a:def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26658551240236195"/>
          <c:y val="0.3960533475096582"/>
          <c:w val="0.6905645988360255"/>
          <c:h val="0.43375074339272546"/>
        </c:manualLayout>
      </c:layout>
      <c:barChart>
        <c:barDir val="bar"/>
        <c:grouping val="clustered"/>
        <c:varyColors val="0"/>
        <c:ser>
          <c:idx val="0"/>
          <c:order val="0"/>
          <c:tx>
            <c:strRef>
              <c:f>'INSIGHT 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'INSIGHT 4'!$A$4:$A$13</c:f>
              <c:strCache>
                <c:ptCount val="9"/>
                <c:pt idx="0">
                  <c:v>Hypertension</c:v>
                </c:pt>
                <c:pt idx="1">
                  <c:v>Asthma</c:v>
                </c:pt>
                <c:pt idx="2">
                  <c:v>Stroke</c:v>
                </c:pt>
                <c:pt idx="3">
                  <c:v>Obesity</c:v>
                </c:pt>
                <c:pt idx="4">
                  <c:v>Cancer</c:v>
                </c:pt>
                <c:pt idx="5">
                  <c:v>Heart Disease</c:v>
                </c:pt>
                <c:pt idx="6">
                  <c:v>Diabetes</c:v>
                </c:pt>
                <c:pt idx="7">
                  <c:v>High Cholesterol</c:v>
                </c:pt>
                <c:pt idx="8">
                  <c:v>Arthritis</c:v>
                </c:pt>
              </c:strCache>
            </c:strRef>
          </c:cat>
          <c:val>
            <c:numRef>
              <c:f>'INSIGHT 4'!$B$4:$B$13</c:f>
              <c:numCache>
                <c:formatCode>General</c:formatCode>
                <c:ptCount val="9"/>
                <c:pt idx="0">
                  <c:v>5</c:v>
                </c:pt>
                <c:pt idx="1">
                  <c:v>5</c:v>
                </c:pt>
                <c:pt idx="2">
                  <c:v>8</c:v>
                </c:pt>
                <c:pt idx="3">
                  <c:v>8</c:v>
                </c:pt>
                <c:pt idx="4">
                  <c:v>8</c:v>
                </c:pt>
                <c:pt idx="5">
                  <c:v>9</c:v>
                </c:pt>
                <c:pt idx="6">
                  <c:v>9</c:v>
                </c:pt>
                <c:pt idx="7">
                  <c:v>9</c:v>
                </c:pt>
                <c:pt idx="8">
                  <c:v>9</c:v>
                </c:pt>
              </c:numCache>
            </c:numRef>
          </c:val>
          <c:extLst>
            <c:ext xmlns:c16="http://schemas.microsoft.com/office/drawing/2014/chart" uri="{C3380CC4-5D6E-409C-BE32-E72D297353CC}">
              <c16:uniqueId val="{00000000-9484-4F6D-A13F-CED6C165FD3F}"/>
            </c:ext>
          </c:extLst>
        </c:ser>
        <c:dLbls>
          <c:showLegendKey val="0"/>
          <c:showVal val="0"/>
          <c:showCatName val="0"/>
          <c:showSerName val="0"/>
          <c:showPercent val="0"/>
          <c:showBubbleSize val="0"/>
        </c:dLbls>
        <c:gapWidth val="150"/>
        <c:axId val="929372751"/>
        <c:axId val="1777623887"/>
      </c:barChart>
      <c:catAx>
        <c:axId val="92937275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77623887"/>
        <c:crosses val="autoZero"/>
        <c:auto val="1"/>
        <c:lblAlgn val="ctr"/>
        <c:lblOffset val="100"/>
        <c:noMultiLvlLbl val="0"/>
      </c:catAx>
      <c:valAx>
        <c:axId val="1777623887"/>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9372751"/>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2">
          <a:lumMod val="15000"/>
          <a:lumOff val="85000"/>
        </a:schemeClr>
      </a:solidFill>
      <a:round/>
    </a:ln>
    <a:effectLst>
      <a:glow rad="63500">
        <a:srgbClr val="F0A22E"/>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[project02_part01_level01_Sweety.xlsx]INSIGHT 6!PivotTable6</c:name>
    <c:fmtId val="5"/>
  </c:pivotSource>
  <c:chart>
    <c:title>
      <c:tx>
        <c:rich>
          <a:bodyPr rot="0" spcFirstLastPara="1" vertOverflow="ellipsis" vert="horz" wrap="square" anchor="ctr" anchorCtr="1"/>
          <a:lstStyle/>
          <a:p>
            <a:pPr algn="ctr" rtl="0">
              <a:def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defRPr>
            </a:pPr>
            <a:r>
              <a: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rPr>
              <a:t>Average Treatment Cost By Age group and Gender</a:t>
            </a:r>
          </a:p>
        </c:rich>
      </c:tx>
      <c:overlay val="0"/>
      <c:spPr>
        <a:noFill/>
        <a:ln>
          <a:noFill/>
        </a:ln>
        <a:effectLst/>
      </c:spPr>
      <c:txPr>
        <a:bodyPr rot="0" spcFirstLastPara="1" vertOverflow="ellipsis" vert="horz" wrap="square" anchor="ctr" anchorCtr="1"/>
        <a:lstStyle/>
        <a:p>
          <a:pPr algn="ctr" rtl="0">
            <a:def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'INSIGHT 6'!$B$3:$B$4</c:f>
              <c:strCache>
                <c:ptCount val="1"/>
                <c:pt idx="0">
                  <c:v>Female</c:v>
                </c:pt>
              </c:strCache>
            </c:strRef>
          </c:tx>
          <c:spPr>
            <a:ln w="28575" cap="rnd">
              <a:solidFill>
                <a:schemeClr val="accent1"/>
              </a:solidFill>
              <a:round/>
            </a:ln>
            <a:effectLst/>
          </c:spPr>
          <c:marker>
            <c:symbol val="none"/>
          </c:marker>
          <c:cat>
            <c:strRef>
              <c:f>'INSIGHT 6'!$A$5:$A$11</c:f>
              <c:strCache>
                <c:ptCount val="6"/>
                <c:pt idx="0">
                  <c:v>21-30</c:v>
                </c:pt>
                <c:pt idx="1">
                  <c:v>31-40</c:v>
                </c:pt>
                <c:pt idx="2">
                  <c:v>41-50</c:v>
                </c:pt>
                <c:pt idx="3">
                  <c:v>51-60</c:v>
                </c:pt>
                <c:pt idx="4">
                  <c:v>61-70</c:v>
                </c:pt>
                <c:pt idx="5">
                  <c:v>71-80</c:v>
                </c:pt>
              </c:strCache>
            </c:strRef>
          </c:cat>
          <c:val>
            <c:numRef>
              <c:f>'INSIGHT 6'!$B$5:$B$11</c:f>
              <c:numCache>
                <c:formatCode>[$₹-4009]\ #,##0</c:formatCode>
                <c:ptCount val="6"/>
                <c:pt idx="0">
                  <c:v>650</c:v>
                </c:pt>
                <c:pt idx="1">
                  <c:v>644.44444444444446</c:v>
                </c:pt>
                <c:pt idx="2">
                  <c:v>866.66666666666663</c:v>
                </c:pt>
                <c:pt idx="3">
                  <c:v>1320</c:v>
                </c:pt>
                <c:pt idx="4">
                  <c:v>1485.7142857142858</c:v>
                </c:pt>
                <c:pt idx="5">
                  <c:v>1000</c:v>
                </c:pt>
              </c:numCache>
            </c:numRef>
          </c:val>
          <c:smooth val="0"/>
          <c:extLst>
            <c:ext xmlns:c16="http://schemas.microsoft.com/office/drawing/2014/chart" uri="{C3380CC4-5D6E-409C-BE32-E72D297353CC}">
              <c16:uniqueId val="{00000000-C5D8-489A-A510-7459504FA4E5}"/>
            </c:ext>
          </c:extLst>
        </c:ser>
        <c:ser>
          <c:idx val="1"/>
          <c:order val="1"/>
          <c:tx>
            <c:strRef>
              <c:f>'INSIGHT 6'!$C$3:$C$4</c:f>
              <c:strCache>
                <c:ptCount val="1"/>
                <c:pt idx="0">
                  <c:v>Male</c:v>
                </c:pt>
              </c:strCache>
            </c:strRef>
          </c:tx>
          <c:spPr>
            <a:ln w="28575" cap="rnd">
              <a:solidFill>
                <a:schemeClr val="accent2"/>
              </a:solidFill>
              <a:round/>
            </a:ln>
            <a:effectLst/>
          </c:spPr>
          <c:marker>
            <c:symbol val="none"/>
          </c:marker>
          <c:cat>
            <c:strRef>
              <c:f>'INSIGHT 6'!$A$5:$A$11</c:f>
              <c:strCache>
                <c:ptCount val="6"/>
                <c:pt idx="0">
                  <c:v>21-30</c:v>
                </c:pt>
                <c:pt idx="1">
                  <c:v>31-40</c:v>
                </c:pt>
                <c:pt idx="2">
                  <c:v>41-50</c:v>
                </c:pt>
                <c:pt idx="3">
                  <c:v>51-60</c:v>
                </c:pt>
                <c:pt idx="4">
                  <c:v>61-70</c:v>
                </c:pt>
                <c:pt idx="5">
                  <c:v>71-80</c:v>
                </c:pt>
              </c:strCache>
            </c:strRef>
          </c:cat>
          <c:val>
            <c:numRef>
              <c:f>'INSIGHT 6'!$C$5:$C$11</c:f>
              <c:numCache>
                <c:formatCode>[$₹-4009]\ #,##0</c:formatCode>
                <c:ptCount val="6"/>
                <c:pt idx="0">
                  <c:v>1025</c:v>
                </c:pt>
                <c:pt idx="1">
                  <c:v>800</c:v>
                </c:pt>
                <c:pt idx="2">
                  <c:v>885.71428571428567</c:v>
                </c:pt>
                <c:pt idx="3">
                  <c:v>1010</c:v>
                </c:pt>
                <c:pt idx="4">
                  <c:v>2000</c:v>
                </c:pt>
                <c:pt idx="5">
                  <c:v>1600</c:v>
                </c:pt>
              </c:numCache>
            </c:numRef>
          </c:val>
          <c:smooth val="0"/>
          <c:extLst>
            <c:ext xmlns:c16="http://schemas.microsoft.com/office/drawing/2014/chart" uri="{C3380CC4-5D6E-409C-BE32-E72D297353CC}">
              <c16:uniqueId val="{00000008-C5D8-489A-A510-7459504FA4E5}"/>
            </c:ext>
          </c:extLst>
        </c:ser>
        <c:dLbls>
          <c:showLegendKey val="0"/>
          <c:showVal val="0"/>
          <c:showCatName val="0"/>
          <c:showSerName val="0"/>
          <c:showPercent val="0"/>
          <c:showBubbleSize val="0"/>
        </c:dLbls>
        <c:smooth val="0"/>
        <c:axId val="1794177023"/>
        <c:axId val="1860571343"/>
      </c:lineChart>
      <c:catAx>
        <c:axId val="179417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571343"/>
        <c:crosses val="autoZero"/>
        <c:auto val="1"/>
        <c:lblAlgn val="ctr"/>
        <c:lblOffset val="100"/>
        <c:noMultiLvlLbl val="0"/>
      </c:catAx>
      <c:valAx>
        <c:axId val="1860571343"/>
        <c:scaling>
          <c:orientation val="minMax"/>
        </c:scaling>
        <c:delete val="0"/>
        <c:axPos val="l"/>
        <c:majorGridlines>
          <c:spPr>
            <a:ln w="9525" cap="flat" cmpd="sng" algn="ctr">
              <a:solidFill>
                <a:schemeClr val="tx1">
                  <a:lumMod val="15000"/>
                  <a:lumOff val="85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17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lumMod val="15000"/>
          <a:lumOff val="85000"/>
        </a:schemeClr>
      </a:solidFill>
      <a:round/>
    </a:ln>
    <a:effectLst>
      <a:glow rad="63500">
        <a:srgbClr val="F0A22E"/>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[project02_part01_level01_Sweety.xlsx]INSIGHT 5!PivotTable5</c:name>
    <c:fmtId val="6"/>
  </c:pivotSource>
  <c:chart>
    <c:title>
      <c:tx>
        <c:rich>
          <a:bodyPr rot="0" spcFirstLastPara="1" vertOverflow="ellipsis" vert="horz" wrap="square" anchor="ctr" anchorCtr="1"/>
          <a:lstStyle/>
          <a:p>
            <a:pPr algn="ctr" rtl="0">
              <a:def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defRPr>
            </a:pPr>
            <a:r>
              <a: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rPr>
              <a:t>Total Treatment cost by Medical Condition</a:t>
            </a:r>
          </a:p>
        </c:rich>
      </c:tx>
      <c:layout>
        <c:manualLayout>
          <c:xMode val="edge"/>
          <c:yMode val="edge"/>
          <c:x val="0.10378927564499103"/>
          <c:y val="4.6399277266392341E-2"/>
        </c:manualLayout>
      </c:layout>
      <c:overlay val="0"/>
      <c:spPr>
        <a:noFill/>
        <a:ln>
          <a:noFill/>
        </a:ln>
        <a:effectLst/>
      </c:spPr>
      <c:txPr>
        <a:bodyPr rot="0" spcFirstLastPara="1" vertOverflow="ellipsis" vert="horz" wrap="square" anchor="ctr" anchorCtr="1"/>
        <a:lstStyle/>
        <a:p>
          <a:pPr algn="ctr" rtl="0">
            <a:def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 5'!$B$3</c:f>
              <c:strCache>
                <c:ptCount val="1"/>
                <c:pt idx="0">
                  <c:v>Total</c:v>
                </c:pt>
              </c:strCache>
            </c:strRef>
          </c:tx>
          <c:spPr>
            <a:solidFill>
              <a:schemeClr val="accent1"/>
            </a:solidFill>
            <a:ln>
              <a:noFill/>
            </a:ln>
            <a:effectLst/>
            <a:sp3d/>
          </c:spPr>
          <c:invertIfNegative val="0"/>
          <c:cat>
            <c:strRef>
              <c:f>'INSIGHT 5'!$A$4:$A$13</c:f>
              <c:strCache>
                <c:ptCount val="9"/>
                <c:pt idx="0">
                  <c:v>Hypertension</c:v>
                </c:pt>
                <c:pt idx="1">
                  <c:v>High Cholesterol</c:v>
                </c:pt>
                <c:pt idx="2">
                  <c:v>Asthma</c:v>
                </c:pt>
                <c:pt idx="3">
                  <c:v>Diabetes</c:v>
                </c:pt>
                <c:pt idx="4">
                  <c:v>Obesity</c:v>
                </c:pt>
                <c:pt idx="5">
                  <c:v>Arthritis</c:v>
                </c:pt>
                <c:pt idx="6">
                  <c:v>Heart Disease</c:v>
                </c:pt>
                <c:pt idx="7">
                  <c:v>Stroke</c:v>
                </c:pt>
                <c:pt idx="8">
                  <c:v>Cancer</c:v>
                </c:pt>
              </c:strCache>
            </c:strRef>
          </c:cat>
          <c:val>
            <c:numRef>
              <c:f>'INSIGHT 5'!$B$4:$B$13</c:f>
              <c:numCache>
                <c:formatCode>[$₹-4009]\ #,##0</c:formatCode>
                <c:ptCount val="9"/>
                <c:pt idx="0">
                  <c:v>2500</c:v>
                </c:pt>
                <c:pt idx="1">
                  <c:v>2700</c:v>
                </c:pt>
                <c:pt idx="2">
                  <c:v>3000</c:v>
                </c:pt>
                <c:pt idx="3">
                  <c:v>6300</c:v>
                </c:pt>
                <c:pt idx="4">
                  <c:v>6400</c:v>
                </c:pt>
                <c:pt idx="5">
                  <c:v>9000</c:v>
                </c:pt>
                <c:pt idx="6">
                  <c:v>13500</c:v>
                </c:pt>
                <c:pt idx="7">
                  <c:v>16000</c:v>
                </c:pt>
                <c:pt idx="8">
                  <c:v>20000</c:v>
                </c:pt>
              </c:numCache>
            </c:numRef>
          </c:val>
          <c:extLst>
            <c:ext xmlns:c16="http://schemas.microsoft.com/office/drawing/2014/chart" uri="{C3380CC4-5D6E-409C-BE32-E72D297353CC}">
              <c16:uniqueId val="{00000000-59C2-4F0E-9604-4642F3F28B7D}"/>
            </c:ext>
          </c:extLst>
        </c:ser>
        <c:dLbls>
          <c:showLegendKey val="0"/>
          <c:showVal val="0"/>
          <c:showCatName val="0"/>
          <c:showSerName val="0"/>
          <c:showPercent val="0"/>
          <c:showBubbleSize val="0"/>
        </c:dLbls>
        <c:gapWidth val="150"/>
        <c:shape val="box"/>
        <c:axId val="2029299343"/>
        <c:axId val="1786078543"/>
        <c:axId val="0"/>
      </c:bar3DChart>
      <c:catAx>
        <c:axId val="20292993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078543"/>
        <c:crosses val="autoZero"/>
        <c:auto val="1"/>
        <c:lblAlgn val="ctr"/>
        <c:lblOffset val="100"/>
        <c:noMultiLvlLbl val="0"/>
      </c:catAx>
      <c:valAx>
        <c:axId val="1786078543"/>
        <c:scaling>
          <c:orientation val="minMax"/>
        </c:scaling>
        <c:delete val="0"/>
        <c:axPos val="l"/>
        <c:majorGridlines>
          <c:spPr>
            <a:ln w="9525" cap="flat" cmpd="sng" algn="ctr">
              <a:solidFill>
                <a:schemeClr val="tx1">
                  <a:lumMod val="15000"/>
                  <a:lumOff val="85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29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lumMod val="15000"/>
          <a:lumOff val="85000"/>
        </a:schemeClr>
      </a:solidFill>
      <a:round/>
    </a:ln>
    <a:effectLst>
      <a:glow rad="63500">
        <a:srgbClr val="F0A22E"/>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[project02_part01_level01_Sweety.xlsx]INSIGHT 7!PivotTable7</c:name>
    <c:fmtId val="58"/>
  </c:pivotSource>
  <c:chart>
    <c:title>
      <c:tx>
        <c:rich>
          <a:bodyPr rot="0" spcFirstLastPara="1" vertOverflow="ellipsis" vert="horz" wrap="square" anchor="ctr" anchorCtr="1"/>
          <a:lstStyle/>
          <a:p>
            <a:pPr algn="ctr" rtl="0">
              <a:def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defRPr>
            </a:pPr>
            <a:r>
              <a: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rPr>
              <a:t>Gender wise distribution of Insurance</a:t>
            </a:r>
          </a:p>
        </c:rich>
      </c:tx>
      <c:layout>
        <c:manualLayout>
          <c:xMode val="edge"/>
          <c:yMode val="edge"/>
          <c:x val="0.12068587050688058"/>
          <c:y val="0"/>
        </c:manualLayout>
      </c:layout>
      <c:overlay val="0"/>
      <c:spPr>
        <a:noFill/>
        <a:ln>
          <a:noFill/>
        </a:ln>
        <a:effectLst/>
      </c:spPr>
      <c:txPr>
        <a:bodyPr rot="0" spcFirstLastPara="1" vertOverflow="ellipsis" vert="horz" wrap="square" anchor="ctr" anchorCtr="1"/>
        <a:lstStyle/>
        <a:p>
          <a:pPr algn="ctr" rtl="0">
            <a:def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 7'!$B$3:$B$4</c:f>
              <c:strCache>
                <c:ptCount val="1"/>
                <c:pt idx="0">
                  <c:v>Medicaid</c:v>
                </c:pt>
              </c:strCache>
            </c:strRef>
          </c:tx>
          <c:spPr>
            <a:solidFill>
              <a:schemeClr val="accent1"/>
            </a:solidFill>
            <a:ln>
              <a:noFill/>
            </a:ln>
            <a:effectLst/>
            <a:sp3d/>
          </c:spPr>
          <c:invertIfNegative val="0"/>
          <c:cat>
            <c:strRef>
              <c:f>'INSIGHT 7'!$A$5:$A$7</c:f>
              <c:strCache>
                <c:ptCount val="2"/>
                <c:pt idx="0">
                  <c:v>Female</c:v>
                </c:pt>
                <c:pt idx="1">
                  <c:v>Male</c:v>
                </c:pt>
              </c:strCache>
            </c:strRef>
          </c:cat>
          <c:val>
            <c:numRef>
              <c:f>'INSIGHT 7'!$B$5:$B$7</c:f>
              <c:numCache>
                <c:formatCode>General</c:formatCode>
                <c:ptCount val="2"/>
                <c:pt idx="0">
                  <c:v>8</c:v>
                </c:pt>
                <c:pt idx="1">
                  <c:v>1</c:v>
                </c:pt>
              </c:numCache>
            </c:numRef>
          </c:val>
          <c:extLst>
            <c:ext xmlns:c16="http://schemas.microsoft.com/office/drawing/2014/chart" uri="{C3380CC4-5D6E-409C-BE32-E72D297353CC}">
              <c16:uniqueId val="{00000000-B849-4FC8-A5D5-51D408297E4C}"/>
            </c:ext>
          </c:extLst>
        </c:ser>
        <c:ser>
          <c:idx val="1"/>
          <c:order val="1"/>
          <c:tx>
            <c:strRef>
              <c:f>'INSIGHT 7'!$C$3:$C$4</c:f>
              <c:strCache>
                <c:ptCount val="1"/>
                <c:pt idx="0">
                  <c:v>Medicare</c:v>
                </c:pt>
              </c:strCache>
            </c:strRef>
          </c:tx>
          <c:spPr>
            <a:solidFill>
              <a:schemeClr val="accent2"/>
            </a:solidFill>
            <a:ln>
              <a:noFill/>
            </a:ln>
            <a:effectLst/>
            <a:sp3d/>
          </c:spPr>
          <c:invertIfNegative val="0"/>
          <c:cat>
            <c:strRef>
              <c:f>'INSIGHT 7'!$A$5:$A$7</c:f>
              <c:strCache>
                <c:ptCount val="2"/>
                <c:pt idx="0">
                  <c:v>Female</c:v>
                </c:pt>
                <c:pt idx="1">
                  <c:v>Male</c:v>
                </c:pt>
              </c:strCache>
            </c:strRef>
          </c:cat>
          <c:val>
            <c:numRef>
              <c:f>'INSIGHT 7'!$C$5:$C$7</c:f>
              <c:numCache>
                <c:formatCode>General</c:formatCode>
                <c:ptCount val="2"/>
                <c:pt idx="0">
                  <c:v>20</c:v>
                </c:pt>
                <c:pt idx="1">
                  <c:v>10</c:v>
                </c:pt>
              </c:numCache>
            </c:numRef>
          </c:val>
          <c:extLst>
            <c:ext xmlns:c16="http://schemas.microsoft.com/office/drawing/2014/chart" uri="{C3380CC4-5D6E-409C-BE32-E72D297353CC}">
              <c16:uniqueId val="{00000009-B849-4FC8-A5D5-51D408297E4C}"/>
            </c:ext>
          </c:extLst>
        </c:ser>
        <c:ser>
          <c:idx val="2"/>
          <c:order val="2"/>
          <c:tx>
            <c:strRef>
              <c:f>'INSIGHT 7'!$D$3:$D$4</c:f>
              <c:strCache>
                <c:ptCount val="1"/>
                <c:pt idx="0">
                  <c:v>Private</c:v>
                </c:pt>
              </c:strCache>
            </c:strRef>
          </c:tx>
          <c:spPr>
            <a:solidFill>
              <a:schemeClr val="accent3"/>
            </a:solidFill>
            <a:ln>
              <a:noFill/>
            </a:ln>
            <a:effectLst/>
            <a:sp3d/>
          </c:spPr>
          <c:invertIfNegative val="0"/>
          <c:cat>
            <c:strRef>
              <c:f>'INSIGHT 7'!$A$5:$A$7</c:f>
              <c:strCache>
                <c:ptCount val="2"/>
                <c:pt idx="0">
                  <c:v>Female</c:v>
                </c:pt>
                <c:pt idx="1">
                  <c:v>Male</c:v>
                </c:pt>
              </c:strCache>
            </c:strRef>
          </c:cat>
          <c:val>
            <c:numRef>
              <c:f>'INSIGHT 7'!$D$5:$D$7</c:f>
              <c:numCache>
                <c:formatCode>General</c:formatCode>
                <c:ptCount val="2"/>
                <c:pt idx="0">
                  <c:v>7</c:v>
                </c:pt>
                <c:pt idx="1">
                  <c:v>24</c:v>
                </c:pt>
              </c:numCache>
            </c:numRef>
          </c:val>
          <c:extLst>
            <c:ext xmlns:c16="http://schemas.microsoft.com/office/drawing/2014/chart" uri="{C3380CC4-5D6E-409C-BE32-E72D297353CC}">
              <c16:uniqueId val="{0000000C-B849-4FC8-A5D5-51D408297E4C}"/>
            </c:ext>
          </c:extLst>
        </c:ser>
        <c:dLbls>
          <c:showLegendKey val="0"/>
          <c:showVal val="0"/>
          <c:showCatName val="0"/>
          <c:showSerName val="0"/>
          <c:showPercent val="0"/>
          <c:showBubbleSize val="0"/>
        </c:dLbls>
        <c:gapWidth val="150"/>
        <c:shape val="box"/>
        <c:axId val="1942597791"/>
        <c:axId val="1980255231"/>
        <c:axId val="0"/>
      </c:bar3DChart>
      <c:catAx>
        <c:axId val="1942597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255231"/>
        <c:crosses val="autoZero"/>
        <c:auto val="1"/>
        <c:lblAlgn val="ctr"/>
        <c:lblOffset val="100"/>
        <c:noMultiLvlLbl val="0"/>
      </c:catAx>
      <c:valAx>
        <c:axId val="198025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597791"/>
        <c:crosses val="autoZero"/>
        <c:crossBetween val="between"/>
      </c:valAx>
      <c:spPr>
        <a:noFill/>
        <a:ln>
          <a:noFill/>
        </a:ln>
        <a:effectLst/>
      </c:spPr>
    </c:plotArea>
    <c:legend>
      <c:legendPos val="r"/>
      <c:layout>
        <c:manualLayout>
          <c:xMode val="edge"/>
          <c:yMode val="edge"/>
          <c:x val="0.76520279817144665"/>
          <c:y val="0.21903814061161866"/>
          <c:w val="0.20990336814876451"/>
          <c:h val="0.621275078713323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lumMod val="15000"/>
          <a:lumOff val="85000"/>
        </a:schemeClr>
      </a:solidFill>
      <a:round/>
    </a:ln>
    <a:effectLst>
      <a:glow rad="63500">
        <a:srgbClr val="F0A22E"/>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[project02_part01_level01_Sweety.xlsx]INSIGHT 8!PivotTable8</c:name>
    <c:fmtId val="3"/>
  </c:pivotSource>
  <c:chart>
    <c:title>
      <c:tx>
        <c:rich>
          <a:bodyPr rot="0" spcFirstLastPara="1" vertOverflow="ellipsis" vert="horz" wrap="square" anchor="ctr" anchorCtr="1"/>
          <a:lstStyle/>
          <a:p>
            <a:pPr algn="ctr" rtl="0">
              <a:def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defRPr>
            </a:pPr>
            <a:r>
              <a: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rPr>
              <a:t>Total Treatment cost by Medical condition and insurance type</a:t>
            </a:r>
          </a:p>
        </c:rich>
      </c:tx>
      <c:overlay val="0"/>
      <c:spPr>
        <a:noFill/>
        <a:ln>
          <a:noFill/>
        </a:ln>
        <a:effectLst/>
      </c:spPr>
      <c:txPr>
        <a:bodyPr rot="0" spcFirstLastPara="1" vertOverflow="ellipsis" vert="horz" wrap="square" anchor="ctr" anchorCtr="1"/>
        <a:lstStyle/>
        <a:p>
          <a:pPr algn="ctr" rtl="0">
            <a:def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col"/>
        <c:grouping val="stacked"/>
        <c:varyColors val="0"/>
        <c:ser>
          <c:idx val="0"/>
          <c:order val="0"/>
          <c:tx>
            <c:strRef>
              <c:f>'INSIGHT 8'!$B$3:$B$4</c:f>
              <c:strCache>
                <c:ptCount val="1"/>
                <c:pt idx="0">
                  <c:v>Medicaid</c:v>
                </c:pt>
              </c:strCache>
            </c:strRef>
          </c:tx>
          <c:spPr>
            <a:solidFill>
              <a:schemeClr val="accent1"/>
            </a:solidFill>
            <a:ln>
              <a:noFill/>
            </a:ln>
            <a:effectLst/>
          </c:spPr>
          <c:invertIfNegative val="0"/>
          <c:cat>
            <c:strRef>
              <c:f>'INSIGHT 8'!$A$5:$A$14</c:f>
              <c:strCache>
                <c:ptCount val="9"/>
                <c:pt idx="0">
                  <c:v>Hypertension</c:v>
                </c:pt>
                <c:pt idx="1">
                  <c:v>High Cholesterol</c:v>
                </c:pt>
                <c:pt idx="2">
                  <c:v>Asthma</c:v>
                </c:pt>
                <c:pt idx="3">
                  <c:v>Diabetes</c:v>
                </c:pt>
                <c:pt idx="4">
                  <c:v>Obesity</c:v>
                </c:pt>
                <c:pt idx="5">
                  <c:v>Arthritis</c:v>
                </c:pt>
                <c:pt idx="6">
                  <c:v>Heart Disease</c:v>
                </c:pt>
                <c:pt idx="7">
                  <c:v>Stroke</c:v>
                </c:pt>
                <c:pt idx="8">
                  <c:v>Cancer</c:v>
                </c:pt>
              </c:strCache>
            </c:strRef>
          </c:cat>
          <c:val>
            <c:numRef>
              <c:f>'INSIGHT 8'!$B$5:$B$14</c:f>
              <c:numCache>
                <c:formatCode>[$₹-4009]\ #,##0.00</c:formatCode>
                <c:ptCount val="9"/>
                <c:pt idx="1">
                  <c:v>1200</c:v>
                </c:pt>
                <c:pt idx="2">
                  <c:v>2400</c:v>
                </c:pt>
                <c:pt idx="4">
                  <c:v>800</c:v>
                </c:pt>
              </c:numCache>
            </c:numRef>
          </c:val>
          <c:extLst>
            <c:ext xmlns:c16="http://schemas.microsoft.com/office/drawing/2014/chart" uri="{C3380CC4-5D6E-409C-BE32-E72D297353CC}">
              <c16:uniqueId val="{00000000-0435-4204-B2BC-FB26BEB963BE}"/>
            </c:ext>
          </c:extLst>
        </c:ser>
        <c:ser>
          <c:idx val="1"/>
          <c:order val="1"/>
          <c:tx>
            <c:strRef>
              <c:f>'INSIGHT 8'!$C$3:$C$4</c:f>
              <c:strCache>
                <c:ptCount val="1"/>
                <c:pt idx="0">
                  <c:v>Medicare</c:v>
                </c:pt>
              </c:strCache>
            </c:strRef>
          </c:tx>
          <c:spPr>
            <a:solidFill>
              <a:schemeClr val="accent2"/>
            </a:solidFill>
            <a:ln>
              <a:noFill/>
            </a:ln>
            <a:effectLst/>
          </c:spPr>
          <c:invertIfNegative val="0"/>
          <c:cat>
            <c:strRef>
              <c:f>'INSIGHT 8'!$A$5:$A$14</c:f>
              <c:strCache>
                <c:ptCount val="9"/>
                <c:pt idx="0">
                  <c:v>Hypertension</c:v>
                </c:pt>
                <c:pt idx="1">
                  <c:v>High Cholesterol</c:v>
                </c:pt>
                <c:pt idx="2">
                  <c:v>Asthma</c:v>
                </c:pt>
                <c:pt idx="3">
                  <c:v>Diabetes</c:v>
                </c:pt>
                <c:pt idx="4">
                  <c:v>Obesity</c:v>
                </c:pt>
                <c:pt idx="5">
                  <c:v>Arthritis</c:v>
                </c:pt>
                <c:pt idx="6">
                  <c:v>Heart Disease</c:v>
                </c:pt>
                <c:pt idx="7">
                  <c:v>Stroke</c:v>
                </c:pt>
                <c:pt idx="8">
                  <c:v>Cancer</c:v>
                </c:pt>
              </c:strCache>
            </c:strRef>
          </c:cat>
          <c:val>
            <c:numRef>
              <c:f>'INSIGHT 8'!$C$5:$C$14</c:f>
              <c:numCache>
                <c:formatCode>[$₹-4009]\ #,##0.00</c:formatCode>
                <c:ptCount val="9"/>
                <c:pt idx="0">
                  <c:v>1000</c:v>
                </c:pt>
                <c:pt idx="1">
                  <c:v>300</c:v>
                </c:pt>
                <c:pt idx="3">
                  <c:v>3500</c:v>
                </c:pt>
                <c:pt idx="4">
                  <c:v>5600</c:v>
                </c:pt>
                <c:pt idx="5">
                  <c:v>8000</c:v>
                </c:pt>
                <c:pt idx="6">
                  <c:v>1500</c:v>
                </c:pt>
                <c:pt idx="7">
                  <c:v>8000</c:v>
                </c:pt>
                <c:pt idx="8">
                  <c:v>5000</c:v>
                </c:pt>
              </c:numCache>
            </c:numRef>
          </c:val>
          <c:extLst>
            <c:ext xmlns:c16="http://schemas.microsoft.com/office/drawing/2014/chart" uri="{C3380CC4-5D6E-409C-BE32-E72D297353CC}">
              <c16:uniqueId val="{0000000B-0435-4204-B2BC-FB26BEB963BE}"/>
            </c:ext>
          </c:extLst>
        </c:ser>
        <c:ser>
          <c:idx val="2"/>
          <c:order val="2"/>
          <c:tx>
            <c:strRef>
              <c:f>'INSIGHT 8'!$D$3:$D$4</c:f>
              <c:strCache>
                <c:ptCount val="1"/>
                <c:pt idx="0">
                  <c:v>Private</c:v>
                </c:pt>
              </c:strCache>
            </c:strRef>
          </c:tx>
          <c:spPr>
            <a:solidFill>
              <a:schemeClr val="accent3"/>
            </a:solidFill>
            <a:ln>
              <a:noFill/>
            </a:ln>
            <a:effectLst/>
          </c:spPr>
          <c:invertIfNegative val="0"/>
          <c:cat>
            <c:strRef>
              <c:f>'INSIGHT 8'!$A$5:$A$14</c:f>
              <c:strCache>
                <c:ptCount val="9"/>
                <c:pt idx="0">
                  <c:v>Hypertension</c:v>
                </c:pt>
                <c:pt idx="1">
                  <c:v>High Cholesterol</c:v>
                </c:pt>
                <c:pt idx="2">
                  <c:v>Asthma</c:v>
                </c:pt>
                <c:pt idx="3">
                  <c:v>Diabetes</c:v>
                </c:pt>
                <c:pt idx="4">
                  <c:v>Obesity</c:v>
                </c:pt>
                <c:pt idx="5">
                  <c:v>Arthritis</c:v>
                </c:pt>
                <c:pt idx="6">
                  <c:v>Heart Disease</c:v>
                </c:pt>
                <c:pt idx="7">
                  <c:v>Stroke</c:v>
                </c:pt>
                <c:pt idx="8">
                  <c:v>Cancer</c:v>
                </c:pt>
              </c:strCache>
            </c:strRef>
          </c:cat>
          <c:val>
            <c:numRef>
              <c:f>'INSIGHT 8'!$D$5:$D$14</c:f>
              <c:numCache>
                <c:formatCode>[$₹-4009]\ #,##0.00</c:formatCode>
                <c:ptCount val="9"/>
                <c:pt idx="0">
                  <c:v>1500</c:v>
                </c:pt>
                <c:pt idx="1">
                  <c:v>1200</c:v>
                </c:pt>
                <c:pt idx="2">
                  <c:v>600</c:v>
                </c:pt>
                <c:pt idx="3">
                  <c:v>2800</c:v>
                </c:pt>
                <c:pt idx="5">
                  <c:v>1000</c:v>
                </c:pt>
                <c:pt idx="6">
                  <c:v>12000</c:v>
                </c:pt>
                <c:pt idx="7">
                  <c:v>8000</c:v>
                </c:pt>
                <c:pt idx="8">
                  <c:v>15000</c:v>
                </c:pt>
              </c:numCache>
            </c:numRef>
          </c:val>
          <c:extLst>
            <c:ext xmlns:c16="http://schemas.microsoft.com/office/drawing/2014/chart" uri="{C3380CC4-5D6E-409C-BE32-E72D297353CC}">
              <c16:uniqueId val="{0000000E-0435-4204-B2BC-FB26BEB963BE}"/>
            </c:ext>
          </c:extLst>
        </c:ser>
        <c:dLbls>
          <c:showLegendKey val="0"/>
          <c:showVal val="0"/>
          <c:showCatName val="0"/>
          <c:showSerName val="0"/>
          <c:showPercent val="0"/>
          <c:showBubbleSize val="0"/>
        </c:dLbls>
        <c:gapWidth val="219"/>
        <c:overlap val="100"/>
        <c:axId val="1942619391"/>
        <c:axId val="1984008975"/>
      </c:barChart>
      <c:catAx>
        <c:axId val="194261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008975"/>
        <c:crosses val="autoZero"/>
        <c:auto val="1"/>
        <c:lblAlgn val="ctr"/>
        <c:lblOffset val="100"/>
        <c:noMultiLvlLbl val="0"/>
      </c:catAx>
      <c:valAx>
        <c:axId val="1984008975"/>
        <c:scaling>
          <c:orientation val="minMax"/>
        </c:scaling>
        <c:delete val="0"/>
        <c:axPos val="l"/>
        <c:majorGridlines>
          <c:spPr>
            <a:ln w="9525" cap="flat" cmpd="sng" algn="ctr">
              <a:solidFill>
                <a:schemeClr val="tx1">
                  <a:lumMod val="15000"/>
                  <a:lumOff val="85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61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lumMod val="15000"/>
          <a:lumOff val="85000"/>
        </a:schemeClr>
      </a:solidFill>
      <a:round/>
    </a:ln>
    <a:effectLst>
      <a:glow rad="63500">
        <a:srgbClr val="F0A22E"/>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[project02_part01_level01_Sweety.xlsx]INSIGHT 9!PivotTable9</c:name>
    <c:fmtId val="3"/>
  </c:pivotSource>
  <c:chart>
    <c:title>
      <c:tx>
        <c:rich>
          <a:bodyPr rot="0" spcFirstLastPara="1" vertOverflow="ellipsis" vert="horz" wrap="square" anchor="ctr" anchorCtr="1"/>
          <a:lstStyle/>
          <a:p>
            <a:pPr algn="ctr" rtl="0">
              <a:def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defRPr>
            </a:pPr>
            <a:r>
              <a: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rPr>
              <a:t>Average Age of Patients by Medical Condition</a:t>
            </a:r>
          </a:p>
        </c:rich>
      </c:tx>
      <c:overlay val="0"/>
      <c:spPr>
        <a:noFill/>
        <a:ln>
          <a:noFill/>
        </a:ln>
        <a:effectLst/>
      </c:spPr>
      <c:txPr>
        <a:bodyPr rot="0" spcFirstLastPara="1" vertOverflow="ellipsis" vert="horz" wrap="square" anchor="ctr" anchorCtr="1"/>
        <a:lstStyle/>
        <a:p>
          <a:pPr algn="ctr" rtl="0">
            <a:def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377790076294732"/>
          <c:y val="0.3951247243660419"/>
          <c:w val="0.70240743469307809"/>
          <c:h val="0.43569459757442119"/>
        </c:manualLayout>
      </c:layout>
      <c:barChart>
        <c:barDir val="bar"/>
        <c:grouping val="clustered"/>
        <c:varyColors val="0"/>
        <c:ser>
          <c:idx val="0"/>
          <c:order val="0"/>
          <c:tx>
            <c:strRef>
              <c:f>'INSIGHT 9'!$B$3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9'!$A$4:$A$13</c:f>
              <c:strCache>
                <c:ptCount val="9"/>
                <c:pt idx="0">
                  <c:v>Hypertension</c:v>
                </c:pt>
                <c:pt idx="1">
                  <c:v>Obesity</c:v>
                </c:pt>
                <c:pt idx="2">
                  <c:v>Asthma</c:v>
                </c:pt>
                <c:pt idx="3">
                  <c:v>High Cholesterol</c:v>
                </c:pt>
                <c:pt idx="4">
                  <c:v>Arthritis</c:v>
                </c:pt>
                <c:pt idx="5">
                  <c:v>Heart Disease</c:v>
                </c:pt>
                <c:pt idx="6">
                  <c:v>Diabetes</c:v>
                </c:pt>
                <c:pt idx="7">
                  <c:v>Stroke</c:v>
                </c:pt>
                <c:pt idx="8">
                  <c:v>Cancer</c:v>
                </c:pt>
              </c:strCache>
            </c:strRef>
          </c:cat>
          <c:val>
            <c:numRef>
              <c:f>'INSIGHT 9'!$B$4:$B$13</c:f>
              <c:numCache>
                <c:formatCode>0</c:formatCode>
                <c:ptCount val="9"/>
                <c:pt idx="0">
                  <c:v>38.6</c:v>
                </c:pt>
                <c:pt idx="1">
                  <c:v>42.5</c:v>
                </c:pt>
                <c:pt idx="2">
                  <c:v>43.6</c:v>
                </c:pt>
                <c:pt idx="3">
                  <c:v>46.666666666666664</c:v>
                </c:pt>
                <c:pt idx="4">
                  <c:v>52.222222222222221</c:v>
                </c:pt>
                <c:pt idx="5">
                  <c:v>54</c:v>
                </c:pt>
                <c:pt idx="6">
                  <c:v>54.666666666666664</c:v>
                </c:pt>
                <c:pt idx="7">
                  <c:v>61.625</c:v>
                </c:pt>
                <c:pt idx="8">
                  <c:v>64.875</c:v>
                </c:pt>
              </c:numCache>
            </c:numRef>
          </c:val>
          <c:extLst>
            <c:ext xmlns:c16="http://schemas.microsoft.com/office/drawing/2014/chart" uri="{C3380CC4-5D6E-409C-BE32-E72D297353CC}">
              <c16:uniqueId val="{00000000-0A5A-4E16-BA3C-966EE7358888}"/>
            </c:ext>
          </c:extLst>
        </c:ser>
        <c:dLbls>
          <c:dLblPos val="outEnd"/>
          <c:showLegendKey val="0"/>
          <c:showVal val="1"/>
          <c:showCatName val="0"/>
          <c:showSerName val="0"/>
          <c:showPercent val="0"/>
          <c:showBubbleSize val="0"/>
        </c:dLbls>
        <c:gapWidth val="182"/>
        <c:axId val="1870213279"/>
        <c:axId val="1984006895"/>
      </c:barChart>
      <c:catAx>
        <c:axId val="1870213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006895"/>
        <c:crosses val="autoZero"/>
        <c:auto val="1"/>
        <c:lblAlgn val="ctr"/>
        <c:lblOffset val="100"/>
        <c:noMultiLvlLbl val="0"/>
      </c:catAx>
      <c:valAx>
        <c:axId val="198400689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21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lumMod val="15000"/>
          <a:lumOff val="85000"/>
        </a:schemeClr>
      </a:solidFill>
      <a:round/>
    </a:ln>
    <a:effectLst>
      <a:glow rad="63500">
        <a:srgbClr val="F0A22E"/>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[project02_part01_level01_Sweety.xlsx]INSIGHT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a:t>
            </a:r>
            <a:r>
              <a:rPr lang="en-US" baseline="0"/>
              <a:t>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 2'!$B$3</c:f>
              <c:strCache>
                <c:ptCount val="1"/>
                <c:pt idx="0">
                  <c:v>Total</c:v>
                </c:pt>
              </c:strCache>
            </c:strRef>
          </c:tx>
          <c:spPr>
            <a:solidFill>
              <a:schemeClr val="accent1"/>
            </a:solidFill>
            <a:ln>
              <a:noFill/>
            </a:ln>
            <a:effectLst/>
            <a:sp3d/>
          </c:spPr>
          <c:invertIfNegative val="0"/>
          <c:cat>
            <c:strRef>
              <c:f>'INSIGHT 2'!$A$4:$A$10</c:f>
              <c:strCache>
                <c:ptCount val="6"/>
                <c:pt idx="0">
                  <c:v>21-30</c:v>
                </c:pt>
                <c:pt idx="1">
                  <c:v>31-40</c:v>
                </c:pt>
                <c:pt idx="2">
                  <c:v>41-50</c:v>
                </c:pt>
                <c:pt idx="3">
                  <c:v>51-60</c:v>
                </c:pt>
                <c:pt idx="4">
                  <c:v>61-70</c:v>
                </c:pt>
                <c:pt idx="5">
                  <c:v>71-80</c:v>
                </c:pt>
              </c:strCache>
            </c:strRef>
          </c:cat>
          <c:val>
            <c:numRef>
              <c:f>'INSIGHT 2'!$B$4:$B$10</c:f>
              <c:numCache>
                <c:formatCode>General</c:formatCode>
                <c:ptCount val="6"/>
                <c:pt idx="0">
                  <c:v>310</c:v>
                </c:pt>
                <c:pt idx="1">
                  <c:v>304</c:v>
                </c:pt>
                <c:pt idx="2">
                  <c:v>590</c:v>
                </c:pt>
                <c:pt idx="3">
                  <c:v>579</c:v>
                </c:pt>
                <c:pt idx="4">
                  <c:v>537</c:v>
                </c:pt>
                <c:pt idx="5">
                  <c:v>165</c:v>
                </c:pt>
              </c:numCache>
            </c:numRef>
          </c:val>
          <c:extLst>
            <c:ext xmlns:c16="http://schemas.microsoft.com/office/drawing/2014/chart" uri="{C3380CC4-5D6E-409C-BE32-E72D297353CC}">
              <c16:uniqueId val="{00000000-FF2C-4D69-A94D-37F49E6C231A}"/>
            </c:ext>
          </c:extLst>
        </c:ser>
        <c:dLbls>
          <c:showLegendKey val="0"/>
          <c:showVal val="0"/>
          <c:showCatName val="0"/>
          <c:showSerName val="0"/>
          <c:showPercent val="0"/>
          <c:showBubbleSize val="0"/>
        </c:dLbls>
        <c:gapWidth val="150"/>
        <c:shape val="box"/>
        <c:axId val="929357551"/>
        <c:axId val="1783240991"/>
        <c:axId val="0"/>
      </c:bar3DChart>
      <c:catAx>
        <c:axId val="929357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240991"/>
        <c:crosses val="autoZero"/>
        <c:auto val="1"/>
        <c:lblAlgn val="ctr"/>
        <c:lblOffset val="100"/>
        <c:noMultiLvlLbl val="0"/>
      </c:catAx>
      <c:valAx>
        <c:axId val="1783240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35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[project02_part01_level01_Sweety.xlsx]INSIGHT 11!PivotTable12</c:name>
    <c:fmtId val="3"/>
  </c:pivotSource>
  <c:chart>
    <c:title>
      <c:tx>
        <c:rich>
          <a:bodyPr rot="0" spcFirstLastPara="1" vertOverflow="ellipsis" vert="horz" wrap="square" anchor="ctr" anchorCtr="1"/>
          <a:lstStyle/>
          <a:p>
            <a:pPr algn="ctr" rtl="0">
              <a:def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defRPr>
            </a:pPr>
            <a:r>
              <a: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rPr>
              <a:t>Comparison Treatment cost overtime</a:t>
            </a:r>
          </a:p>
        </c:rich>
      </c:tx>
      <c:overlay val="0"/>
      <c:spPr>
        <a:noFill/>
        <a:ln>
          <a:noFill/>
        </a:ln>
        <a:effectLst/>
      </c:spPr>
      <c:txPr>
        <a:bodyPr rot="0" spcFirstLastPara="1" vertOverflow="ellipsis" vert="horz" wrap="square" anchor="ctr" anchorCtr="1"/>
        <a:lstStyle/>
        <a:p>
          <a:pPr algn="ctr" rtl="0">
            <a:def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'INSIGHT 11'!$B$3</c:f>
              <c:strCache>
                <c:ptCount val="1"/>
                <c:pt idx="0">
                  <c:v>Total</c:v>
                </c:pt>
              </c:strCache>
            </c:strRef>
          </c:tx>
          <c:spPr>
            <a:ln w="28575" cap="rnd">
              <a:solidFill>
                <a:schemeClr val="accent1"/>
              </a:solidFill>
              <a:round/>
            </a:ln>
            <a:effectLst/>
          </c:spPr>
          <c:marker>
            <c:symbol val="none"/>
          </c:marker>
          <c:cat>
            <c:strRef>
              <c:f>'INSIGHT 11'!$A$4:$A$8</c:f>
              <c:strCache>
                <c:ptCount val="4"/>
                <c:pt idx="0">
                  <c:v>2021</c:v>
                </c:pt>
                <c:pt idx="1">
                  <c:v>2022</c:v>
                </c:pt>
                <c:pt idx="2">
                  <c:v>2023</c:v>
                </c:pt>
                <c:pt idx="3">
                  <c:v>2024</c:v>
                </c:pt>
              </c:strCache>
            </c:strRef>
          </c:cat>
          <c:val>
            <c:numRef>
              <c:f>'INSIGHT 11'!$B$4:$B$8</c:f>
              <c:numCache>
                <c:formatCode>[$₹-4009]\ #,##0.00</c:formatCode>
                <c:ptCount val="4"/>
                <c:pt idx="0">
                  <c:v>9900</c:v>
                </c:pt>
                <c:pt idx="1">
                  <c:v>27900</c:v>
                </c:pt>
                <c:pt idx="2">
                  <c:v>31400</c:v>
                </c:pt>
                <c:pt idx="3">
                  <c:v>10200</c:v>
                </c:pt>
              </c:numCache>
            </c:numRef>
          </c:val>
          <c:smooth val="0"/>
          <c:extLst>
            <c:ext xmlns:c16="http://schemas.microsoft.com/office/drawing/2014/chart" uri="{C3380CC4-5D6E-409C-BE32-E72D297353CC}">
              <c16:uniqueId val="{00000000-1C7E-4DEF-A23B-CDE8E529B250}"/>
            </c:ext>
          </c:extLst>
        </c:ser>
        <c:dLbls>
          <c:showLegendKey val="0"/>
          <c:showVal val="0"/>
          <c:showCatName val="0"/>
          <c:showSerName val="0"/>
          <c:showPercent val="0"/>
          <c:showBubbleSize val="0"/>
        </c:dLbls>
        <c:smooth val="0"/>
        <c:axId val="929360751"/>
        <c:axId val="1867191599"/>
      </c:lineChart>
      <c:catAx>
        <c:axId val="92936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duration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191599"/>
        <c:crosses val="autoZero"/>
        <c:auto val="1"/>
        <c:lblAlgn val="ctr"/>
        <c:lblOffset val="100"/>
        <c:noMultiLvlLbl val="0"/>
      </c:catAx>
      <c:valAx>
        <c:axId val="186719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 in INR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36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lumMod val="15000"/>
          <a:lumOff val="85000"/>
        </a:schemeClr>
      </a:solidFill>
      <a:round/>
    </a:ln>
    <a:effectLst>
      <a:glow rad="63500">
        <a:srgbClr val="F0A22E"/>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[project02_part01_level01_Sweety.xlsx]INSIGHT 12!PivotTable13</c:name>
    <c:fmtId val="4"/>
  </c:pivotSource>
  <c:chart>
    <c:title>
      <c:tx>
        <c:rich>
          <a:bodyPr rot="0" spcFirstLastPara="1" vertOverflow="ellipsis" vert="horz" wrap="square" anchor="ctr" anchorCtr="1"/>
          <a:lstStyle/>
          <a:p>
            <a:pPr algn="ctr" rtl="0">
              <a:def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defRPr>
            </a:pPr>
            <a:r>
              <a: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rPr>
              <a:t>Overtime Treatment cost by insurance type</a:t>
            </a:r>
          </a:p>
        </c:rich>
      </c:tx>
      <c:overlay val="0"/>
      <c:spPr>
        <a:noFill/>
        <a:ln>
          <a:noFill/>
        </a:ln>
        <a:effectLst/>
      </c:spPr>
      <c:txPr>
        <a:bodyPr rot="0" spcFirstLastPara="1" vertOverflow="ellipsis" vert="horz" wrap="square" anchor="ctr" anchorCtr="1"/>
        <a:lstStyle/>
        <a:p>
          <a:pPr algn="ctr" rtl="0">
            <a:def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'INSIGHT 12'!$B$3:$B$4</c:f>
              <c:strCache>
                <c:ptCount val="1"/>
                <c:pt idx="0">
                  <c:v>Medicaid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'INSIGHT 12'!$A$5:$A$9</c:f>
              <c:strCache>
                <c:ptCount val="4"/>
                <c:pt idx="0">
                  <c:v>2021</c:v>
                </c:pt>
                <c:pt idx="1">
                  <c:v>2022</c:v>
                </c:pt>
                <c:pt idx="2">
                  <c:v>2023</c:v>
                </c:pt>
                <c:pt idx="3">
                  <c:v>2024</c:v>
                </c:pt>
              </c:strCache>
            </c:strRef>
          </c:cat>
          <c:val>
            <c:numRef>
              <c:f>'INSIGHT 12'!$B$5:$B$9</c:f>
              <c:numCache>
                <c:formatCode>[$₹-4009]\ #,##0</c:formatCode>
                <c:ptCount val="4"/>
                <c:pt idx="0">
                  <c:v>600</c:v>
                </c:pt>
                <c:pt idx="1">
                  <c:v>1200</c:v>
                </c:pt>
                <c:pt idx="2">
                  <c:v>1500</c:v>
                </c:pt>
                <c:pt idx="3">
                  <c:v>1100</c:v>
                </c:pt>
              </c:numCache>
            </c:numRef>
          </c:val>
          <c:smooth val="0"/>
          <c:extLst>
            <c:ext xmlns:c16="http://schemas.microsoft.com/office/drawing/2014/chart" uri="{C3380CC4-5D6E-409C-BE32-E72D297353CC}">
              <c16:uniqueId val="{00000000-7F08-40D6-9E70-C762B4073779}"/>
            </c:ext>
          </c:extLst>
        </c:ser>
        <c:ser>
          <c:idx val="1"/>
          <c:order val="1"/>
          <c:tx>
            <c:strRef>
              <c:f>'INSIGHT 12'!$C$3:$C$4</c:f>
              <c:strCache>
                <c:ptCount val="1"/>
                <c:pt idx="0">
                  <c:v>Medicare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'INSIGHT 12'!$A$5:$A$9</c:f>
              <c:strCache>
                <c:ptCount val="4"/>
                <c:pt idx="0">
                  <c:v>2021</c:v>
                </c:pt>
                <c:pt idx="1">
                  <c:v>2022</c:v>
                </c:pt>
                <c:pt idx="2">
                  <c:v>2023</c:v>
                </c:pt>
                <c:pt idx="3">
                  <c:v>2024</c:v>
                </c:pt>
              </c:strCache>
            </c:strRef>
          </c:cat>
          <c:val>
            <c:numRef>
              <c:f>'INSIGHT 12'!$C$5:$C$9</c:f>
              <c:numCache>
                <c:formatCode>[$₹-4009]\ #,##0</c:formatCode>
                <c:ptCount val="4"/>
                <c:pt idx="0">
                  <c:v>5000</c:v>
                </c:pt>
                <c:pt idx="1">
                  <c:v>9000</c:v>
                </c:pt>
                <c:pt idx="2">
                  <c:v>14400</c:v>
                </c:pt>
                <c:pt idx="3">
                  <c:v>4500</c:v>
                </c:pt>
              </c:numCache>
            </c:numRef>
          </c:val>
          <c:smooth val="0"/>
          <c:extLst>
            <c:ext xmlns:c16="http://schemas.microsoft.com/office/drawing/2014/chart" uri="{C3380CC4-5D6E-409C-BE32-E72D297353CC}">
              <c16:uniqueId val="{0000000D-7F08-40D6-9E70-C762B4073779}"/>
            </c:ext>
          </c:extLst>
        </c:ser>
        <c:ser>
          <c:idx val="2"/>
          <c:order val="2"/>
          <c:tx>
            <c:strRef>
              <c:f>'INSIGHT 12'!$D$3:$D$4</c:f>
              <c:strCache>
                <c:ptCount val="1"/>
                <c:pt idx="0">
                  <c:v>Private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'INSIGHT 12'!$A$5:$A$9</c:f>
              <c:strCache>
                <c:ptCount val="4"/>
                <c:pt idx="0">
                  <c:v>2021</c:v>
                </c:pt>
                <c:pt idx="1">
                  <c:v>2022</c:v>
                </c:pt>
                <c:pt idx="2">
                  <c:v>2023</c:v>
                </c:pt>
                <c:pt idx="3">
                  <c:v>2024</c:v>
                </c:pt>
              </c:strCache>
            </c:strRef>
          </c:cat>
          <c:val>
            <c:numRef>
              <c:f>'INSIGHT 12'!$D$5:$D$9</c:f>
              <c:numCache>
                <c:formatCode>[$₹-4009]\ #,##0</c:formatCode>
                <c:ptCount val="4"/>
                <c:pt idx="0">
                  <c:v>4300</c:v>
                </c:pt>
                <c:pt idx="1">
                  <c:v>17700</c:v>
                </c:pt>
                <c:pt idx="2">
                  <c:v>15500</c:v>
                </c:pt>
                <c:pt idx="3">
                  <c:v>4600</c:v>
                </c:pt>
              </c:numCache>
            </c:numRef>
          </c:val>
          <c:smooth val="0"/>
          <c:extLst>
            <c:ext xmlns:c16="http://schemas.microsoft.com/office/drawing/2014/chart" uri="{C3380CC4-5D6E-409C-BE32-E72D297353CC}">
              <c16:uniqueId val="{00000010-7F08-40D6-9E70-C762B4073779}"/>
            </c:ext>
          </c:extLst>
        </c:ser>
        <c:dLbls>
          <c:showLegendKey val="0"/>
          <c:showVal val="0"/>
          <c:showCatName val="0"/>
          <c:showSerName val="0"/>
          <c:showPercent val="0"/>
          <c:showBubbleSize val="0"/>
        </c:dLbls>
        <c:marker val="1"/>
        <c:smooth val="0"/>
        <c:axId val="2026515487"/>
        <c:axId val="1225513855"/>
      </c:lineChart>
      <c:catAx>
        <c:axId val="2026515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513855"/>
        <c:crosses val="autoZero"/>
        <c:auto val="1"/>
        <c:lblAlgn val="ctr"/>
        <c:lblOffset val="100"/>
        <c:noMultiLvlLbl val="0"/>
      </c:catAx>
      <c:valAx>
        <c:axId val="1225513855"/>
        <c:scaling>
          <c:orientation val="minMax"/>
        </c:scaling>
        <c:delete val="0"/>
        <c:axPos val="l"/>
        <c:majorGridlines>
          <c:spPr>
            <a:ln w="9525" cap="flat" cmpd="sng" algn="ctr">
              <a:solidFill>
                <a:schemeClr val="tx1">
                  <a:lumMod val="15000"/>
                  <a:lumOff val="85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51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lumMod val="15000"/>
          <a:lumOff val="85000"/>
        </a:schemeClr>
      </a:solidFill>
      <a:round/>
    </a:ln>
    <a:effectLst>
      <a:glow rad="63500">
        <a:srgbClr val="F0A22E"/>
      </a:glow>
      <a:outerShdw blurRad="50800" dist="50800" dir="18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[project02_part01_level01_Sweety.xlsx]INSIGHT 2!PivotTable2</c:name>
    <c:fmtId val="3"/>
  </c:pivotSource>
  <c:chart>
    <c:title>
      <c:tx>
        <c:rich>
          <a:bodyPr rot="0" spcFirstLastPara="1" vertOverflow="ellipsis" vert="horz" wrap="square" anchor="ctr" anchorCtr="1"/>
          <a:lstStyle/>
          <a:p>
            <a:pPr algn="ctr" rtl="0">
              <a:def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defRPr>
            </a:pPr>
            <a:r>
              <a: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rPr>
              <a:t>Patient by </a:t>
            </a:r>
          </a:p>
          <a:p>
            <a:pPr algn="ctr" rtl="0">
              <a:def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defRPr>
            </a:pPr>
            <a:r>
              <a: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rPr>
              <a:t>age group</a:t>
            </a:r>
          </a:p>
        </c:rich>
      </c:tx>
      <c:layout>
        <c:manualLayout>
          <c:xMode val="edge"/>
          <c:yMode val="edge"/>
          <c:x val="0.66450187458371335"/>
          <c:y val="3.2249668298195158E-2"/>
        </c:manualLayout>
      </c:layout>
      <c:overlay val="0"/>
      <c:spPr>
        <a:noFill/>
        <a:ln>
          <a:noFill/>
        </a:ln>
        <a:effectLst/>
      </c:spPr>
      <c:txPr>
        <a:bodyPr rot="0" spcFirstLastPara="1" vertOverflow="ellipsis" vert="horz" wrap="square" anchor="ctr" anchorCtr="1"/>
        <a:lstStyle/>
        <a:p>
          <a:pPr algn="ctr" rtl="0">
            <a:def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3.4622653746347741E-3"/>
          <c:y val="0.11095974107467223"/>
          <c:w val="0.6843569249186382"/>
          <c:h val="0.88904025892532779"/>
        </c:manualLayout>
      </c:layout>
      <c:doughnutChart>
        <c:varyColors val="1"/>
        <c:ser>
          <c:idx val="0"/>
          <c:order val="0"/>
          <c:tx>
            <c:strRef>
              <c:f>'INSIGHT 2'!$B$3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355-4933-BE9E-455166B3D65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dLbl>
              <c:idx val="1"/>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355-4933-BE9E-455166B3D65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 2'!$A$4:$A$10</c:f>
              <c:strCache>
                <c:ptCount val="6"/>
                <c:pt idx="0">
                  <c:v>21-30</c:v>
                </c:pt>
                <c:pt idx="1">
                  <c:v>31-40</c:v>
                </c:pt>
                <c:pt idx="2">
                  <c:v>41-50</c:v>
                </c:pt>
                <c:pt idx="3">
                  <c:v>51-60</c:v>
                </c:pt>
                <c:pt idx="4">
                  <c:v>61-70</c:v>
                </c:pt>
                <c:pt idx="5">
                  <c:v>71-80</c:v>
                </c:pt>
              </c:strCache>
            </c:strRef>
          </c:cat>
          <c:val>
            <c:numRef>
              <c:f>'INSIGHT 2'!$B$4:$B$10</c:f>
              <c:numCache>
                <c:formatCode>General</c:formatCode>
                <c:ptCount val="6"/>
                <c:pt idx="0">
                  <c:v>310</c:v>
                </c:pt>
                <c:pt idx="1">
                  <c:v>304</c:v>
                </c:pt>
                <c:pt idx="2">
                  <c:v>590</c:v>
                </c:pt>
                <c:pt idx="3">
                  <c:v>579</c:v>
                </c:pt>
                <c:pt idx="4">
                  <c:v>537</c:v>
                </c:pt>
                <c:pt idx="5">
                  <c:v>165</c:v>
                </c:pt>
              </c:numCache>
            </c:numRef>
          </c:val>
          <c:extLst>
            <c:ext xmlns:c16="http://schemas.microsoft.com/office/drawing/2014/chart" uri="{C3380CC4-5D6E-409C-BE32-E72D297353CC}">
              <c16:uniqueId val="{00000000-A355-4933-BE9E-455166B3D65C}"/>
            </c:ext>
          </c:extLst>
        </c:ser>
        <c:dLbls>
          <c:showLegendKey val="0"/>
          <c:showVal val="0"/>
          <c:showCatName val="0"/>
          <c:showSerName val="0"/>
          <c:showPercent val="1"/>
          <c:showBubbleSize val="0"/>
          <c:showLeaderLines val="1"/>
        </c:dLbls>
        <c:firstSliceAng val="0"/>
        <c:holeSize val="50"/>
      </c:doughnutChart>
      <c:spPr>
        <a:noFill/>
        <a:ln>
          <a:noFill/>
        </a:ln>
        <a:effectLst>
          <a:glow rad="139700">
            <a:schemeClr val="accent1">
              <a:alpha val="40000"/>
            </a:schemeClr>
          </a:glow>
          <a:outerShdw blurRad="50800" dist="50800" dir="5400000" algn="ctr" rotWithShape="0">
            <a:schemeClr val="bg1">
              <a:alpha val="85000"/>
            </a:scheme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solidFill>
        <a:schemeClr val="tx1">
          <a:lumMod val="15000"/>
          <a:lumOff val="85000"/>
          <a:alpha val="90000"/>
        </a:schemeClr>
      </a:solidFill>
      <a:round/>
    </a:ln>
    <a:effectLst>
      <a:glow rad="508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[project02_part01_level01_Sweety.xlsx]INSIGHT 10!PivotTable10</c:name>
    <c:fmtId val="5"/>
  </c:pivotSource>
  <c:chart>
    <c:title>
      <c:tx>
        <c:rich>
          <a:bodyPr rot="0" spcFirstLastPara="1" vertOverflow="ellipsis" vert="horz" wrap="square" anchor="ctr" anchorCtr="1"/>
          <a:lstStyle/>
          <a:p>
            <a:pPr algn="ctr" rtl="0">
              <a:def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defRPr>
            </a:pPr>
            <a:r>
              <a: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rPr>
              <a:t>% of Patients with </a:t>
            </a:r>
          </a:p>
          <a:p>
            <a:pPr algn="ctr" rtl="0">
              <a:def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defRPr>
            </a:pPr>
            <a:r>
              <a: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rPr>
              <a:t>Chronic disease</a:t>
            </a:r>
          </a:p>
        </c:rich>
      </c:tx>
      <c:layout>
        <c:manualLayout>
          <c:xMode val="edge"/>
          <c:yMode val="edge"/>
          <c:x val="0.58004415450853353"/>
          <c:y val="5.8632597355921003E-2"/>
        </c:manualLayout>
      </c:layout>
      <c:overlay val="0"/>
      <c:spPr>
        <a:solidFill>
          <a:schemeClr val="bg1"/>
        </a:solidFill>
        <a:ln>
          <a:noFill/>
        </a:ln>
        <a:effectLst/>
      </c:spPr>
      <c:txPr>
        <a:bodyPr rot="0" spcFirstLastPara="1" vertOverflow="ellipsis" vert="horz" wrap="square" anchor="ctr" anchorCtr="1"/>
        <a:lstStyle/>
        <a:p>
          <a:pPr algn="ctr" rtl="0">
            <a:defRPr lang="en-US" sz="1400" b="1" i="0" u="none" strike="noStrike" kern="1200" cap="all" spc="50" baseline="0">
              <a:solidFill>
                <a:sysClr val="windowText" lastClr="000000">
                  <a:lumMod val="65000"/>
                  <a:lumOff val="35000"/>
                </a:sysClr>
              </a:solidFill>
              <a:effectLst>
                <a:glow rad="127000">
                  <a:schemeClr val="bg2"/>
                </a:glo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a:outerShdw dir="9000000" sx="1000" sy="1000" algn="ctr" rotWithShape="0">
              <a:srgbClr val="000000"/>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w="19050">
            <a:solidFill>
              <a:schemeClr val="lt1"/>
            </a:solidFill>
          </a:ln>
          <a:effectLst>
            <a:outerShdw dir="9000000" sx="1000" sy="1000" algn="ctr" rotWithShape="0">
              <a:srgbClr val="000000"/>
            </a:outerShdw>
          </a:effectLst>
        </c:spPr>
        <c:dLbl>
          <c:idx val="0"/>
          <c:layout>
            <c:manualLayout>
              <c:x val="2.7777777777777779E-3"/>
              <c:y val="-8.4875562720133283E-17"/>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a:outerShdw dir="9000000" sx="1000" sy="1000" algn="ctr" rotWithShape="0">
              <a:srgbClr val="000000"/>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hade val="44000"/>
            </a:schemeClr>
          </a:solidFill>
          <a:ln w="19050">
            <a:solidFill>
              <a:schemeClr val="lt1"/>
            </a:solidFill>
          </a:ln>
          <a:effectLst>
            <a:outerShdw dir="9000000" sx="1000" sy="1000" algn="ctr" rotWithShape="0">
              <a:srgbClr val="000000"/>
            </a:outerShdw>
          </a:effectLst>
        </c:spPr>
      </c:pivotFmt>
      <c:pivotFmt>
        <c:idx val="7"/>
        <c:spPr>
          <a:solidFill>
            <a:schemeClr val="accent1">
              <a:shade val="58000"/>
            </a:schemeClr>
          </a:solidFill>
          <a:ln w="19050">
            <a:solidFill>
              <a:schemeClr val="lt1"/>
            </a:solidFill>
          </a:ln>
          <a:effectLst>
            <a:outerShdw dir="9000000" sx="1000" sy="1000" algn="ctr" rotWithShape="0">
              <a:srgbClr val="000000"/>
            </a:outerShdw>
          </a:effectLst>
        </c:spPr>
      </c:pivotFmt>
      <c:pivotFmt>
        <c:idx val="8"/>
        <c:spPr>
          <a:solidFill>
            <a:schemeClr val="accent1">
              <a:shade val="72000"/>
            </a:schemeClr>
          </a:solidFill>
          <a:ln w="19050">
            <a:solidFill>
              <a:schemeClr val="lt1"/>
            </a:solidFill>
          </a:ln>
          <a:effectLst>
            <a:outerShdw dir="9000000" sx="1000" sy="1000" algn="ctr" rotWithShape="0">
              <a:srgbClr val="000000"/>
            </a:outerShdw>
          </a:effectLst>
        </c:spPr>
      </c:pivotFmt>
      <c:pivotFmt>
        <c:idx val="9"/>
        <c:spPr>
          <a:solidFill>
            <a:schemeClr val="accent1">
              <a:shade val="86000"/>
            </a:schemeClr>
          </a:solidFill>
          <a:ln w="19050">
            <a:solidFill>
              <a:schemeClr val="lt1"/>
            </a:solidFill>
          </a:ln>
          <a:effectLst>
            <a:outerShdw dir="9000000" sx="1000" sy="1000" algn="ctr" rotWithShape="0">
              <a:srgbClr val="000000"/>
            </a:outerShdw>
          </a:effectLst>
        </c:spPr>
      </c:pivotFmt>
      <c:pivotFmt>
        <c:idx val="10"/>
        <c:spPr>
          <a:solidFill>
            <a:schemeClr val="accent1"/>
          </a:solidFill>
          <a:ln w="19050">
            <a:solidFill>
              <a:schemeClr val="lt1"/>
            </a:solidFill>
          </a:ln>
          <a:effectLst>
            <a:outerShdw dir="9000000" sx="1000" sy="1000" algn="ctr" rotWithShape="0">
              <a:srgbClr val="000000"/>
            </a:outerShdw>
          </a:effectLst>
        </c:spPr>
      </c:pivotFmt>
      <c:pivotFmt>
        <c:idx val="11"/>
        <c:spPr>
          <a:solidFill>
            <a:schemeClr val="accent1">
              <a:tint val="86000"/>
            </a:schemeClr>
          </a:solidFill>
          <a:ln w="19050">
            <a:solidFill>
              <a:schemeClr val="lt1"/>
            </a:solidFill>
          </a:ln>
          <a:effectLst>
            <a:outerShdw dir="9000000" sx="1000" sy="1000" algn="ctr" rotWithShape="0">
              <a:srgbClr val="000000"/>
            </a:outerShdw>
          </a:effectLst>
        </c:spPr>
      </c:pivotFmt>
      <c:pivotFmt>
        <c:idx val="12"/>
        <c:spPr>
          <a:solidFill>
            <a:schemeClr val="accent1">
              <a:tint val="72000"/>
            </a:schemeClr>
          </a:solidFill>
          <a:ln w="19050">
            <a:solidFill>
              <a:schemeClr val="lt1"/>
            </a:solidFill>
          </a:ln>
          <a:effectLst>
            <a:outerShdw dir="9000000" sx="1000" sy="1000" algn="ctr" rotWithShape="0">
              <a:srgbClr val="000000"/>
            </a:outerShdw>
          </a:effectLst>
        </c:spPr>
      </c:pivotFmt>
      <c:pivotFmt>
        <c:idx val="13"/>
        <c:spPr>
          <a:solidFill>
            <a:schemeClr val="accent1">
              <a:tint val="58000"/>
            </a:schemeClr>
          </a:solidFill>
          <a:ln w="19050">
            <a:solidFill>
              <a:schemeClr val="lt1"/>
            </a:solidFill>
          </a:ln>
          <a:effectLst>
            <a:outerShdw dir="9000000" sx="1000" sy="1000" algn="ctr" rotWithShape="0">
              <a:srgbClr val="000000"/>
            </a:outerShdw>
          </a:effectLst>
        </c:spPr>
      </c:pivotFmt>
      <c:pivotFmt>
        <c:idx val="14"/>
        <c:spPr>
          <a:solidFill>
            <a:schemeClr val="accent1">
              <a:tint val="44000"/>
            </a:schemeClr>
          </a:solidFill>
          <a:ln w="19050">
            <a:solidFill>
              <a:schemeClr val="lt1"/>
            </a:solidFill>
          </a:ln>
          <a:effectLst>
            <a:outerShdw dir="9000000" sx="1000" sy="1000" algn="ctr" rotWithShape="0">
              <a:srgbClr val="000000"/>
            </a:outerShdw>
          </a:effectLst>
        </c:spPr>
        <c:dLbl>
          <c:idx val="0"/>
          <c:layout>
            <c:manualLayout>
              <c:x val="2.7777777777777779E-3"/>
              <c:y val="-8.4875562720133283E-17"/>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a:outerShdw dir="9000000" sx="1000" sy="1000" algn="ctr" rotWithShape="0">
              <a:srgbClr val="000000"/>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hade val="44000"/>
            </a:schemeClr>
          </a:solidFill>
          <a:ln w="19050">
            <a:solidFill>
              <a:schemeClr val="lt1"/>
            </a:solidFill>
          </a:ln>
          <a:effectLst>
            <a:outerShdw dir="9000000" sx="1000" sy="1000" algn="ctr" rotWithShape="0">
              <a:srgbClr val="000000"/>
            </a:outerShdw>
          </a:effectLst>
        </c:spPr>
      </c:pivotFmt>
      <c:pivotFmt>
        <c:idx val="17"/>
        <c:spPr>
          <a:solidFill>
            <a:schemeClr val="accent1">
              <a:shade val="58000"/>
            </a:schemeClr>
          </a:solidFill>
          <a:ln w="19050">
            <a:solidFill>
              <a:schemeClr val="lt1"/>
            </a:solidFill>
          </a:ln>
          <a:effectLst>
            <a:outerShdw dir="9000000" sx="1000" sy="1000" algn="ctr" rotWithShape="0">
              <a:srgbClr val="000000"/>
            </a:outerShdw>
          </a:effectLst>
        </c:spPr>
      </c:pivotFmt>
      <c:pivotFmt>
        <c:idx val="18"/>
        <c:spPr>
          <a:solidFill>
            <a:schemeClr val="accent1">
              <a:shade val="72000"/>
            </a:schemeClr>
          </a:solidFill>
          <a:ln w="19050">
            <a:solidFill>
              <a:schemeClr val="lt1"/>
            </a:solidFill>
          </a:ln>
          <a:effectLst>
            <a:outerShdw dir="9000000" sx="1000" sy="1000" algn="ctr" rotWithShape="0">
              <a:srgbClr val="000000"/>
            </a:outerShdw>
          </a:effectLst>
        </c:spPr>
      </c:pivotFmt>
      <c:pivotFmt>
        <c:idx val="19"/>
        <c:spPr>
          <a:solidFill>
            <a:schemeClr val="accent1">
              <a:shade val="86000"/>
            </a:schemeClr>
          </a:solidFill>
          <a:ln w="19050">
            <a:solidFill>
              <a:schemeClr val="lt1"/>
            </a:solidFill>
          </a:ln>
          <a:effectLst>
            <a:outerShdw dir="9000000" sx="1000" sy="1000" algn="ctr" rotWithShape="0">
              <a:srgbClr val="000000"/>
            </a:outerShdw>
          </a:effectLst>
        </c:spPr>
      </c:pivotFmt>
      <c:pivotFmt>
        <c:idx val="20"/>
        <c:spPr>
          <a:solidFill>
            <a:schemeClr val="accent1"/>
          </a:solidFill>
          <a:ln w="19050">
            <a:solidFill>
              <a:schemeClr val="lt1"/>
            </a:solidFill>
          </a:ln>
          <a:effectLst>
            <a:outerShdw dir="9000000" sx="1000" sy="1000" algn="ctr" rotWithShape="0">
              <a:srgbClr val="000000"/>
            </a:outerShdw>
          </a:effectLst>
        </c:spPr>
      </c:pivotFmt>
      <c:pivotFmt>
        <c:idx val="21"/>
        <c:spPr>
          <a:solidFill>
            <a:schemeClr val="accent1">
              <a:tint val="86000"/>
            </a:schemeClr>
          </a:solidFill>
          <a:ln w="19050">
            <a:solidFill>
              <a:schemeClr val="lt1"/>
            </a:solidFill>
          </a:ln>
          <a:effectLst>
            <a:outerShdw dir="9000000" sx="1000" sy="1000" algn="ctr" rotWithShape="0">
              <a:srgbClr val="000000"/>
            </a:outerShdw>
          </a:effectLst>
        </c:spPr>
      </c:pivotFmt>
      <c:pivotFmt>
        <c:idx val="22"/>
        <c:spPr>
          <a:solidFill>
            <a:schemeClr val="accent1">
              <a:tint val="72000"/>
            </a:schemeClr>
          </a:solidFill>
          <a:ln w="19050">
            <a:solidFill>
              <a:schemeClr val="lt1"/>
            </a:solidFill>
          </a:ln>
          <a:effectLst>
            <a:outerShdw dir="9000000" sx="1000" sy="1000" algn="ctr" rotWithShape="0">
              <a:srgbClr val="000000"/>
            </a:outerShdw>
          </a:effectLst>
        </c:spPr>
      </c:pivotFmt>
      <c:pivotFmt>
        <c:idx val="23"/>
        <c:spPr>
          <a:solidFill>
            <a:schemeClr val="accent1">
              <a:tint val="58000"/>
            </a:schemeClr>
          </a:solidFill>
          <a:ln w="19050">
            <a:solidFill>
              <a:schemeClr val="lt1"/>
            </a:solidFill>
          </a:ln>
          <a:effectLst>
            <a:outerShdw dir="9000000" sx="1000" sy="1000" algn="ctr" rotWithShape="0">
              <a:srgbClr val="000000"/>
            </a:outerShdw>
          </a:effectLst>
        </c:spPr>
      </c:pivotFmt>
      <c:pivotFmt>
        <c:idx val="24"/>
        <c:spPr>
          <a:solidFill>
            <a:schemeClr val="accent1">
              <a:tint val="44000"/>
            </a:schemeClr>
          </a:solidFill>
          <a:ln w="19050">
            <a:solidFill>
              <a:schemeClr val="lt1"/>
            </a:solidFill>
          </a:ln>
          <a:effectLst>
            <a:outerShdw dir="9000000" sx="1000" sy="1000" algn="ctr" rotWithShape="0">
              <a:srgbClr val="000000"/>
            </a:outerShdw>
          </a:effectLst>
        </c:spPr>
        <c:dLbl>
          <c:idx val="0"/>
          <c:layout>
            <c:manualLayout>
              <c:x val="2.7777777777777779E-3"/>
              <c:y val="-8.4875562720133283E-17"/>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009259893736668E-2"/>
          <c:y val="0"/>
          <c:w val="0.61090653213783719"/>
          <c:h val="1"/>
        </c:manualLayout>
      </c:layout>
      <c:doughnutChart>
        <c:varyColors val="1"/>
        <c:ser>
          <c:idx val="0"/>
          <c:order val="0"/>
          <c:tx>
            <c:strRef>
              <c:f>'INSIGHT 10'!$B$3</c:f>
              <c:strCache>
                <c:ptCount val="1"/>
                <c:pt idx="0">
                  <c:v>Total</c:v>
                </c:pt>
              </c:strCache>
            </c:strRef>
          </c:tx>
          <c:spPr>
            <a:effectLst>
              <a:outerShdw dir="9000000" sx="1000" sy="1000" algn="ctr" rotWithShape="0">
                <a:srgbClr val="000000"/>
              </a:outerShdw>
            </a:effectLst>
          </c:spPr>
          <c:dPt>
            <c:idx val="0"/>
            <c:bubble3D val="0"/>
            <c:spPr>
              <a:solidFill>
                <a:schemeClr val="accent1">
                  <a:shade val="44000"/>
                </a:schemeClr>
              </a:solidFill>
              <a:ln w="19050">
                <a:solidFill>
                  <a:schemeClr val="lt1"/>
                </a:solidFill>
              </a:ln>
              <a:effectLst>
                <a:outerShdw dir="9000000" sx="1000" sy="1000" algn="ctr" rotWithShape="0">
                  <a:srgbClr val="000000"/>
                </a:outerShdw>
              </a:effectLst>
            </c:spPr>
            <c:extLst>
              <c:ext xmlns:c16="http://schemas.microsoft.com/office/drawing/2014/chart" uri="{C3380CC4-5D6E-409C-BE32-E72D297353CC}">
                <c16:uniqueId val="{00000001-B9C9-42A1-8335-6DB400BA7DBC}"/>
              </c:ext>
            </c:extLst>
          </c:dPt>
          <c:dPt>
            <c:idx val="1"/>
            <c:bubble3D val="0"/>
            <c:spPr>
              <a:solidFill>
                <a:schemeClr val="accent1">
                  <a:shade val="58000"/>
                </a:schemeClr>
              </a:solidFill>
              <a:ln w="19050">
                <a:solidFill>
                  <a:schemeClr val="lt1"/>
                </a:solidFill>
              </a:ln>
              <a:effectLst>
                <a:outerShdw dir="9000000" sx="1000" sy="1000" algn="ctr" rotWithShape="0">
                  <a:srgbClr val="000000"/>
                </a:outerShdw>
              </a:effectLst>
            </c:spPr>
            <c:extLst>
              <c:ext xmlns:c16="http://schemas.microsoft.com/office/drawing/2014/chart" uri="{C3380CC4-5D6E-409C-BE32-E72D297353CC}">
                <c16:uniqueId val="{00000003-B9C9-42A1-8335-6DB400BA7DBC}"/>
              </c:ext>
            </c:extLst>
          </c:dPt>
          <c:dPt>
            <c:idx val="2"/>
            <c:bubble3D val="0"/>
            <c:spPr>
              <a:solidFill>
                <a:schemeClr val="accent1">
                  <a:shade val="72000"/>
                </a:schemeClr>
              </a:solidFill>
              <a:ln w="19050">
                <a:solidFill>
                  <a:schemeClr val="lt1"/>
                </a:solidFill>
              </a:ln>
              <a:effectLst>
                <a:outerShdw dir="9000000" sx="1000" sy="1000" algn="ctr" rotWithShape="0">
                  <a:srgbClr val="000000"/>
                </a:outerShdw>
              </a:effectLst>
            </c:spPr>
            <c:extLst>
              <c:ext xmlns:c16="http://schemas.microsoft.com/office/drawing/2014/chart" uri="{C3380CC4-5D6E-409C-BE32-E72D297353CC}">
                <c16:uniqueId val="{00000005-B9C9-42A1-8335-6DB400BA7DBC}"/>
              </c:ext>
            </c:extLst>
          </c:dPt>
          <c:dPt>
            <c:idx val="3"/>
            <c:bubble3D val="0"/>
            <c:spPr>
              <a:solidFill>
                <a:schemeClr val="accent1">
                  <a:shade val="86000"/>
                </a:schemeClr>
              </a:solidFill>
              <a:ln w="19050">
                <a:solidFill>
                  <a:schemeClr val="lt1"/>
                </a:solidFill>
              </a:ln>
              <a:effectLst>
                <a:outerShdw dir="9000000" sx="1000" sy="1000" algn="ctr" rotWithShape="0">
                  <a:srgbClr val="000000"/>
                </a:outerShdw>
              </a:effectLst>
            </c:spPr>
            <c:extLst>
              <c:ext xmlns:c16="http://schemas.microsoft.com/office/drawing/2014/chart" uri="{C3380CC4-5D6E-409C-BE32-E72D297353CC}">
                <c16:uniqueId val="{00000007-B9C9-42A1-8335-6DB400BA7DBC}"/>
              </c:ext>
            </c:extLst>
          </c:dPt>
          <c:dPt>
            <c:idx val="4"/>
            <c:bubble3D val="0"/>
            <c:spPr>
              <a:solidFill>
                <a:schemeClr val="accent1"/>
              </a:solidFill>
              <a:ln w="19050">
                <a:solidFill>
                  <a:schemeClr val="lt1"/>
                </a:solidFill>
              </a:ln>
              <a:effectLst>
                <a:outerShdw dir="9000000" sx="1000" sy="1000" algn="ctr" rotWithShape="0">
                  <a:srgbClr val="000000"/>
                </a:outerShdw>
              </a:effectLst>
            </c:spPr>
            <c:extLst>
              <c:ext xmlns:c16="http://schemas.microsoft.com/office/drawing/2014/chart" uri="{C3380CC4-5D6E-409C-BE32-E72D297353CC}">
                <c16:uniqueId val="{00000009-B9C9-42A1-8335-6DB400BA7DBC}"/>
              </c:ext>
            </c:extLst>
          </c:dPt>
          <c:dPt>
            <c:idx val="5"/>
            <c:bubble3D val="0"/>
            <c:spPr>
              <a:solidFill>
                <a:schemeClr val="accent1">
                  <a:tint val="86000"/>
                </a:schemeClr>
              </a:solidFill>
              <a:ln w="19050">
                <a:solidFill>
                  <a:schemeClr val="lt1"/>
                </a:solidFill>
              </a:ln>
              <a:effectLst>
                <a:outerShdw dir="9000000" sx="1000" sy="1000" algn="ctr" rotWithShape="0">
                  <a:srgbClr val="000000"/>
                </a:outerShdw>
              </a:effectLst>
            </c:spPr>
            <c:extLst>
              <c:ext xmlns:c16="http://schemas.microsoft.com/office/drawing/2014/chart" uri="{C3380CC4-5D6E-409C-BE32-E72D297353CC}">
                <c16:uniqueId val="{0000000B-B9C9-42A1-8335-6DB400BA7DBC}"/>
              </c:ext>
            </c:extLst>
          </c:dPt>
          <c:dPt>
            <c:idx val="6"/>
            <c:bubble3D val="0"/>
            <c:spPr>
              <a:solidFill>
                <a:schemeClr val="accent1">
                  <a:tint val="72000"/>
                </a:schemeClr>
              </a:solidFill>
              <a:ln w="19050">
                <a:solidFill>
                  <a:schemeClr val="lt1"/>
                </a:solidFill>
              </a:ln>
              <a:effectLst>
                <a:outerShdw dir="9000000" sx="1000" sy="1000" algn="ctr" rotWithShape="0">
                  <a:srgbClr val="000000"/>
                </a:outerShdw>
              </a:effectLst>
            </c:spPr>
            <c:extLst>
              <c:ext xmlns:c16="http://schemas.microsoft.com/office/drawing/2014/chart" uri="{C3380CC4-5D6E-409C-BE32-E72D297353CC}">
                <c16:uniqueId val="{0000000D-B9C9-42A1-8335-6DB400BA7DBC}"/>
              </c:ext>
            </c:extLst>
          </c:dPt>
          <c:dPt>
            <c:idx val="7"/>
            <c:bubble3D val="0"/>
            <c:spPr>
              <a:solidFill>
                <a:schemeClr val="accent1">
                  <a:tint val="58000"/>
                </a:schemeClr>
              </a:solidFill>
              <a:ln w="19050">
                <a:solidFill>
                  <a:schemeClr val="lt1"/>
                </a:solidFill>
              </a:ln>
              <a:effectLst>
                <a:outerShdw dir="9000000" sx="1000" sy="1000" algn="ctr" rotWithShape="0">
                  <a:srgbClr val="000000"/>
                </a:outerShdw>
              </a:effectLst>
            </c:spPr>
            <c:extLst>
              <c:ext xmlns:c16="http://schemas.microsoft.com/office/drawing/2014/chart" uri="{C3380CC4-5D6E-409C-BE32-E72D297353CC}">
                <c16:uniqueId val="{0000000F-B9C9-42A1-8335-6DB400BA7DBC}"/>
              </c:ext>
            </c:extLst>
          </c:dPt>
          <c:dPt>
            <c:idx val="8"/>
            <c:bubble3D val="0"/>
            <c:spPr>
              <a:solidFill>
                <a:schemeClr val="accent1">
                  <a:tint val="44000"/>
                </a:schemeClr>
              </a:solidFill>
              <a:ln w="19050">
                <a:solidFill>
                  <a:schemeClr val="lt1"/>
                </a:solidFill>
              </a:ln>
              <a:effectLst>
                <a:outerShdw dir="9000000" sx="1000" sy="1000" algn="ctr" rotWithShape="0">
                  <a:srgbClr val="000000"/>
                </a:outerShdw>
              </a:effectLst>
            </c:spPr>
            <c:extLst>
              <c:ext xmlns:c16="http://schemas.microsoft.com/office/drawing/2014/chart" uri="{C3380CC4-5D6E-409C-BE32-E72D297353CC}">
                <c16:uniqueId val="{00000011-B9C9-42A1-8335-6DB400BA7DBC}"/>
              </c:ext>
            </c:extLst>
          </c:dPt>
          <c:dLbls>
            <c:dLbl>
              <c:idx val="8"/>
              <c:layout>
                <c:manualLayout>
                  <c:x val="2.7777777777777779E-3"/>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9C9-42A1-8335-6DB400BA7DBC}"/>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 10'!$A$4:$A$13</c:f>
              <c:strCache>
                <c:ptCount val="9"/>
                <c:pt idx="0">
                  <c:v>High Cholesterol</c:v>
                </c:pt>
                <c:pt idx="1">
                  <c:v>Heart Disease</c:v>
                </c:pt>
                <c:pt idx="2">
                  <c:v>Arthritis</c:v>
                </c:pt>
                <c:pt idx="3">
                  <c:v>Obesity</c:v>
                </c:pt>
                <c:pt idx="4">
                  <c:v>Diabetes</c:v>
                </c:pt>
                <c:pt idx="5">
                  <c:v>Cancer</c:v>
                </c:pt>
                <c:pt idx="6">
                  <c:v>Stroke</c:v>
                </c:pt>
                <c:pt idx="7">
                  <c:v>Asthma</c:v>
                </c:pt>
                <c:pt idx="8">
                  <c:v>Hypertension</c:v>
                </c:pt>
              </c:strCache>
            </c:strRef>
          </c:cat>
          <c:val>
            <c:numRef>
              <c:f>'INSIGHT 10'!$B$4:$B$13</c:f>
              <c:numCache>
                <c:formatCode>0.00%</c:formatCode>
                <c:ptCount val="9"/>
                <c:pt idx="0">
                  <c:v>0.13561368209255534</c:v>
                </c:pt>
                <c:pt idx="1">
                  <c:v>0.12877263581488935</c:v>
                </c:pt>
                <c:pt idx="2">
                  <c:v>0.12515090543259558</c:v>
                </c:pt>
                <c:pt idx="3">
                  <c:v>0.12394366197183099</c:v>
                </c:pt>
                <c:pt idx="4">
                  <c:v>0.12152917505030181</c:v>
                </c:pt>
                <c:pt idx="5">
                  <c:v>0.11509054325955734</c:v>
                </c:pt>
                <c:pt idx="6">
                  <c:v>0.11066398390342053</c:v>
                </c:pt>
                <c:pt idx="7">
                  <c:v>7.5251509054325955E-2</c:v>
                </c:pt>
                <c:pt idx="8">
                  <c:v>6.3983903420523139E-2</c:v>
                </c:pt>
              </c:numCache>
            </c:numRef>
          </c:val>
          <c:extLst>
            <c:ext xmlns:c16="http://schemas.microsoft.com/office/drawing/2014/chart" uri="{C3380CC4-5D6E-409C-BE32-E72D297353CC}">
              <c16:uniqueId val="{00000012-B9C9-42A1-8335-6DB400BA7DBC}"/>
            </c:ext>
          </c:extLst>
        </c:ser>
        <c:dLbls>
          <c:showLegendKey val="0"/>
          <c:showVal val="1"/>
          <c:showCatName val="0"/>
          <c:showSerName val="0"/>
          <c:showPercent val="0"/>
          <c:showBubbleSize val="0"/>
          <c:showLeaderLines val="1"/>
        </c:dLbls>
        <c:firstSliceAng val="27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22225" cap="flat" cmpd="sng" algn="ctr">
      <a:solidFill>
        <a:schemeClr val="tx1">
          <a:lumMod val="15000"/>
          <a:lumOff val="85000"/>
        </a:schemeClr>
      </a:solidFill>
      <a:round/>
    </a:ln>
    <a:effectLst>
      <a:glow rad="50800">
        <a:srgbClr val="F0A22E"/>
      </a:glo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[project02_part01_level01_Sweety.xlsx]INSIGHT 3!PivotTable3</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Average Treatment cost by INSURANCE</a:t>
            </a:r>
            <a:r>
              <a:rPr lang="en-US" baseline="0"/>
              <a:t> TYPE</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'INSIGHT 3'!$B$3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74E-40CC-BC06-B9875758A8F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74E-40CC-BC06-B9875758A8F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74E-40CC-BC06-B9875758A8F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 3'!$A$4:$A$7</c:f>
              <c:strCache>
                <c:ptCount val="3"/>
                <c:pt idx="0">
                  <c:v>Medicaid</c:v>
                </c:pt>
                <c:pt idx="1">
                  <c:v>Medicare</c:v>
                </c:pt>
                <c:pt idx="2">
                  <c:v>Private</c:v>
                </c:pt>
              </c:strCache>
            </c:strRef>
          </c:cat>
          <c:val>
            <c:numRef>
              <c:f>'INSIGHT 3'!$B$4:$B$7</c:f>
              <c:numCache>
                <c:formatCode>[$₹-4009]\ #,##0</c:formatCode>
                <c:ptCount val="3"/>
                <c:pt idx="0">
                  <c:v>488.88888888888891</c:v>
                </c:pt>
                <c:pt idx="1">
                  <c:v>1096.6666666666667</c:v>
                </c:pt>
                <c:pt idx="2">
                  <c:v>1358.0645161290322</c:v>
                </c:pt>
              </c:numCache>
            </c:numRef>
          </c:val>
          <c:extLst>
            <c:ext xmlns:c16="http://schemas.microsoft.com/office/drawing/2014/chart" uri="{C3380CC4-5D6E-409C-BE32-E72D297353CC}">
              <c16:uniqueId val="{00000000-19EF-4849-B826-E1D9FF06824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[project02_part01_level01_Sweety.xlsx]INSIGHT 4!PivotTable4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Topmost common medical conditions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 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'INSIGHT 4'!$A$4:$A$13</c:f>
              <c:strCache>
                <c:ptCount val="9"/>
                <c:pt idx="0">
                  <c:v>Hypertension</c:v>
                </c:pt>
                <c:pt idx="1">
                  <c:v>Asthma</c:v>
                </c:pt>
                <c:pt idx="2">
                  <c:v>Stroke</c:v>
                </c:pt>
                <c:pt idx="3">
                  <c:v>Obesity</c:v>
                </c:pt>
                <c:pt idx="4">
                  <c:v>Cancer</c:v>
                </c:pt>
                <c:pt idx="5">
                  <c:v>Heart Disease</c:v>
                </c:pt>
                <c:pt idx="6">
                  <c:v>Diabetes</c:v>
                </c:pt>
                <c:pt idx="7">
                  <c:v>High Cholesterol</c:v>
                </c:pt>
                <c:pt idx="8">
                  <c:v>Arthritis</c:v>
                </c:pt>
              </c:strCache>
            </c:strRef>
          </c:cat>
          <c:val>
            <c:numRef>
              <c:f>'INSIGHT 4'!$B$4:$B$13</c:f>
              <c:numCache>
                <c:formatCode>General</c:formatCode>
                <c:ptCount val="9"/>
                <c:pt idx="0">
                  <c:v>5</c:v>
                </c:pt>
                <c:pt idx="1">
                  <c:v>5</c:v>
                </c:pt>
                <c:pt idx="2">
                  <c:v>8</c:v>
                </c:pt>
                <c:pt idx="3">
                  <c:v>8</c:v>
                </c:pt>
                <c:pt idx="4">
                  <c:v>8</c:v>
                </c:pt>
                <c:pt idx="5">
                  <c:v>9</c:v>
                </c:pt>
                <c:pt idx="6">
                  <c:v>9</c:v>
                </c:pt>
                <c:pt idx="7">
                  <c:v>9</c:v>
                </c:pt>
                <c:pt idx="8">
                  <c:v>9</c:v>
                </c:pt>
              </c:numCache>
            </c:numRef>
          </c:val>
          <c:extLst>
            <c:ext xmlns:c16="http://schemas.microsoft.com/office/drawing/2014/chart" uri="{C3380CC4-5D6E-409C-BE32-E72D297353CC}">
              <c16:uniqueId val="{00000001-2DC5-46C5-BED6-B39570D33A4E}"/>
            </c:ext>
          </c:extLst>
        </c:ser>
        <c:dLbls>
          <c:showLegendKey val="0"/>
          <c:showVal val="0"/>
          <c:showCatName val="0"/>
          <c:showSerName val="0"/>
          <c:showPercent val="0"/>
          <c:showBubbleSize val="0"/>
        </c:dLbls>
        <c:gapWidth val="150"/>
        <c:shape val="box"/>
        <c:axId val="929372751"/>
        <c:axId val="1777623887"/>
        <c:axId val="0"/>
      </c:bar3DChart>
      <c:catAx>
        <c:axId val="92937275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77623887"/>
        <c:crosses val="autoZero"/>
        <c:auto val="1"/>
        <c:lblAlgn val="ctr"/>
        <c:lblOffset val="100"/>
        <c:noMultiLvlLbl val="0"/>
      </c:catAx>
      <c:valAx>
        <c:axId val="17776238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937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[project02_part01_level01_Sweety.xlsx]INSIGHT 5!PivotTable5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Treatment cost by Medical Condition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 5'!$B$3</c:f>
              <c:strCache>
                <c:ptCount val="1"/>
                <c:pt idx="0">
                  <c:v>Total</c:v>
                </c:pt>
              </c:strCache>
            </c:strRef>
          </c:tx>
          <c:spPr>
            <a:solidFill>
              <a:schemeClr val="accent1"/>
            </a:solidFill>
            <a:ln>
              <a:noFill/>
            </a:ln>
            <a:effectLst/>
            <a:sp3d/>
          </c:spPr>
          <c:invertIfNegative val="0"/>
          <c:cat>
            <c:strRef>
              <c:f>'INSIGHT 5'!$A$4:$A$13</c:f>
              <c:strCache>
                <c:ptCount val="9"/>
                <c:pt idx="0">
                  <c:v>Hypertension</c:v>
                </c:pt>
                <c:pt idx="1">
                  <c:v>High Cholesterol</c:v>
                </c:pt>
                <c:pt idx="2">
                  <c:v>Asthma</c:v>
                </c:pt>
                <c:pt idx="3">
                  <c:v>Diabetes</c:v>
                </c:pt>
                <c:pt idx="4">
                  <c:v>Obesity</c:v>
                </c:pt>
                <c:pt idx="5">
                  <c:v>Arthritis</c:v>
                </c:pt>
                <c:pt idx="6">
                  <c:v>Heart Disease</c:v>
                </c:pt>
                <c:pt idx="7">
                  <c:v>Stroke</c:v>
                </c:pt>
                <c:pt idx="8">
                  <c:v>Cancer</c:v>
                </c:pt>
              </c:strCache>
            </c:strRef>
          </c:cat>
          <c:val>
            <c:numRef>
              <c:f>'INSIGHT 5'!$B$4:$B$13</c:f>
              <c:numCache>
                <c:formatCode>[$₹-4009]\ #,##0</c:formatCode>
                <c:ptCount val="9"/>
                <c:pt idx="0">
                  <c:v>2500</c:v>
                </c:pt>
                <c:pt idx="1">
                  <c:v>2700</c:v>
                </c:pt>
                <c:pt idx="2">
                  <c:v>3000</c:v>
                </c:pt>
                <c:pt idx="3">
                  <c:v>6300</c:v>
                </c:pt>
                <c:pt idx="4">
                  <c:v>6400</c:v>
                </c:pt>
                <c:pt idx="5">
                  <c:v>9000</c:v>
                </c:pt>
                <c:pt idx="6">
                  <c:v>13500</c:v>
                </c:pt>
                <c:pt idx="7">
                  <c:v>16000</c:v>
                </c:pt>
                <c:pt idx="8">
                  <c:v>20000</c:v>
                </c:pt>
              </c:numCache>
            </c:numRef>
          </c:val>
          <c:extLst>
            <c:ext xmlns:c16="http://schemas.microsoft.com/office/drawing/2014/chart" uri="{C3380CC4-5D6E-409C-BE32-E72D297353CC}">
              <c16:uniqueId val="{00000000-454E-4B9C-BAE9-D39169C6B9BF}"/>
            </c:ext>
          </c:extLst>
        </c:ser>
        <c:dLbls>
          <c:showLegendKey val="0"/>
          <c:showVal val="0"/>
          <c:showCatName val="0"/>
          <c:showSerName val="0"/>
          <c:showPercent val="0"/>
          <c:showBubbleSize val="0"/>
        </c:dLbls>
        <c:gapWidth val="150"/>
        <c:shape val="box"/>
        <c:axId val="2029299343"/>
        <c:axId val="1786078543"/>
        <c:axId val="0"/>
      </c:bar3DChart>
      <c:catAx>
        <c:axId val="20292993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078543"/>
        <c:crosses val="autoZero"/>
        <c:auto val="1"/>
        <c:lblAlgn val="ctr"/>
        <c:lblOffset val="100"/>
        <c:noMultiLvlLbl val="0"/>
      </c:catAx>
      <c:valAx>
        <c:axId val="1786078543"/>
        <c:scaling>
          <c:orientation val="minMax"/>
        </c:scaling>
        <c:delete val="0"/>
        <c:axPos val="l"/>
        <c:majorGridlines>
          <c:spPr>
            <a:ln w="9525" cap="flat" cmpd="sng" algn="ctr">
              <a:solidFill>
                <a:schemeClr val="tx1">
                  <a:lumMod val="15000"/>
                  <a:lumOff val="85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29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[project02_part01_level01_Sweety.xlsx]INSIGHT 6!PivotTable6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Treatment Cost By Age group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'INSIGHT 6'!$B$3:$B$4</c:f>
              <c:strCache>
                <c:ptCount val="1"/>
                <c:pt idx="0">
                  <c:v>Female</c:v>
                </c:pt>
              </c:strCache>
            </c:strRef>
          </c:tx>
          <c:spPr>
            <a:ln w="28575" cap="rnd">
              <a:solidFill>
                <a:schemeClr val="accent1"/>
              </a:solidFill>
              <a:round/>
            </a:ln>
            <a:effectLst/>
          </c:spPr>
          <c:marker>
            <c:symbol val="none"/>
          </c:marker>
          <c:cat>
            <c:strRef>
              <c:f>'INSIGHT 6'!$A$5:$A$11</c:f>
              <c:strCache>
                <c:ptCount val="6"/>
                <c:pt idx="0">
                  <c:v>21-30</c:v>
                </c:pt>
                <c:pt idx="1">
                  <c:v>31-40</c:v>
                </c:pt>
                <c:pt idx="2">
                  <c:v>41-50</c:v>
                </c:pt>
                <c:pt idx="3">
                  <c:v>51-60</c:v>
                </c:pt>
                <c:pt idx="4">
                  <c:v>61-70</c:v>
                </c:pt>
                <c:pt idx="5">
                  <c:v>71-80</c:v>
                </c:pt>
              </c:strCache>
            </c:strRef>
          </c:cat>
          <c:val>
            <c:numRef>
              <c:f>'INSIGHT 6'!$B$5:$B$11</c:f>
              <c:numCache>
                <c:formatCode>[$₹-4009]\ #,##0</c:formatCode>
                <c:ptCount val="6"/>
                <c:pt idx="0">
                  <c:v>650</c:v>
                </c:pt>
                <c:pt idx="1">
                  <c:v>644.44444444444446</c:v>
                </c:pt>
                <c:pt idx="2">
                  <c:v>866.66666666666663</c:v>
                </c:pt>
                <c:pt idx="3">
                  <c:v>1320</c:v>
                </c:pt>
                <c:pt idx="4">
                  <c:v>1485.7142857142858</c:v>
                </c:pt>
                <c:pt idx="5">
                  <c:v>1000</c:v>
                </c:pt>
              </c:numCache>
            </c:numRef>
          </c:val>
          <c:smooth val="0"/>
          <c:extLst>
            <c:ext xmlns:c16="http://schemas.microsoft.com/office/drawing/2014/chart" uri="{C3380CC4-5D6E-409C-BE32-E72D297353CC}">
              <c16:uniqueId val="{00000000-B646-4F60-AB38-B629850DCBDA}"/>
            </c:ext>
          </c:extLst>
        </c:ser>
        <c:ser>
          <c:idx val="1"/>
          <c:order val="1"/>
          <c:tx>
            <c:strRef>
              <c:f>'INSIGHT 6'!$C$3:$C$4</c:f>
              <c:strCache>
                <c:ptCount val="1"/>
                <c:pt idx="0">
                  <c:v>Male</c:v>
                </c:pt>
              </c:strCache>
            </c:strRef>
          </c:tx>
          <c:spPr>
            <a:ln w="28575" cap="rnd">
              <a:solidFill>
                <a:schemeClr val="accent2"/>
              </a:solidFill>
              <a:round/>
            </a:ln>
            <a:effectLst/>
          </c:spPr>
          <c:marker>
            <c:symbol val="none"/>
          </c:marker>
          <c:cat>
            <c:strRef>
              <c:f>'INSIGHT 6'!$A$5:$A$11</c:f>
              <c:strCache>
                <c:ptCount val="6"/>
                <c:pt idx="0">
                  <c:v>21-30</c:v>
                </c:pt>
                <c:pt idx="1">
                  <c:v>31-40</c:v>
                </c:pt>
                <c:pt idx="2">
                  <c:v>41-50</c:v>
                </c:pt>
                <c:pt idx="3">
                  <c:v>51-60</c:v>
                </c:pt>
                <c:pt idx="4">
                  <c:v>61-70</c:v>
                </c:pt>
                <c:pt idx="5">
                  <c:v>71-80</c:v>
                </c:pt>
              </c:strCache>
            </c:strRef>
          </c:cat>
          <c:val>
            <c:numRef>
              <c:f>'INSIGHT 6'!$C$5:$C$11</c:f>
              <c:numCache>
                <c:formatCode>[$₹-4009]\ #,##0</c:formatCode>
                <c:ptCount val="6"/>
                <c:pt idx="0">
                  <c:v>1025</c:v>
                </c:pt>
                <c:pt idx="1">
                  <c:v>800</c:v>
                </c:pt>
                <c:pt idx="2">
                  <c:v>885.71428571428567</c:v>
                </c:pt>
                <c:pt idx="3">
                  <c:v>1010</c:v>
                </c:pt>
                <c:pt idx="4">
                  <c:v>2000</c:v>
                </c:pt>
                <c:pt idx="5">
                  <c:v>1600</c:v>
                </c:pt>
              </c:numCache>
            </c:numRef>
          </c:val>
          <c:smooth val="0"/>
          <c:extLst>
            <c:ext xmlns:c16="http://schemas.microsoft.com/office/drawing/2014/chart" uri="{C3380CC4-5D6E-409C-BE32-E72D297353CC}">
              <c16:uniqueId val="{00000006-A322-49BB-8CCE-D5DE55CFF812}"/>
            </c:ext>
          </c:extLst>
        </c:ser>
        <c:dLbls>
          <c:showLegendKey val="0"/>
          <c:showVal val="0"/>
          <c:showCatName val="0"/>
          <c:showSerName val="0"/>
          <c:showPercent val="0"/>
          <c:showBubbleSize val="0"/>
        </c:dLbls>
        <c:smooth val="0"/>
        <c:axId val="1794177023"/>
        <c:axId val="1860571343"/>
      </c:lineChart>
      <c:catAx>
        <c:axId val="179417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571343"/>
        <c:crosses val="autoZero"/>
        <c:auto val="1"/>
        <c:lblAlgn val="ctr"/>
        <c:lblOffset val="100"/>
        <c:noMultiLvlLbl val="0"/>
      </c:catAx>
      <c:valAx>
        <c:axId val="1860571343"/>
        <c:scaling>
          <c:orientation val="minMax"/>
        </c:scaling>
        <c:delete val="0"/>
        <c:axPos val="l"/>
        <c:majorGridlines>
          <c:spPr>
            <a:ln w="9525" cap="flat" cmpd="sng" algn="ctr">
              <a:solidFill>
                <a:schemeClr val="tx1">
                  <a:lumMod val="15000"/>
                  <a:lumOff val="85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17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[project02_part01_level01_Sweety.xlsx]INSIGHT 7!PivotTable7</c:name>
    <c:fmtId val="5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Genderwise</a:t>
            </a:r>
            <a:r>
              <a:rPr lang="en-US" baseline="0"/>
              <a:t> distribution of Insurane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 7'!$B$3:$B$4</c:f>
              <c:strCache>
                <c:ptCount val="1"/>
                <c:pt idx="0">
                  <c:v>Medicaid</c:v>
                </c:pt>
              </c:strCache>
            </c:strRef>
          </c:tx>
          <c:spPr>
            <a:solidFill>
              <a:schemeClr val="accent1"/>
            </a:solidFill>
            <a:ln>
              <a:noFill/>
            </a:ln>
            <a:effectLst/>
            <a:sp3d/>
          </c:spPr>
          <c:invertIfNegative val="0"/>
          <c:cat>
            <c:strRef>
              <c:f>'INSIGHT 7'!$A$5:$A$7</c:f>
              <c:strCache>
                <c:ptCount val="2"/>
                <c:pt idx="0">
                  <c:v>Female</c:v>
                </c:pt>
                <c:pt idx="1">
                  <c:v>Male</c:v>
                </c:pt>
              </c:strCache>
            </c:strRef>
          </c:cat>
          <c:val>
            <c:numRef>
              <c:f>'INSIGHT 7'!$B$5:$B$7</c:f>
              <c:numCache>
                <c:formatCode>General</c:formatCode>
                <c:ptCount val="2"/>
                <c:pt idx="0">
                  <c:v>8</c:v>
                </c:pt>
                <c:pt idx="1">
                  <c:v>1</c:v>
                </c:pt>
              </c:numCache>
            </c:numRef>
          </c:val>
          <c:extLst>
            <c:ext xmlns:c16="http://schemas.microsoft.com/office/drawing/2014/chart" uri="{C3380CC4-5D6E-409C-BE32-E72D297353CC}">
              <c16:uniqueId val="{00000000-EA0C-4B80-9D3F-AB2CDFF99BBB}"/>
            </c:ext>
          </c:extLst>
        </c:ser>
        <c:ser>
          <c:idx val="1"/>
          <c:order val="1"/>
          <c:tx>
            <c:strRef>
              <c:f>'INSIGHT 7'!$C$3:$C$4</c:f>
              <c:strCache>
                <c:ptCount val="1"/>
                <c:pt idx="0">
                  <c:v>Medicare</c:v>
                </c:pt>
              </c:strCache>
            </c:strRef>
          </c:tx>
          <c:spPr>
            <a:solidFill>
              <a:schemeClr val="accent2"/>
            </a:solidFill>
            <a:ln>
              <a:noFill/>
            </a:ln>
            <a:effectLst/>
            <a:sp3d/>
          </c:spPr>
          <c:invertIfNegative val="0"/>
          <c:cat>
            <c:strRef>
              <c:f>'INSIGHT 7'!$A$5:$A$7</c:f>
              <c:strCache>
                <c:ptCount val="2"/>
                <c:pt idx="0">
                  <c:v>Female</c:v>
                </c:pt>
                <c:pt idx="1">
                  <c:v>Male</c:v>
                </c:pt>
              </c:strCache>
            </c:strRef>
          </c:cat>
          <c:val>
            <c:numRef>
              <c:f>'INSIGHT 7'!$C$5:$C$7</c:f>
              <c:numCache>
                <c:formatCode>General</c:formatCode>
                <c:ptCount val="2"/>
                <c:pt idx="0">
                  <c:v>20</c:v>
                </c:pt>
                <c:pt idx="1">
                  <c:v>10</c:v>
                </c:pt>
              </c:numCache>
            </c:numRef>
          </c:val>
          <c:extLst>
            <c:ext xmlns:c16="http://schemas.microsoft.com/office/drawing/2014/chart" uri="{C3380CC4-5D6E-409C-BE32-E72D297353CC}">
              <c16:uniqueId val="{00000010-EA0C-4B80-9D3F-AB2CDFF99BBB}"/>
            </c:ext>
          </c:extLst>
        </c:ser>
        <c:ser>
          <c:idx val="2"/>
          <c:order val="2"/>
          <c:tx>
            <c:strRef>
              <c:f>'INSIGHT 7'!$D$3:$D$4</c:f>
              <c:strCache>
                <c:ptCount val="1"/>
                <c:pt idx="0">
                  <c:v>Private</c:v>
                </c:pt>
              </c:strCache>
            </c:strRef>
          </c:tx>
          <c:spPr>
            <a:solidFill>
              <a:schemeClr val="accent3"/>
            </a:solidFill>
            <a:ln>
              <a:noFill/>
            </a:ln>
            <a:effectLst/>
            <a:sp3d/>
          </c:spPr>
          <c:invertIfNegative val="0"/>
          <c:cat>
            <c:strRef>
              <c:f>'INSIGHT 7'!$A$5:$A$7</c:f>
              <c:strCache>
                <c:ptCount val="2"/>
                <c:pt idx="0">
                  <c:v>Female</c:v>
                </c:pt>
                <c:pt idx="1">
                  <c:v>Male</c:v>
                </c:pt>
              </c:strCache>
            </c:strRef>
          </c:cat>
          <c:val>
            <c:numRef>
              <c:f>'INSIGHT 7'!$D$5:$D$7</c:f>
              <c:numCache>
                <c:formatCode>General</c:formatCode>
                <c:ptCount val="2"/>
                <c:pt idx="0">
                  <c:v>7</c:v>
                </c:pt>
                <c:pt idx="1">
                  <c:v>24</c:v>
                </c:pt>
              </c:numCache>
            </c:numRef>
          </c:val>
          <c:extLst>
            <c:ext xmlns:c16="http://schemas.microsoft.com/office/drawing/2014/chart" uri="{C3380CC4-5D6E-409C-BE32-E72D297353CC}">
              <c16:uniqueId val="{00000013-EA0C-4B80-9D3F-AB2CDFF99BBB}"/>
            </c:ext>
          </c:extLst>
        </c:ser>
        <c:dLbls>
          <c:showLegendKey val="0"/>
          <c:showVal val="0"/>
          <c:showCatName val="0"/>
          <c:showSerName val="0"/>
          <c:showPercent val="0"/>
          <c:showBubbleSize val="0"/>
        </c:dLbls>
        <c:gapWidth val="150"/>
        <c:shape val="box"/>
        <c:axId val="1942597791"/>
        <c:axId val="1980255231"/>
        <c:axId val="0"/>
      </c:bar3DChart>
      <c:catAx>
        <c:axId val="1942597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255231"/>
        <c:crosses val="autoZero"/>
        <c:auto val="1"/>
        <c:lblAlgn val="ctr"/>
        <c:lblOffset val="100"/>
        <c:noMultiLvlLbl val="0"/>
      </c:catAx>
      <c:valAx>
        <c:axId val="198025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59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[project02_part01_level01_Sweety.xlsx]INSIGHT 8!PivotTable8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Treatment</a:t>
            </a:r>
            <a:r>
              <a:rPr lang="en-US" baseline="0"/>
              <a:t> cost by Medical conditon and insurance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'INSIGHT 8'!$B$3:$B$4</c:f>
              <c:strCache>
                <c:ptCount val="1"/>
                <c:pt idx="0">
                  <c:v>Medicaid</c:v>
                </c:pt>
              </c:strCache>
            </c:strRef>
          </c:tx>
          <c:spPr>
            <a:solidFill>
              <a:schemeClr val="accent1"/>
            </a:solidFill>
            <a:ln>
              <a:noFill/>
            </a:ln>
            <a:effectLst/>
          </c:spPr>
          <c:invertIfNegative val="0"/>
          <c:cat>
            <c:strRef>
              <c:f>'INSIGHT 8'!$A$5:$A$14</c:f>
              <c:strCache>
                <c:ptCount val="9"/>
                <c:pt idx="0">
                  <c:v>Hypertension</c:v>
                </c:pt>
                <c:pt idx="1">
                  <c:v>High Cholesterol</c:v>
                </c:pt>
                <c:pt idx="2">
                  <c:v>Asthma</c:v>
                </c:pt>
                <c:pt idx="3">
                  <c:v>Diabetes</c:v>
                </c:pt>
                <c:pt idx="4">
                  <c:v>Obesity</c:v>
                </c:pt>
                <c:pt idx="5">
                  <c:v>Arthritis</c:v>
                </c:pt>
                <c:pt idx="6">
                  <c:v>Heart Disease</c:v>
                </c:pt>
                <c:pt idx="7">
                  <c:v>Stroke</c:v>
                </c:pt>
                <c:pt idx="8">
                  <c:v>Cancer</c:v>
                </c:pt>
              </c:strCache>
            </c:strRef>
          </c:cat>
          <c:val>
            <c:numRef>
              <c:f>'INSIGHT 8'!$B$5:$B$14</c:f>
              <c:numCache>
                <c:formatCode>[$₹-4009]\ #,##0.00</c:formatCode>
                <c:ptCount val="9"/>
                <c:pt idx="1">
                  <c:v>1200</c:v>
                </c:pt>
                <c:pt idx="2">
                  <c:v>2400</c:v>
                </c:pt>
                <c:pt idx="4">
                  <c:v>800</c:v>
                </c:pt>
              </c:numCache>
            </c:numRef>
          </c:val>
          <c:extLst>
            <c:ext xmlns:c16="http://schemas.microsoft.com/office/drawing/2014/chart" uri="{C3380CC4-5D6E-409C-BE32-E72D297353CC}">
              <c16:uniqueId val="{00000000-7DCC-42CB-A98B-94D8C23220C7}"/>
            </c:ext>
          </c:extLst>
        </c:ser>
        <c:ser>
          <c:idx val="1"/>
          <c:order val="1"/>
          <c:tx>
            <c:strRef>
              <c:f>'INSIGHT 8'!$C$3:$C$4</c:f>
              <c:strCache>
                <c:ptCount val="1"/>
                <c:pt idx="0">
                  <c:v>Medicare</c:v>
                </c:pt>
              </c:strCache>
            </c:strRef>
          </c:tx>
          <c:spPr>
            <a:solidFill>
              <a:schemeClr val="accent2"/>
            </a:solidFill>
            <a:ln>
              <a:noFill/>
            </a:ln>
            <a:effectLst/>
          </c:spPr>
          <c:invertIfNegative val="0"/>
          <c:cat>
            <c:strRef>
              <c:f>'INSIGHT 8'!$A$5:$A$14</c:f>
              <c:strCache>
                <c:ptCount val="9"/>
                <c:pt idx="0">
                  <c:v>Hypertension</c:v>
                </c:pt>
                <c:pt idx="1">
                  <c:v>High Cholesterol</c:v>
                </c:pt>
                <c:pt idx="2">
                  <c:v>Asthma</c:v>
                </c:pt>
                <c:pt idx="3">
                  <c:v>Diabetes</c:v>
                </c:pt>
                <c:pt idx="4">
                  <c:v>Obesity</c:v>
                </c:pt>
                <c:pt idx="5">
                  <c:v>Arthritis</c:v>
                </c:pt>
                <c:pt idx="6">
                  <c:v>Heart Disease</c:v>
                </c:pt>
                <c:pt idx="7">
                  <c:v>Stroke</c:v>
                </c:pt>
                <c:pt idx="8">
                  <c:v>Cancer</c:v>
                </c:pt>
              </c:strCache>
            </c:strRef>
          </c:cat>
          <c:val>
            <c:numRef>
              <c:f>'INSIGHT 8'!$C$5:$C$14</c:f>
              <c:numCache>
                <c:formatCode>[$₹-4009]\ #,##0.00</c:formatCode>
                <c:ptCount val="9"/>
                <c:pt idx="0">
                  <c:v>1000</c:v>
                </c:pt>
                <c:pt idx="1">
                  <c:v>300</c:v>
                </c:pt>
                <c:pt idx="3">
                  <c:v>3500</c:v>
                </c:pt>
                <c:pt idx="4">
                  <c:v>5600</c:v>
                </c:pt>
                <c:pt idx="5">
                  <c:v>8000</c:v>
                </c:pt>
                <c:pt idx="6">
                  <c:v>1500</c:v>
                </c:pt>
                <c:pt idx="7">
                  <c:v>8000</c:v>
                </c:pt>
                <c:pt idx="8">
                  <c:v>5000</c:v>
                </c:pt>
              </c:numCache>
            </c:numRef>
          </c:val>
          <c:extLst>
            <c:ext xmlns:c16="http://schemas.microsoft.com/office/drawing/2014/chart" uri="{C3380CC4-5D6E-409C-BE32-E72D297353CC}">
              <c16:uniqueId val="{0000001A-48E8-4D59-86C8-7B61D2DA0E43}"/>
            </c:ext>
          </c:extLst>
        </c:ser>
        <c:ser>
          <c:idx val="2"/>
          <c:order val="2"/>
          <c:tx>
            <c:strRef>
              <c:f>'INSIGHT 8'!$D$3:$D$4</c:f>
              <c:strCache>
                <c:ptCount val="1"/>
                <c:pt idx="0">
                  <c:v>Private</c:v>
                </c:pt>
              </c:strCache>
            </c:strRef>
          </c:tx>
          <c:spPr>
            <a:solidFill>
              <a:schemeClr val="accent3"/>
            </a:solidFill>
            <a:ln>
              <a:noFill/>
            </a:ln>
            <a:effectLst/>
          </c:spPr>
          <c:invertIfNegative val="0"/>
          <c:cat>
            <c:strRef>
              <c:f>'INSIGHT 8'!$A$5:$A$14</c:f>
              <c:strCache>
                <c:ptCount val="9"/>
                <c:pt idx="0">
                  <c:v>Hypertension</c:v>
                </c:pt>
                <c:pt idx="1">
                  <c:v>High Cholesterol</c:v>
                </c:pt>
                <c:pt idx="2">
                  <c:v>Asthma</c:v>
                </c:pt>
                <c:pt idx="3">
                  <c:v>Diabetes</c:v>
                </c:pt>
                <c:pt idx="4">
                  <c:v>Obesity</c:v>
                </c:pt>
                <c:pt idx="5">
                  <c:v>Arthritis</c:v>
                </c:pt>
                <c:pt idx="6">
                  <c:v>Heart Disease</c:v>
                </c:pt>
                <c:pt idx="7">
                  <c:v>Stroke</c:v>
                </c:pt>
                <c:pt idx="8">
                  <c:v>Cancer</c:v>
                </c:pt>
              </c:strCache>
            </c:strRef>
          </c:cat>
          <c:val>
            <c:numRef>
              <c:f>'INSIGHT 8'!$D$5:$D$14</c:f>
              <c:numCache>
                <c:formatCode>[$₹-4009]\ #,##0.00</c:formatCode>
                <c:ptCount val="9"/>
                <c:pt idx="0">
                  <c:v>1500</c:v>
                </c:pt>
                <c:pt idx="1">
                  <c:v>1200</c:v>
                </c:pt>
                <c:pt idx="2">
                  <c:v>600</c:v>
                </c:pt>
                <c:pt idx="3">
                  <c:v>2800</c:v>
                </c:pt>
                <c:pt idx="5">
                  <c:v>1000</c:v>
                </c:pt>
                <c:pt idx="6">
                  <c:v>12000</c:v>
                </c:pt>
                <c:pt idx="7">
                  <c:v>8000</c:v>
                </c:pt>
                <c:pt idx="8">
                  <c:v>15000</c:v>
                </c:pt>
              </c:numCache>
            </c:numRef>
          </c:val>
          <c:extLst>
            <c:ext xmlns:c16="http://schemas.microsoft.com/office/drawing/2014/chart" uri="{C3380CC4-5D6E-409C-BE32-E72D297353CC}">
              <c16:uniqueId val="{0000001D-48E8-4D59-86C8-7B61D2DA0E43}"/>
            </c:ext>
          </c:extLst>
        </c:ser>
        <c:dLbls>
          <c:showLegendKey val="0"/>
          <c:showVal val="0"/>
          <c:showCatName val="0"/>
          <c:showSerName val="0"/>
          <c:showPercent val="0"/>
          <c:showBubbleSize val="0"/>
        </c:dLbls>
        <c:gapWidth val="219"/>
        <c:overlap val="100"/>
        <c:axId val="1942619391"/>
        <c:axId val="1984008975"/>
      </c:barChart>
      <c:catAx>
        <c:axId val="194261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008975"/>
        <c:crosses val="autoZero"/>
        <c:auto val="1"/>
        <c:lblAlgn val="ctr"/>
        <c:lblOffset val="100"/>
        <c:noMultiLvlLbl val="0"/>
      </c:catAx>
      <c:valAx>
        <c:axId val="1984008975"/>
        <c:scaling>
          <c:orientation val="minMax"/>
        </c:scaling>
        <c:delete val="0"/>
        <c:axPos val="l"/>
        <c:majorGridlines>
          <c:spPr>
            <a:ln w="9525" cap="flat" cmpd="sng" algn="ctr">
              <a:solidFill>
                <a:schemeClr val="tx1">
                  <a:lumMod val="15000"/>
                  <a:lumOff val="85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61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[project02_part01_level01_Sweety.xlsx]INSIGHT 9!PivotTable9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Age of Patients by</a:t>
            </a:r>
            <a:r>
              <a:rPr lang="en-US" baseline="0"/>
              <a:t> Medical Condition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'INSIGHT 9'!$B$3</c:f>
              <c:strCache>
                <c:ptCount val="1"/>
                <c:pt idx="0">
                  <c:v>Total</c:v>
                </c:pt>
              </c:strCache>
            </c:strRef>
          </c:tx>
          <c:spPr>
            <a:solidFill>
              <a:schemeClr val="accent1"/>
            </a:solidFill>
            <a:ln>
              <a:noFill/>
            </a:ln>
            <a:effectLst/>
          </c:spPr>
          <c:invertIfNegative val="0"/>
          <c:cat>
            <c:strRef>
              <c:f>'INSIGHT 9'!$A$4:$A$13</c:f>
              <c:strCache>
                <c:ptCount val="9"/>
                <c:pt idx="0">
                  <c:v>Hypertension</c:v>
                </c:pt>
                <c:pt idx="1">
                  <c:v>Obesity</c:v>
                </c:pt>
                <c:pt idx="2">
                  <c:v>Asthma</c:v>
                </c:pt>
                <c:pt idx="3">
                  <c:v>High Cholesterol</c:v>
                </c:pt>
                <c:pt idx="4">
                  <c:v>Arthritis</c:v>
                </c:pt>
                <c:pt idx="5">
                  <c:v>Heart Disease</c:v>
                </c:pt>
                <c:pt idx="6">
                  <c:v>Diabetes</c:v>
                </c:pt>
                <c:pt idx="7">
                  <c:v>Stroke</c:v>
                </c:pt>
                <c:pt idx="8">
                  <c:v>Cancer</c:v>
                </c:pt>
              </c:strCache>
            </c:strRef>
          </c:cat>
          <c:val>
            <c:numRef>
              <c:f>'INSIGHT 9'!$B$4:$B$13</c:f>
              <c:numCache>
                <c:formatCode>0</c:formatCode>
                <c:ptCount val="9"/>
                <c:pt idx="0">
                  <c:v>38.6</c:v>
                </c:pt>
                <c:pt idx="1">
                  <c:v>42.5</c:v>
                </c:pt>
                <c:pt idx="2">
                  <c:v>43.6</c:v>
                </c:pt>
                <c:pt idx="3">
                  <c:v>46.666666666666664</c:v>
                </c:pt>
                <c:pt idx="4">
                  <c:v>52.222222222222221</c:v>
                </c:pt>
                <c:pt idx="5">
                  <c:v>54</c:v>
                </c:pt>
                <c:pt idx="6">
                  <c:v>54.666666666666664</c:v>
                </c:pt>
                <c:pt idx="7">
                  <c:v>61.625</c:v>
                </c:pt>
                <c:pt idx="8">
                  <c:v>64.875</c:v>
                </c:pt>
              </c:numCache>
            </c:numRef>
          </c:val>
          <c:extLst>
            <c:ext xmlns:c16="http://schemas.microsoft.com/office/drawing/2014/chart" uri="{C3380CC4-5D6E-409C-BE32-E72D297353CC}">
              <c16:uniqueId val="{00000000-E033-4F49-972F-F88ABD5264BC}"/>
            </c:ext>
          </c:extLst>
        </c:ser>
        <c:dLbls>
          <c:showLegendKey val="0"/>
          <c:showVal val="0"/>
          <c:showCatName val="0"/>
          <c:showSerName val="0"/>
          <c:showPercent val="0"/>
          <c:showBubbleSize val="0"/>
        </c:dLbls>
        <c:gapWidth val="182"/>
        <c:axId val="1870213279"/>
        <c:axId val="1984006895"/>
      </c:barChart>
      <c:catAx>
        <c:axId val="1870213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006895"/>
        <c:crosses val="autoZero"/>
        <c:auto val="1"/>
        <c:lblAlgn val="ctr"/>
        <c:lblOffset val="100"/>
        <c:noMultiLvlLbl val="0"/>
      </c:catAx>
      <c:valAx>
        <c:axId val="198400689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21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117475</xdr:colOff>
      <xdr:row>0</xdr:row>
      <xdr:rowOff>168275</xdr:rowOff>
    </xdr:from>
    <xdr:to>
      <xdr:col>12</xdr:col>
      <xdr:colOff>127000</xdr:colOff>
      <xdr:row>11</xdr:row>
      <xdr:rowOff>38100</xdr:rowOff>
    </xdr:to>
    <xdr:graphicFrame macro="">
      <xdr:nvGraphicFramePr>
        <xdr:cNvPr id="4" name="Chart 3">
          <a:extLst>
            <a:ext uri="{FF2B5EF4-FFF2-40B4-BE49-F238E27FC236}">
              <a16:creationId xmlns:a16="http://schemas.microsoft.com/office/drawing/2014/main" id="{BCFDEC98-DBAA-433C-B048-D16D3FF33C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422275</xdr:colOff>
      <xdr:row>1</xdr:row>
      <xdr:rowOff>50800</xdr:rowOff>
    </xdr:from>
    <xdr:to>
      <xdr:col>10</xdr:col>
      <xdr:colOff>117475</xdr:colOff>
      <xdr:row>16</xdr:row>
      <xdr:rowOff>31750</xdr:rowOff>
    </xdr:to>
    <xdr:graphicFrame macro="">
      <xdr:nvGraphicFramePr>
        <xdr:cNvPr id="2" name="Chart 1">
          <a:extLst>
            <a:ext uri="{FF2B5EF4-FFF2-40B4-BE49-F238E27FC236}">
              <a16:creationId xmlns:a16="http://schemas.microsoft.com/office/drawing/2014/main" id="{C2D3DAC9-14AD-441E-8019-544D48EDD7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222250</xdr:colOff>
      <xdr:row>1</xdr:row>
      <xdr:rowOff>139701</xdr:rowOff>
    </xdr:from>
    <xdr:to>
      <xdr:col>13</xdr:col>
      <xdr:colOff>82550</xdr:colOff>
      <xdr:row>6</xdr:row>
      <xdr:rowOff>133351</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7CB59951-5B70-489D-9C55-A962A10A93D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143750" y="32385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3</xdr:col>
      <xdr:colOff>88900</xdr:colOff>
      <xdr:row>1</xdr:row>
      <xdr:rowOff>142875</xdr:rowOff>
    </xdr:from>
    <xdr:to>
      <xdr:col>10</xdr:col>
      <xdr:colOff>393700</xdr:colOff>
      <xdr:row>16</xdr:row>
      <xdr:rowOff>123825</xdr:rowOff>
    </xdr:to>
    <xdr:graphicFrame macro="">
      <xdr:nvGraphicFramePr>
        <xdr:cNvPr id="2" name="Chart 1">
          <a:extLst>
            <a:ext uri="{FF2B5EF4-FFF2-40B4-BE49-F238E27FC236}">
              <a16:creationId xmlns:a16="http://schemas.microsoft.com/office/drawing/2014/main" id="{25389735-6B3A-4F58-AB63-32D666675E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603250</xdr:colOff>
      <xdr:row>0</xdr:row>
      <xdr:rowOff>127000</xdr:rowOff>
    </xdr:from>
    <xdr:to>
      <xdr:col>16</xdr:col>
      <xdr:colOff>279400</xdr:colOff>
      <xdr:row>8</xdr:row>
      <xdr:rowOff>25400</xdr:rowOff>
    </xdr:to>
    <mc:AlternateContent xmlns:mc="http://schemas.openxmlformats.org/markup-compatibility/2006">
      <mc:Choice xmlns:tsle="http://schemas.microsoft.com/office/drawing/2012/timeslicer" Requires="tsle">
        <xdr:graphicFrame macro="">
          <xdr:nvGraphicFramePr>
            <xdr:cNvPr id="3" name="Admission_Date">
              <a:extLst>
                <a:ext uri="{FF2B5EF4-FFF2-40B4-BE49-F238E27FC236}">
                  <a16:creationId xmlns:a16="http://schemas.microsoft.com/office/drawing/2014/main" id="{D2A002D8-243C-44D7-A41E-B5A3276D8C0A}"/>
                </a:ext>
              </a:extLst>
            </xdr:cNvPr>
            <xdr:cNvGraphicFramePr/>
          </xdr:nvGraphicFramePr>
          <xdr:xfrm>
            <a:off x="0" y="0"/>
            <a:ext cx="0" cy="0"/>
          </xdr:xfrm>
          <a:graphic>
            <a:graphicData uri="http://schemas.microsoft.com/office/drawing/2012/timeslicer">
              <tsle:timeslicer xmlns:tsle="http://schemas.microsoft.com/office/drawing/2012/timeslicer" name="Admission_Date"/>
            </a:graphicData>
          </a:graphic>
        </xdr:graphicFrame>
      </mc:Choice>
      <mc:Fallback>
        <xdr:sp macro="" textlink="">
          <xdr:nvSpPr>
            <xdr:cNvPr id="0" name=""/>
            <xdr:cNvSpPr>
              <a:spLocks noTextEdit="1"/>
            </xdr:cNvSpPr>
          </xdr:nvSpPr>
          <xdr:spPr>
            <a:xfrm>
              <a:off x="7804150" y="1270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292100</xdr:colOff>
      <xdr:row>0</xdr:row>
      <xdr:rowOff>69850</xdr:rowOff>
    </xdr:from>
    <xdr:to>
      <xdr:col>10</xdr:col>
      <xdr:colOff>647700</xdr:colOff>
      <xdr:row>7</xdr:row>
      <xdr:rowOff>152400</xdr:rowOff>
    </xdr:to>
    <mc:AlternateContent xmlns:mc="http://schemas.openxmlformats.org/markup-compatibility/2006">
      <mc:Choice xmlns:tsle="http://schemas.microsoft.com/office/drawing/2012/timeslicer" Requires="tsle">
        <xdr:graphicFrame macro="">
          <xdr:nvGraphicFramePr>
            <xdr:cNvPr id="3" name="Admission_Date 1">
              <a:extLst>
                <a:ext uri="{FF2B5EF4-FFF2-40B4-BE49-F238E27FC236}">
                  <a16:creationId xmlns:a16="http://schemas.microsoft.com/office/drawing/2014/main" id="{86A92D21-A294-4F6E-B427-50259072929C}"/>
                </a:ext>
              </a:extLst>
            </xdr:cNvPr>
            <xdr:cNvGraphicFramePr/>
          </xdr:nvGraphicFramePr>
          <xdr:xfrm>
            <a:off x="0" y="0"/>
            <a:ext cx="0" cy="0"/>
          </xdr:xfrm>
          <a:graphic>
            <a:graphicData uri="http://schemas.microsoft.com/office/drawing/2012/timeslicer">
              <tsle:timeslicer xmlns:tsle="http://schemas.microsoft.com/office/drawing/2012/timeslicer" name="Admission_Date 1"/>
            </a:graphicData>
          </a:graphic>
        </xdr:graphicFrame>
      </mc:Choice>
      <mc:Fallback>
        <xdr:sp macro="" textlink="">
          <xdr:nvSpPr>
            <xdr:cNvPr id="0" name=""/>
            <xdr:cNvSpPr>
              <a:spLocks noTextEdit="1"/>
            </xdr:cNvSpPr>
          </xdr:nvSpPr>
          <xdr:spPr>
            <a:xfrm>
              <a:off x="4718050" y="698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323850</xdr:colOff>
      <xdr:row>0</xdr:row>
      <xdr:rowOff>76201</xdr:rowOff>
    </xdr:from>
    <xdr:to>
      <xdr:col>14</xdr:col>
      <xdr:colOff>463550</xdr:colOff>
      <xdr:row>7</xdr:row>
      <xdr:rowOff>50801</xdr:rowOff>
    </xdr:to>
    <mc:AlternateContent xmlns:mc="http://schemas.openxmlformats.org/markup-compatibility/2006">
      <mc:Choice xmlns:a14="http://schemas.microsoft.com/office/drawing/2010/main" Requires="a14">
        <xdr:graphicFrame macro="">
          <xdr:nvGraphicFramePr>
            <xdr:cNvPr id="4" name="Insurance_Type">
              <a:extLst>
                <a:ext uri="{FF2B5EF4-FFF2-40B4-BE49-F238E27FC236}">
                  <a16:creationId xmlns:a16="http://schemas.microsoft.com/office/drawing/2014/main" id="{B0541610-649C-43DC-B497-26E8129C8121}"/>
                </a:ext>
              </a:extLst>
            </xdr:cNvPr>
            <xdr:cNvGraphicFramePr/>
          </xdr:nvGraphicFramePr>
          <xdr:xfrm>
            <a:off x="0" y="0"/>
            <a:ext cx="0" cy="0"/>
          </xdr:xfrm>
          <a:graphic>
            <a:graphicData uri="http://schemas.microsoft.com/office/drawing/2010/slicer">
              <sle:slicer xmlns:sle="http://schemas.microsoft.com/office/drawing/2010/slicer" name="Insurance_Type"/>
            </a:graphicData>
          </a:graphic>
        </xdr:graphicFrame>
      </mc:Choice>
      <mc:Fallback>
        <xdr:sp macro="" textlink="">
          <xdr:nvSpPr>
            <xdr:cNvPr id="0" name=""/>
            <xdr:cNvSpPr>
              <a:spLocks noTextEdit="1"/>
            </xdr:cNvSpPr>
          </xdr:nvSpPr>
          <xdr:spPr>
            <a:xfrm>
              <a:off x="8667750" y="76201"/>
              <a:ext cx="1828800" cy="1263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838200</xdr:colOff>
      <xdr:row>7</xdr:row>
      <xdr:rowOff>41275</xdr:rowOff>
    </xdr:from>
    <xdr:to>
      <xdr:col>9</xdr:col>
      <xdr:colOff>6350</xdr:colOff>
      <xdr:row>22</xdr:row>
      <xdr:rowOff>22225</xdr:rowOff>
    </xdr:to>
    <xdr:graphicFrame macro="">
      <xdr:nvGraphicFramePr>
        <xdr:cNvPr id="5" name="Chart 4">
          <a:extLst>
            <a:ext uri="{FF2B5EF4-FFF2-40B4-BE49-F238E27FC236}">
              <a16:creationId xmlns:a16="http://schemas.microsoft.com/office/drawing/2014/main" id="{38EF503A-0BCD-4943-A8A9-FADE1081B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76200</xdr:colOff>
      <xdr:row>0</xdr:row>
      <xdr:rowOff>57150</xdr:rowOff>
    </xdr:from>
    <xdr:to>
      <xdr:col>29</xdr:col>
      <xdr:colOff>168313</xdr:colOff>
      <xdr:row>2</xdr:row>
      <xdr:rowOff>12700</xdr:rowOff>
    </xdr:to>
    <xdr:sp macro="" textlink="">
      <xdr:nvSpPr>
        <xdr:cNvPr id="2" name="Rectangle: Rounded Corners 1">
          <a:extLst>
            <a:ext uri="{FF2B5EF4-FFF2-40B4-BE49-F238E27FC236}">
              <a16:creationId xmlns:a16="http://schemas.microsoft.com/office/drawing/2014/main" id="{8B80220F-82CF-4690-BDC8-7A1D675AF7CE}"/>
            </a:ext>
          </a:extLst>
        </xdr:cNvPr>
        <xdr:cNvSpPr/>
      </xdr:nvSpPr>
      <xdr:spPr>
        <a:xfrm>
          <a:off x="76200" y="57150"/>
          <a:ext cx="17841511" cy="322779"/>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HEALTHCARE REPORT</a:t>
          </a:r>
        </a:p>
      </xdr:txBody>
    </xdr:sp>
    <xdr:clientData/>
  </xdr:twoCellAnchor>
  <xdr:twoCellAnchor>
    <xdr:from>
      <xdr:col>14</xdr:col>
      <xdr:colOff>579983</xdr:colOff>
      <xdr:row>8</xdr:row>
      <xdr:rowOff>95226</xdr:rowOff>
    </xdr:from>
    <xdr:to>
      <xdr:col>20</xdr:col>
      <xdr:colOff>88763</xdr:colOff>
      <xdr:row>19</xdr:row>
      <xdr:rowOff>134697</xdr:rowOff>
    </xdr:to>
    <xdr:graphicFrame macro="">
      <xdr:nvGraphicFramePr>
        <xdr:cNvPr id="17" name="Chart 16">
          <a:extLst>
            <a:ext uri="{FF2B5EF4-FFF2-40B4-BE49-F238E27FC236}">
              <a16:creationId xmlns:a16="http://schemas.microsoft.com/office/drawing/2014/main" id="{0C9FE966-07C5-4D65-B4EC-6303B65E9C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298258</xdr:colOff>
      <xdr:row>20</xdr:row>
      <xdr:rowOff>28863</xdr:rowOff>
    </xdr:from>
    <xdr:to>
      <xdr:col>9</xdr:col>
      <xdr:colOff>469708</xdr:colOff>
      <xdr:row>29</xdr:row>
      <xdr:rowOff>144318</xdr:rowOff>
    </xdr:to>
    <xdr:graphicFrame macro="">
      <xdr:nvGraphicFramePr>
        <xdr:cNvPr id="21" name="Chart 20">
          <a:extLst>
            <a:ext uri="{FF2B5EF4-FFF2-40B4-BE49-F238E27FC236}">
              <a16:creationId xmlns:a16="http://schemas.microsoft.com/office/drawing/2014/main" id="{1CB76630-32CA-4D3A-8446-C94CDAD48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108378</xdr:colOff>
      <xdr:row>36</xdr:row>
      <xdr:rowOff>1929</xdr:rowOff>
    </xdr:from>
    <xdr:to>
      <xdr:col>4</xdr:col>
      <xdr:colOff>115455</xdr:colOff>
      <xdr:row>44</xdr:row>
      <xdr:rowOff>28864</xdr:rowOff>
    </xdr:to>
    <mc:AlternateContent xmlns:mc="http://schemas.openxmlformats.org/markup-compatibility/2006">
      <mc:Choice xmlns:a14="http://schemas.microsoft.com/office/drawing/2010/main" Requires="a14">
        <xdr:graphicFrame macro="">
          <xdr:nvGraphicFramePr>
            <xdr:cNvPr id="25" name="Age 1">
              <a:extLst>
                <a:ext uri="{FF2B5EF4-FFF2-40B4-BE49-F238E27FC236}">
                  <a16:creationId xmlns:a16="http://schemas.microsoft.com/office/drawing/2014/main" id="{7C6F82DA-EF04-4BD7-B124-CF32EAFEBDC5}"/>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108378" y="6582838"/>
              <a:ext cx="2431622" cy="1489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207588</xdr:colOff>
      <xdr:row>34</xdr:row>
      <xdr:rowOff>133574</xdr:rowOff>
    </xdr:from>
    <xdr:to>
      <xdr:col>29</xdr:col>
      <xdr:colOff>67347</xdr:colOff>
      <xdr:row>44</xdr:row>
      <xdr:rowOff>76970</xdr:rowOff>
    </xdr:to>
    <xdr:graphicFrame macro="">
      <xdr:nvGraphicFramePr>
        <xdr:cNvPr id="27" name="Chart 26">
          <a:extLst>
            <a:ext uri="{FF2B5EF4-FFF2-40B4-BE49-F238E27FC236}">
              <a16:creationId xmlns:a16="http://schemas.microsoft.com/office/drawing/2014/main" id="{F486336E-D7EE-4A38-B35F-BD523FE0C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350809</xdr:colOff>
      <xdr:row>30</xdr:row>
      <xdr:rowOff>9621</xdr:rowOff>
    </xdr:from>
    <xdr:to>
      <xdr:col>20</xdr:col>
      <xdr:colOff>96212</xdr:colOff>
      <xdr:row>44</xdr:row>
      <xdr:rowOff>38486</xdr:rowOff>
    </xdr:to>
    <xdr:graphicFrame macro="">
      <xdr:nvGraphicFramePr>
        <xdr:cNvPr id="30" name="Chart 29">
          <a:extLst>
            <a:ext uri="{FF2B5EF4-FFF2-40B4-BE49-F238E27FC236}">
              <a16:creationId xmlns:a16="http://schemas.microsoft.com/office/drawing/2014/main" id="{9DDB4B15-AC1F-4B82-A5B6-17948CCBED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56274</xdr:colOff>
      <xdr:row>20</xdr:row>
      <xdr:rowOff>28863</xdr:rowOff>
    </xdr:from>
    <xdr:to>
      <xdr:col>20</xdr:col>
      <xdr:colOff>86591</xdr:colOff>
      <xdr:row>29</xdr:row>
      <xdr:rowOff>133975</xdr:rowOff>
    </xdr:to>
    <xdr:graphicFrame macro="">
      <xdr:nvGraphicFramePr>
        <xdr:cNvPr id="32" name="Chart 31">
          <a:extLst>
            <a:ext uri="{FF2B5EF4-FFF2-40B4-BE49-F238E27FC236}">
              <a16:creationId xmlns:a16="http://schemas.microsoft.com/office/drawing/2014/main" id="{D77D76B5-6FDB-49C7-8B2F-E4466EAC1A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115455</xdr:colOff>
      <xdr:row>8</xdr:row>
      <xdr:rowOff>134145</xdr:rowOff>
    </xdr:from>
    <xdr:to>
      <xdr:col>4</xdr:col>
      <xdr:colOff>191657</xdr:colOff>
      <xdr:row>13</xdr:row>
      <xdr:rowOff>153195</xdr:rowOff>
    </xdr:to>
    <mc:AlternateContent xmlns:mc="http://schemas.openxmlformats.org/markup-compatibility/2006">
      <mc:Choice xmlns:a14="http://schemas.microsoft.com/office/drawing/2010/main" Requires="a14">
        <xdr:graphicFrame macro="">
          <xdr:nvGraphicFramePr>
            <xdr:cNvPr id="38" name="Gender 2">
              <a:extLst>
                <a:ext uri="{FF2B5EF4-FFF2-40B4-BE49-F238E27FC236}">
                  <a16:creationId xmlns:a16="http://schemas.microsoft.com/office/drawing/2014/main" id="{F521B918-DFA0-4A20-B4F1-AA14732C91E1}"/>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115455" y="1596569"/>
              <a:ext cx="2500747" cy="9330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107180</xdr:colOff>
      <xdr:row>29</xdr:row>
      <xdr:rowOff>166639</xdr:rowOff>
    </xdr:from>
    <xdr:to>
      <xdr:col>4</xdr:col>
      <xdr:colOff>153940</xdr:colOff>
      <xdr:row>35</xdr:row>
      <xdr:rowOff>160288</xdr:rowOff>
    </xdr:to>
    <mc:AlternateContent xmlns:mc="http://schemas.openxmlformats.org/markup-compatibility/2006">
      <mc:Choice xmlns:a14="http://schemas.microsoft.com/office/drawing/2010/main" Requires="a14">
        <xdr:graphicFrame macro="">
          <xdr:nvGraphicFramePr>
            <xdr:cNvPr id="40" name="Insurance_Type 4">
              <a:extLst>
                <a:ext uri="{FF2B5EF4-FFF2-40B4-BE49-F238E27FC236}">
                  <a16:creationId xmlns:a16="http://schemas.microsoft.com/office/drawing/2014/main" id="{57BC99D2-E31B-41EB-B54C-780171971DA2}"/>
                </a:ext>
              </a:extLst>
            </xdr:cNvPr>
            <xdr:cNvGraphicFramePr/>
          </xdr:nvGraphicFramePr>
          <xdr:xfrm>
            <a:off x="0" y="0"/>
            <a:ext cx="0" cy="0"/>
          </xdr:xfrm>
          <a:graphic>
            <a:graphicData uri="http://schemas.microsoft.com/office/drawing/2010/slicer">
              <sle:slicer xmlns:sle="http://schemas.microsoft.com/office/drawing/2010/slicer" name="Insurance_Type 4"/>
            </a:graphicData>
          </a:graphic>
        </xdr:graphicFrame>
      </mc:Choice>
      <mc:Fallback>
        <xdr:sp macro="" textlink="">
          <xdr:nvSpPr>
            <xdr:cNvPr id="0" name=""/>
            <xdr:cNvSpPr>
              <a:spLocks noTextEdit="1"/>
            </xdr:cNvSpPr>
          </xdr:nvSpPr>
          <xdr:spPr>
            <a:xfrm>
              <a:off x="107180" y="5467927"/>
              <a:ext cx="2471305" cy="1090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288059</xdr:colOff>
      <xdr:row>29</xdr:row>
      <xdr:rowOff>173183</xdr:rowOff>
    </xdr:from>
    <xdr:to>
      <xdr:col>12</xdr:col>
      <xdr:colOff>298258</xdr:colOff>
      <xdr:row>44</xdr:row>
      <xdr:rowOff>0</xdr:rowOff>
    </xdr:to>
    <xdr:graphicFrame macro="">
      <xdr:nvGraphicFramePr>
        <xdr:cNvPr id="42" name="Chart 41">
          <a:extLst>
            <a:ext uri="{FF2B5EF4-FFF2-40B4-BE49-F238E27FC236}">
              <a16:creationId xmlns:a16="http://schemas.microsoft.com/office/drawing/2014/main" id="{1EED12C9-F615-4C4B-89B7-803E6AE15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120657</xdr:colOff>
      <xdr:row>13</xdr:row>
      <xdr:rowOff>182611</xdr:rowOff>
    </xdr:from>
    <xdr:to>
      <xdr:col>4</xdr:col>
      <xdr:colOff>173182</xdr:colOff>
      <xdr:row>29</xdr:row>
      <xdr:rowOff>124143</xdr:rowOff>
    </xdr:to>
    <mc:AlternateContent xmlns:mc="http://schemas.openxmlformats.org/markup-compatibility/2006">
      <mc:Choice xmlns:a14="http://schemas.microsoft.com/office/drawing/2010/main" Requires="a14">
        <xdr:graphicFrame macro="">
          <xdr:nvGraphicFramePr>
            <xdr:cNvPr id="44" name="Medical_Condition 1">
              <a:extLst>
                <a:ext uri="{FF2B5EF4-FFF2-40B4-BE49-F238E27FC236}">
                  <a16:creationId xmlns:a16="http://schemas.microsoft.com/office/drawing/2014/main" id="{F9C45106-66A5-4D19-A6AB-77DAD2113687}"/>
                </a:ext>
              </a:extLst>
            </xdr:cNvPr>
            <xdr:cNvGraphicFramePr/>
          </xdr:nvGraphicFramePr>
          <xdr:xfrm>
            <a:off x="0" y="0"/>
            <a:ext cx="0" cy="0"/>
          </xdr:xfrm>
          <a:graphic>
            <a:graphicData uri="http://schemas.microsoft.com/office/drawing/2010/slicer">
              <sle:slicer xmlns:sle="http://schemas.microsoft.com/office/drawing/2010/slicer" name="Medical_Condition 1"/>
            </a:graphicData>
          </a:graphic>
        </xdr:graphicFrame>
      </mc:Choice>
      <mc:Fallback>
        <xdr:sp macro="" textlink="">
          <xdr:nvSpPr>
            <xdr:cNvPr id="0" name=""/>
            <xdr:cNvSpPr>
              <a:spLocks noTextEdit="1"/>
            </xdr:cNvSpPr>
          </xdr:nvSpPr>
          <xdr:spPr>
            <a:xfrm>
              <a:off x="120657" y="2559050"/>
              <a:ext cx="2477070" cy="28663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547062</xdr:colOff>
      <xdr:row>20</xdr:row>
      <xdr:rowOff>28863</xdr:rowOff>
    </xdr:from>
    <xdr:to>
      <xdr:col>14</xdr:col>
      <xdr:colOff>577273</xdr:colOff>
      <xdr:row>29</xdr:row>
      <xdr:rowOff>125076</xdr:rowOff>
    </xdr:to>
    <xdr:graphicFrame macro="">
      <xdr:nvGraphicFramePr>
        <xdr:cNvPr id="47" name="Chart 46">
          <a:extLst>
            <a:ext uri="{FF2B5EF4-FFF2-40B4-BE49-F238E27FC236}">
              <a16:creationId xmlns:a16="http://schemas.microsoft.com/office/drawing/2014/main" id="{7D38CB51-9959-4574-A1A9-CA831108A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215515</xdr:colOff>
      <xdr:row>23</xdr:row>
      <xdr:rowOff>79471</xdr:rowOff>
    </xdr:from>
    <xdr:to>
      <xdr:col>29</xdr:col>
      <xdr:colOff>67348</xdr:colOff>
      <xdr:row>34</xdr:row>
      <xdr:rowOff>86591</xdr:rowOff>
    </xdr:to>
    <xdr:graphicFrame macro="">
      <xdr:nvGraphicFramePr>
        <xdr:cNvPr id="50" name="Chart 49">
          <a:extLst>
            <a:ext uri="{FF2B5EF4-FFF2-40B4-BE49-F238E27FC236}">
              <a16:creationId xmlns:a16="http://schemas.microsoft.com/office/drawing/2014/main" id="{53474DC2-2524-42F8-88E0-42CF6263B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120072</xdr:colOff>
      <xdr:row>1</xdr:row>
      <xdr:rowOff>182225</xdr:rowOff>
    </xdr:from>
    <xdr:to>
      <xdr:col>7</xdr:col>
      <xdr:colOff>529166</xdr:colOff>
      <xdr:row>8</xdr:row>
      <xdr:rowOff>76970</xdr:rowOff>
    </xdr:to>
    <mc:AlternateContent xmlns:mc="http://schemas.openxmlformats.org/markup-compatibility/2006">
      <mc:Choice xmlns:tsle="http://schemas.microsoft.com/office/drawing/2012/timeslicer" Requires="tsle">
        <xdr:graphicFrame macro="">
          <xdr:nvGraphicFramePr>
            <xdr:cNvPr id="52" name="Admission_Date 2">
              <a:extLst>
                <a:ext uri="{FF2B5EF4-FFF2-40B4-BE49-F238E27FC236}">
                  <a16:creationId xmlns:a16="http://schemas.microsoft.com/office/drawing/2014/main" id="{883E4931-AF43-4EC4-8158-14DB480D6C40}"/>
                </a:ext>
              </a:extLst>
            </xdr:cNvPr>
            <xdr:cNvGraphicFramePr/>
          </xdr:nvGraphicFramePr>
          <xdr:xfrm>
            <a:off x="0" y="0"/>
            <a:ext cx="0" cy="0"/>
          </xdr:xfrm>
          <a:graphic>
            <a:graphicData uri="http://schemas.microsoft.com/office/drawing/2012/timeslicer">
              <tsle:timeslicer xmlns:tsle="http://schemas.microsoft.com/office/drawing/2012/timeslicer" name="Admission_Date 2"/>
            </a:graphicData>
          </a:graphic>
        </xdr:graphicFrame>
      </mc:Choice>
      <mc:Fallback>
        <xdr:sp macro="" textlink="">
          <xdr:nvSpPr>
            <xdr:cNvPr id="0" name=""/>
            <xdr:cNvSpPr>
              <a:spLocks noTextEdit="1"/>
            </xdr:cNvSpPr>
          </xdr:nvSpPr>
          <xdr:spPr>
            <a:xfrm>
              <a:off x="120072" y="365028"/>
              <a:ext cx="4652049" cy="117436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20</xdr:col>
      <xdr:colOff>202046</xdr:colOff>
      <xdr:row>8</xdr:row>
      <xdr:rowOff>60205</xdr:rowOff>
    </xdr:from>
    <xdr:to>
      <xdr:col>29</xdr:col>
      <xdr:colOff>81415</xdr:colOff>
      <xdr:row>23</xdr:row>
      <xdr:rowOff>41154</xdr:rowOff>
    </xdr:to>
    <xdr:graphicFrame macro="">
      <xdr:nvGraphicFramePr>
        <xdr:cNvPr id="54" name="Chart 53">
          <a:extLst>
            <a:ext uri="{FF2B5EF4-FFF2-40B4-BE49-F238E27FC236}">
              <a16:creationId xmlns:a16="http://schemas.microsoft.com/office/drawing/2014/main" id="{C5F4EBA2-3DB5-42BB-AB30-D0DB93DCB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577271</xdr:colOff>
      <xdr:row>2</xdr:row>
      <xdr:rowOff>38099</xdr:rowOff>
    </xdr:from>
    <xdr:to>
      <xdr:col>29</xdr:col>
      <xdr:colOff>125074</xdr:colOff>
      <xdr:row>7</xdr:row>
      <xdr:rowOff>127109</xdr:rowOff>
    </xdr:to>
    <xdr:grpSp>
      <xdr:nvGrpSpPr>
        <xdr:cNvPr id="62" name="Group 61">
          <a:extLst>
            <a:ext uri="{FF2B5EF4-FFF2-40B4-BE49-F238E27FC236}">
              <a16:creationId xmlns:a16="http://schemas.microsoft.com/office/drawing/2014/main" id="{64159F0E-9294-4DA6-B90C-591B300B99B9}"/>
            </a:ext>
          </a:extLst>
        </xdr:cNvPr>
        <xdr:cNvGrpSpPr/>
      </xdr:nvGrpSpPr>
      <xdr:grpSpPr>
        <a:xfrm>
          <a:off x="4820226" y="403705"/>
          <a:ext cx="12882803" cy="1003025"/>
          <a:chOff x="133350" y="403706"/>
          <a:chExt cx="9384145" cy="731212"/>
        </a:xfrm>
        <a:effectLst>
          <a:glow rad="76200">
            <a:schemeClr val="accent2"/>
          </a:glow>
        </a:effectLst>
      </xdr:grpSpPr>
      <xdr:sp macro="" textlink="">
        <xdr:nvSpPr>
          <xdr:cNvPr id="3" name="Rectangle: Rounded Corners 2">
            <a:extLst>
              <a:ext uri="{FF2B5EF4-FFF2-40B4-BE49-F238E27FC236}">
                <a16:creationId xmlns:a16="http://schemas.microsoft.com/office/drawing/2014/main" id="{43EE9773-5717-454C-9564-01EF190EC26E}"/>
              </a:ext>
            </a:extLst>
          </xdr:cNvPr>
          <xdr:cNvSpPr/>
        </xdr:nvSpPr>
        <xdr:spPr>
          <a:xfrm>
            <a:off x="133350" y="429106"/>
            <a:ext cx="1104323" cy="699462"/>
          </a:xfrm>
          <a:prstGeom prst="roundRect">
            <a:avLst/>
          </a:prstGeom>
          <a:gradFill>
            <a:gsLst>
              <a:gs pos="10000">
                <a:schemeClr val="accent1"/>
              </a:gs>
              <a:gs pos="50000">
                <a:schemeClr val="accent1">
                  <a:lumMod val="60000"/>
                  <a:lumOff val="40000"/>
                </a:schemeClr>
              </a:gs>
              <a:gs pos="100000">
                <a:schemeClr val="accent1">
                  <a:lumMod val="99000"/>
                  <a:satMod val="120000"/>
                  <a:shade val="78000"/>
                </a:schemeClr>
              </a:gs>
            </a:gsLst>
          </a:gradFill>
          <a:ln w="12700">
            <a:solidFill>
              <a:schemeClr val="lt1">
                <a:shade val="50000"/>
                <a:alpha val="46000"/>
              </a:schemeClr>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en-US" sz="1400" b="1">
                <a:effectLst>
                  <a:glow rad="127000">
                    <a:schemeClr val="accent1">
                      <a:lumMod val="75000"/>
                    </a:schemeClr>
                  </a:glow>
                  <a:outerShdw blurRad="50800" dist="50800" dir="5400000" algn="ctr" rotWithShape="0">
                    <a:schemeClr val="accent2"/>
                  </a:outerShdw>
                </a:effectLst>
              </a:rPr>
              <a:t>Total Patients</a:t>
            </a:r>
          </a:p>
        </xdr:txBody>
      </xdr:sp>
      <xdr:sp macro="" textlink="KPI!B15">
        <xdr:nvSpPr>
          <xdr:cNvPr id="6" name="TextBox 5">
            <a:extLst>
              <a:ext uri="{FF2B5EF4-FFF2-40B4-BE49-F238E27FC236}">
                <a16:creationId xmlns:a16="http://schemas.microsoft.com/office/drawing/2014/main" id="{76C2203B-B89D-44D1-932F-CBB320D25C8D}"/>
              </a:ext>
            </a:extLst>
          </xdr:cNvPr>
          <xdr:cNvSpPr txBox="1"/>
        </xdr:nvSpPr>
        <xdr:spPr>
          <a:xfrm>
            <a:off x="190500" y="762962"/>
            <a:ext cx="999836" cy="259003"/>
          </a:xfrm>
          <a:prstGeom prst="rect">
            <a:avLst/>
          </a:prstGeom>
          <a:gradFill>
            <a:gsLst>
              <a:gs pos="0">
                <a:schemeClr val="accent1">
                  <a:lumMod val="5000"/>
                  <a:lumOff val="95000"/>
                </a:schemeClr>
              </a:gs>
              <a:gs pos="68000">
                <a:schemeClr val="accent1">
                  <a:lumMod val="40000"/>
                  <a:lumOff val="60000"/>
                </a:schemeClr>
              </a:gs>
              <a:gs pos="83000">
                <a:schemeClr val="bg2">
                  <a:lumMod val="75000"/>
                </a:schemeClr>
              </a:gs>
              <a:gs pos="100000">
                <a:schemeClr val="accent1"/>
              </a:gs>
            </a:gsLst>
            <a:lin ang="5400000" scaled="1"/>
          </a:gradFill>
          <a:ln w="19050" cap="rnd" cmpd="thinThick">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E3E4B5-FF54-4030-A016-2EBD851543C5}" type="TxLink">
              <a:rPr lang="en-US" sz="1100" b="0" i="0" u="none" strike="noStrike">
                <a:solidFill>
                  <a:schemeClr val="tx1"/>
                </a:solidFill>
                <a:latin typeface="Calibri"/>
                <a:cs typeface="Calibri"/>
              </a:rPr>
              <a:pPr algn="ctr"/>
              <a:t>70</a:t>
            </a:fld>
            <a:endParaRPr lang="en-US" sz="1100">
              <a:solidFill>
                <a:schemeClr val="tx1"/>
              </a:solidFill>
            </a:endParaRPr>
          </a:p>
        </xdr:txBody>
      </xdr:sp>
      <xdr:sp macro="" textlink="">
        <xdr:nvSpPr>
          <xdr:cNvPr id="7" name="Rectangle: Rounded Corners 6">
            <a:extLst>
              <a:ext uri="{FF2B5EF4-FFF2-40B4-BE49-F238E27FC236}">
                <a16:creationId xmlns:a16="http://schemas.microsoft.com/office/drawing/2014/main" id="{AE867C07-939E-4A69-905E-718A57A59B0C}"/>
              </a:ext>
            </a:extLst>
          </xdr:cNvPr>
          <xdr:cNvSpPr/>
        </xdr:nvSpPr>
        <xdr:spPr>
          <a:xfrm>
            <a:off x="1307523" y="435456"/>
            <a:ext cx="1148772" cy="699462"/>
          </a:xfrm>
          <a:prstGeom prst="roundRect">
            <a:avLst/>
          </a:prstGeom>
          <a:gradFill>
            <a:gsLst>
              <a:gs pos="10000">
                <a:schemeClr val="accent1"/>
              </a:gs>
              <a:gs pos="50000">
                <a:schemeClr val="accent1">
                  <a:lumMod val="60000"/>
                  <a:lumOff val="40000"/>
                </a:schemeClr>
              </a:gs>
              <a:gs pos="100000">
                <a:schemeClr val="accent1">
                  <a:lumMod val="99000"/>
                  <a:satMod val="120000"/>
                  <a:shade val="78000"/>
                </a:schemeClr>
              </a:gs>
            </a:gsLst>
          </a:gradFill>
          <a:ln w="12700">
            <a:solidFill>
              <a:schemeClr val="lt1">
                <a:shade val="50000"/>
                <a:alpha val="46000"/>
              </a:schemeClr>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US" sz="1400" b="1">
                <a:solidFill>
                  <a:schemeClr val="lt1"/>
                </a:solidFill>
                <a:effectLst>
                  <a:glow rad="127000">
                    <a:schemeClr val="accent1">
                      <a:lumMod val="75000"/>
                    </a:schemeClr>
                  </a:glow>
                  <a:outerShdw blurRad="50800" dist="50800" dir="5400000" algn="ctr" rotWithShape="0">
                    <a:schemeClr val="accent2"/>
                  </a:outerShdw>
                </a:effectLst>
                <a:latin typeface="+mn-lt"/>
                <a:ea typeface="+mn-ea"/>
                <a:cs typeface="+mn-cs"/>
              </a:rPr>
              <a:t>Total</a:t>
            </a:r>
            <a:r>
              <a:rPr lang="en-US" sz="1100" b="1">
                <a:effectLst>
                  <a:glow rad="127000">
                    <a:schemeClr val="accent1">
                      <a:lumMod val="75000"/>
                    </a:schemeClr>
                  </a:glow>
                  <a:outerShdw blurRad="50800" dist="50800" dir="5400000" algn="ctr" rotWithShape="0">
                    <a:schemeClr val="accent2"/>
                  </a:outerShdw>
                </a:effectLst>
              </a:rPr>
              <a:t> </a:t>
            </a:r>
            <a:r>
              <a:rPr lang="en-US" sz="1400" b="1">
                <a:solidFill>
                  <a:schemeClr val="lt1"/>
                </a:solidFill>
                <a:effectLst>
                  <a:glow rad="127000">
                    <a:schemeClr val="accent1">
                      <a:lumMod val="75000"/>
                    </a:schemeClr>
                  </a:glow>
                  <a:outerShdw blurRad="50800" dist="50800" dir="5400000" algn="ctr" rotWithShape="0">
                    <a:schemeClr val="accent2"/>
                  </a:outerShdw>
                </a:effectLst>
                <a:latin typeface="+mn-lt"/>
                <a:ea typeface="+mn-ea"/>
                <a:cs typeface="+mn-cs"/>
              </a:rPr>
              <a:t>Female</a:t>
            </a:r>
            <a:r>
              <a:rPr lang="en-US" sz="1100" b="1" baseline="0">
                <a:effectLst>
                  <a:glow rad="127000">
                    <a:schemeClr val="accent1">
                      <a:lumMod val="75000"/>
                    </a:schemeClr>
                  </a:glow>
                  <a:outerShdw blurRad="50800" dist="50800" dir="5400000" algn="ctr" rotWithShape="0">
                    <a:schemeClr val="accent2"/>
                  </a:outerShdw>
                </a:effectLst>
              </a:rPr>
              <a:t> </a:t>
            </a:r>
            <a:endParaRPr lang="en-US" sz="1100" b="1">
              <a:effectLst>
                <a:glow rad="127000">
                  <a:schemeClr val="accent1">
                    <a:lumMod val="75000"/>
                  </a:schemeClr>
                </a:glow>
                <a:outerShdw blurRad="50800" dist="50800" dir="5400000" algn="ctr" rotWithShape="0">
                  <a:schemeClr val="accent2"/>
                </a:outerShdw>
              </a:effectLst>
            </a:endParaRPr>
          </a:p>
        </xdr:txBody>
      </xdr:sp>
      <xdr:sp macro="" textlink="KPI!E16">
        <xdr:nvSpPr>
          <xdr:cNvPr id="8" name="TextBox 7">
            <a:extLst>
              <a:ext uri="{FF2B5EF4-FFF2-40B4-BE49-F238E27FC236}">
                <a16:creationId xmlns:a16="http://schemas.microsoft.com/office/drawing/2014/main" id="{60A99858-93D3-44F0-B679-CC8AC262F939}"/>
              </a:ext>
            </a:extLst>
          </xdr:cNvPr>
          <xdr:cNvSpPr txBox="1"/>
        </xdr:nvSpPr>
        <xdr:spPr>
          <a:xfrm>
            <a:off x="1390073" y="737562"/>
            <a:ext cx="999836" cy="259003"/>
          </a:xfrm>
          <a:prstGeom prst="rect">
            <a:avLst/>
          </a:prstGeom>
          <a:gradFill>
            <a:gsLst>
              <a:gs pos="0">
                <a:schemeClr val="accent1">
                  <a:lumMod val="5000"/>
                  <a:lumOff val="95000"/>
                </a:schemeClr>
              </a:gs>
              <a:gs pos="68000">
                <a:schemeClr val="accent1">
                  <a:lumMod val="40000"/>
                  <a:lumOff val="60000"/>
                </a:schemeClr>
              </a:gs>
              <a:gs pos="83000">
                <a:schemeClr val="bg2">
                  <a:lumMod val="75000"/>
                </a:schemeClr>
              </a:gs>
              <a:gs pos="100000">
                <a:schemeClr val="accent1"/>
              </a:gs>
            </a:gsLst>
            <a:lin ang="5400000" scaled="1"/>
          </a:gradFill>
          <a:ln w="19050" cap="rnd" cmpd="thinThick">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CADF8D-7751-4316-9456-DA2985EEFE34}" type="TxLink">
              <a:rPr lang="en-US" sz="1100" b="0" i="0" u="none" strike="noStrike">
                <a:solidFill>
                  <a:srgbClr val="000000"/>
                </a:solidFill>
                <a:latin typeface="Calibri"/>
                <a:cs typeface="Calibri"/>
              </a:rPr>
              <a:t>35</a:t>
            </a:fld>
            <a:endParaRPr lang="en-US" sz="1100"/>
          </a:p>
        </xdr:txBody>
      </xdr:sp>
      <xdr:sp macro="" textlink="">
        <xdr:nvSpPr>
          <xdr:cNvPr id="9" name="Rectangle: Rounded Corners 8">
            <a:extLst>
              <a:ext uri="{FF2B5EF4-FFF2-40B4-BE49-F238E27FC236}">
                <a16:creationId xmlns:a16="http://schemas.microsoft.com/office/drawing/2014/main" id="{A4AAEA31-C8F5-4D53-AF33-28BEEEB02FF2}"/>
              </a:ext>
            </a:extLst>
          </xdr:cNvPr>
          <xdr:cNvSpPr/>
        </xdr:nvSpPr>
        <xdr:spPr>
          <a:xfrm>
            <a:off x="2494395" y="429106"/>
            <a:ext cx="1120487" cy="699462"/>
          </a:xfrm>
          <a:prstGeom prst="roundRect">
            <a:avLst/>
          </a:prstGeom>
          <a:gradFill>
            <a:gsLst>
              <a:gs pos="10000">
                <a:schemeClr val="accent1"/>
              </a:gs>
              <a:gs pos="50000">
                <a:schemeClr val="accent1">
                  <a:lumMod val="60000"/>
                  <a:lumOff val="40000"/>
                </a:schemeClr>
              </a:gs>
              <a:gs pos="100000">
                <a:schemeClr val="accent1">
                  <a:lumMod val="99000"/>
                  <a:satMod val="120000"/>
                  <a:shade val="78000"/>
                </a:schemeClr>
              </a:gs>
            </a:gsLst>
          </a:gradFill>
          <a:ln w="12700">
            <a:solidFill>
              <a:schemeClr val="lt1">
                <a:shade val="50000"/>
                <a:alpha val="46000"/>
              </a:schemeClr>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en-US" sz="1400" b="1">
                <a:effectLst>
                  <a:glow rad="127000">
                    <a:schemeClr val="accent1">
                      <a:lumMod val="75000"/>
                    </a:schemeClr>
                  </a:glow>
                  <a:outerShdw blurRad="50800" dist="50800" dir="5400000" algn="ctr" rotWithShape="0">
                    <a:schemeClr val="accent2"/>
                  </a:outerShdw>
                </a:effectLst>
              </a:rPr>
              <a:t>Total </a:t>
            </a:r>
            <a:r>
              <a:rPr lang="en-US" sz="1400" b="1">
                <a:solidFill>
                  <a:schemeClr val="lt1"/>
                </a:solidFill>
                <a:effectLst>
                  <a:glow rad="127000">
                    <a:schemeClr val="accent1">
                      <a:lumMod val="75000"/>
                    </a:schemeClr>
                  </a:glow>
                  <a:outerShdw blurRad="50800" dist="50800" dir="5400000" algn="ctr" rotWithShape="0">
                    <a:schemeClr val="accent2"/>
                  </a:outerShdw>
                </a:effectLst>
                <a:latin typeface="+mn-lt"/>
                <a:ea typeface="+mn-ea"/>
                <a:cs typeface="+mn-cs"/>
              </a:rPr>
              <a:t>Males</a:t>
            </a:r>
          </a:p>
        </xdr:txBody>
      </xdr:sp>
      <xdr:sp macro="" textlink="KPI!F16">
        <xdr:nvSpPr>
          <xdr:cNvPr id="10" name="TextBox 9">
            <a:extLst>
              <a:ext uri="{FF2B5EF4-FFF2-40B4-BE49-F238E27FC236}">
                <a16:creationId xmlns:a16="http://schemas.microsoft.com/office/drawing/2014/main" id="{B72190A0-C5BC-40BF-ABA3-F8E534B6B75C}"/>
              </a:ext>
            </a:extLst>
          </xdr:cNvPr>
          <xdr:cNvSpPr txBox="1"/>
        </xdr:nvSpPr>
        <xdr:spPr>
          <a:xfrm>
            <a:off x="2551545" y="731212"/>
            <a:ext cx="999837" cy="259003"/>
          </a:xfrm>
          <a:prstGeom prst="rect">
            <a:avLst/>
          </a:prstGeom>
          <a:gradFill>
            <a:gsLst>
              <a:gs pos="0">
                <a:schemeClr val="accent1">
                  <a:lumMod val="5000"/>
                  <a:lumOff val="95000"/>
                </a:schemeClr>
              </a:gs>
              <a:gs pos="68000">
                <a:schemeClr val="accent1">
                  <a:lumMod val="40000"/>
                  <a:lumOff val="60000"/>
                </a:schemeClr>
              </a:gs>
              <a:gs pos="83000">
                <a:schemeClr val="bg2">
                  <a:lumMod val="75000"/>
                </a:schemeClr>
              </a:gs>
              <a:gs pos="100000">
                <a:schemeClr val="accent1"/>
              </a:gs>
            </a:gsLst>
            <a:lin ang="5400000" scaled="1"/>
          </a:gradFill>
          <a:ln w="19050" cap="rnd" cmpd="thinThick">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7CAE66-F94E-4BE1-B8AC-1EE67128088E}" type="TxLink">
              <a:rPr lang="en-US" sz="1100" b="0" i="0" u="none" strike="noStrike">
                <a:solidFill>
                  <a:srgbClr val="000000"/>
                </a:solidFill>
                <a:latin typeface="Calibri"/>
                <a:cs typeface="Calibri"/>
              </a:rPr>
              <a:t>35</a:t>
            </a:fld>
            <a:endParaRPr lang="en-US" sz="1100">
              <a:solidFill>
                <a:schemeClr val="tx1"/>
              </a:solidFill>
            </a:endParaRPr>
          </a:p>
        </xdr:txBody>
      </xdr:sp>
      <xdr:sp macro="" textlink="">
        <xdr:nvSpPr>
          <xdr:cNvPr id="55" name="Rectangle: Rounded Corners 54">
            <a:extLst>
              <a:ext uri="{FF2B5EF4-FFF2-40B4-BE49-F238E27FC236}">
                <a16:creationId xmlns:a16="http://schemas.microsoft.com/office/drawing/2014/main" id="{C06A3BA1-7B33-4F04-9BE9-09A14F335241}"/>
              </a:ext>
            </a:extLst>
          </xdr:cNvPr>
          <xdr:cNvSpPr/>
        </xdr:nvSpPr>
        <xdr:spPr>
          <a:xfrm>
            <a:off x="3687618" y="429106"/>
            <a:ext cx="1631373" cy="699462"/>
          </a:xfrm>
          <a:prstGeom prst="roundRect">
            <a:avLst/>
          </a:prstGeom>
          <a:gradFill>
            <a:gsLst>
              <a:gs pos="10000">
                <a:schemeClr val="accent1"/>
              </a:gs>
              <a:gs pos="50000">
                <a:schemeClr val="accent1">
                  <a:lumMod val="60000"/>
                  <a:lumOff val="40000"/>
                </a:schemeClr>
              </a:gs>
              <a:gs pos="100000">
                <a:schemeClr val="accent1">
                  <a:lumMod val="99000"/>
                  <a:satMod val="120000"/>
                  <a:shade val="78000"/>
                </a:schemeClr>
              </a:gs>
            </a:gsLst>
          </a:gradFill>
          <a:ln w="12700">
            <a:solidFill>
              <a:schemeClr val="lt1">
                <a:shade val="50000"/>
                <a:alpha val="46000"/>
              </a:schemeClr>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en-US" sz="1400" b="1">
                <a:effectLst>
                  <a:glow rad="127000">
                    <a:schemeClr val="accent1">
                      <a:lumMod val="75000"/>
                    </a:schemeClr>
                  </a:glow>
                  <a:outerShdw blurRad="50800" dist="50800" dir="5400000" algn="ctr" rotWithShape="0">
                    <a:schemeClr val="accent2"/>
                  </a:outerShdw>
                </a:effectLst>
              </a:rPr>
              <a:t>Most chronic disease</a:t>
            </a:r>
          </a:p>
        </xdr:txBody>
      </xdr:sp>
      <xdr:sp macro="" textlink="'INSIGHT 5'!$A$12">
        <xdr:nvSpPr>
          <xdr:cNvPr id="56" name="TextBox 55">
            <a:extLst>
              <a:ext uri="{FF2B5EF4-FFF2-40B4-BE49-F238E27FC236}">
                <a16:creationId xmlns:a16="http://schemas.microsoft.com/office/drawing/2014/main" id="{EAB0DE43-EF12-40FA-9CB6-B10CAAD6FA94}"/>
              </a:ext>
            </a:extLst>
          </xdr:cNvPr>
          <xdr:cNvSpPr txBox="1"/>
        </xdr:nvSpPr>
        <xdr:spPr>
          <a:xfrm>
            <a:off x="3782868" y="726209"/>
            <a:ext cx="1428173" cy="257656"/>
          </a:xfrm>
          <a:prstGeom prst="rect">
            <a:avLst/>
          </a:prstGeom>
          <a:gradFill>
            <a:gsLst>
              <a:gs pos="0">
                <a:schemeClr val="accent1">
                  <a:lumMod val="5000"/>
                  <a:lumOff val="95000"/>
                </a:schemeClr>
              </a:gs>
              <a:gs pos="68000">
                <a:schemeClr val="accent1">
                  <a:lumMod val="40000"/>
                  <a:lumOff val="60000"/>
                </a:schemeClr>
              </a:gs>
              <a:gs pos="83000">
                <a:schemeClr val="bg2">
                  <a:lumMod val="75000"/>
                </a:schemeClr>
              </a:gs>
              <a:gs pos="100000">
                <a:schemeClr val="accent1"/>
              </a:gs>
            </a:gsLst>
            <a:lin ang="5400000" scaled="1"/>
          </a:gradFill>
          <a:ln w="19050" cap="rnd" cmpd="thinThick">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DCAB48-EF53-4496-B8D3-4635663469CD}" type="TxLink">
              <a:rPr lang="en-US" sz="1100" b="0" i="0" u="none" strike="noStrike">
                <a:solidFill>
                  <a:srgbClr val="000000"/>
                </a:solidFill>
                <a:latin typeface="Calibri"/>
                <a:cs typeface="Calibri"/>
              </a:rPr>
              <a:t>Cancer</a:t>
            </a:fld>
            <a:endParaRPr lang="en-US" sz="1100">
              <a:solidFill>
                <a:schemeClr val="tx1"/>
              </a:solidFill>
            </a:endParaRPr>
          </a:p>
        </xdr:txBody>
      </xdr:sp>
      <xdr:sp macro="" textlink="">
        <xdr:nvSpPr>
          <xdr:cNvPr id="57" name="Rectangle: Rounded Corners 56">
            <a:extLst>
              <a:ext uri="{FF2B5EF4-FFF2-40B4-BE49-F238E27FC236}">
                <a16:creationId xmlns:a16="http://schemas.microsoft.com/office/drawing/2014/main" id="{09B78157-CCE3-469B-9D15-DE43A84728AA}"/>
              </a:ext>
            </a:extLst>
          </xdr:cNvPr>
          <xdr:cNvSpPr/>
        </xdr:nvSpPr>
        <xdr:spPr>
          <a:xfrm>
            <a:off x="5388841" y="416406"/>
            <a:ext cx="1992745" cy="699462"/>
          </a:xfrm>
          <a:prstGeom prst="roundRect">
            <a:avLst/>
          </a:prstGeom>
          <a:gradFill>
            <a:gsLst>
              <a:gs pos="10000">
                <a:schemeClr val="accent1"/>
              </a:gs>
              <a:gs pos="50000">
                <a:schemeClr val="accent1">
                  <a:lumMod val="60000"/>
                  <a:lumOff val="40000"/>
                </a:schemeClr>
              </a:gs>
              <a:gs pos="100000">
                <a:schemeClr val="accent1">
                  <a:lumMod val="99000"/>
                  <a:satMod val="120000"/>
                  <a:shade val="78000"/>
                </a:schemeClr>
              </a:gs>
            </a:gsLst>
          </a:gradFill>
          <a:ln w="12700">
            <a:solidFill>
              <a:schemeClr val="lt1">
                <a:shade val="50000"/>
                <a:alpha val="46000"/>
              </a:schemeClr>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lvl="0" algn="ctr"/>
            <a:r>
              <a:rPr lang="en-US" sz="1400" b="1">
                <a:effectLst>
                  <a:glow rad="127000">
                    <a:schemeClr val="accent1">
                      <a:lumMod val="75000"/>
                    </a:schemeClr>
                  </a:glow>
                  <a:outerShdw blurRad="50800" dist="50800" dir="5400000" algn="ctr" rotWithShape="0">
                    <a:schemeClr val="accent2"/>
                  </a:outerShdw>
                </a:effectLst>
              </a:rPr>
              <a:t>Average</a:t>
            </a:r>
            <a:r>
              <a:rPr lang="en-US" sz="1400" b="1" baseline="0">
                <a:effectLst>
                  <a:glow rad="127000">
                    <a:schemeClr val="accent1">
                      <a:lumMod val="75000"/>
                    </a:schemeClr>
                  </a:glow>
                  <a:outerShdw blurRad="50800" dist="50800" dir="5400000" algn="ctr" rotWithShape="0">
                    <a:schemeClr val="accent2"/>
                  </a:outerShdw>
                </a:effectLst>
              </a:rPr>
              <a:t> treatment cost Male</a:t>
            </a:r>
            <a:endParaRPr lang="en-US" sz="1400" b="1">
              <a:effectLst>
                <a:glow rad="127000">
                  <a:schemeClr val="accent1">
                    <a:lumMod val="75000"/>
                  </a:schemeClr>
                </a:glow>
                <a:outerShdw blurRad="50800" dist="50800" dir="5400000" algn="ctr" rotWithShape="0">
                  <a:schemeClr val="accent2"/>
                </a:outerShdw>
              </a:effectLst>
            </a:endParaRPr>
          </a:p>
        </xdr:txBody>
      </xdr:sp>
      <xdr:sp macro="" textlink="">
        <xdr:nvSpPr>
          <xdr:cNvPr id="58" name="Rectangle: Rounded Corners 57">
            <a:extLst>
              <a:ext uri="{FF2B5EF4-FFF2-40B4-BE49-F238E27FC236}">
                <a16:creationId xmlns:a16="http://schemas.microsoft.com/office/drawing/2014/main" id="{83A6139C-08F0-446E-8D90-CC030FD9535B}"/>
              </a:ext>
            </a:extLst>
          </xdr:cNvPr>
          <xdr:cNvSpPr/>
        </xdr:nvSpPr>
        <xdr:spPr>
          <a:xfrm>
            <a:off x="7438736" y="403706"/>
            <a:ext cx="2078759" cy="699462"/>
          </a:xfrm>
          <a:prstGeom prst="roundRect">
            <a:avLst/>
          </a:prstGeom>
          <a:gradFill>
            <a:gsLst>
              <a:gs pos="10000">
                <a:schemeClr val="accent1"/>
              </a:gs>
              <a:gs pos="50000">
                <a:schemeClr val="accent1">
                  <a:lumMod val="60000"/>
                  <a:lumOff val="40000"/>
                </a:schemeClr>
              </a:gs>
              <a:gs pos="100000">
                <a:schemeClr val="accent1">
                  <a:lumMod val="99000"/>
                  <a:satMod val="120000"/>
                  <a:shade val="78000"/>
                </a:schemeClr>
              </a:gs>
            </a:gsLst>
          </a:gradFill>
          <a:ln w="12700">
            <a:solidFill>
              <a:schemeClr val="lt1">
                <a:shade val="50000"/>
                <a:alpha val="46000"/>
              </a:schemeClr>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en-US" sz="1400" b="1">
                <a:effectLst>
                  <a:glow rad="127000">
                    <a:schemeClr val="accent1">
                      <a:lumMod val="75000"/>
                    </a:schemeClr>
                  </a:glow>
                  <a:outerShdw blurRad="50800" dist="50800" dir="5400000" algn="ctr" rotWithShape="0">
                    <a:schemeClr val="accent2"/>
                  </a:outerShdw>
                </a:effectLst>
              </a:rPr>
              <a:t>Average</a:t>
            </a:r>
            <a:r>
              <a:rPr lang="en-US" sz="1400" b="1" baseline="0">
                <a:effectLst>
                  <a:glow rad="127000">
                    <a:schemeClr val="accent1">
                      <a:lumMod val="75000"/>
                    </a:schemeClr>
                  </a:glow>
                  <a:outerShdw blurRad="50800" dist="50800" dir="5400000" algn="ctr" rotWithShape="0">
                    <a:schemeClr val="accent2"/>
                  </a:outerShdw>
                </a:effectLst>
              </a:rPr>
              <a:t> treatment cost Female</a:t>
            </a:r>
            <a:endParaRPr lang="en-US" sz="1400" b="1">
              <a:effectLst>
                <a:glow rad="127000">
                  <a:schemeClr val="accent1">
                    <a:lumMod val="75000"/>
                  </a:schemeClr>
                </a:glow>
                <a:outerShdw blurRad="50800" dist="50800" dir="5400000" algn="ctr" rotWithShape="0">
                  <a:schemeClr val="accent2"/>
                </a:outerShdw>
              </a:effectLst>
            </a:endParaRPr>
          </a:p>
        </xdr:txBody>
      </xdr:sp>
      <xdr:sp macro="" textlink="'INSIGHT 1'!B9">
        <xdr:nvSpPr>
          <xdr:cNvPr id="59" name="TextBox 58">
            <a:extLst>
              <a:ext uri="{FF2B5EF4-FFF2-40B4-BE49-F238E27FC236}">
                <a16:creationId xmlns:a16="http://schemas.microsoft.com/office/drawing/2014/main" id="{71922BA9-6CCF-411F-A549-0BD434CF473B}"/>
              </a:ext>
            </a:extLst>
          </xdr:cNvPr>
          <xdr:cNvSpPr txBox="1"/>
        </xdr:nvSpPr>
        <xdr:spPr>
          <a:xfrm>
            <a:off x="5658427" y="700809"/>
            <a:ext cx="1428173" cy="257656"/>
          </a:xfrm>
          <a:prstGeom prst="rect">
            <a:avLst/>
          </a:prstGeom>
          <a:gradFill>
            <a:gsLst>
              <a:gs pos="0">
                <a:schemeClr val="accent1">
                  <a:lumMod val="5000"/>
                  <a:lumOff val="95000"/>
                </a:schemeClr>
              </a:gs>
              <a:gs pos="68000">
                <a:schemeClr val="accent1">
                  <a:lumMod val="40000"/>
                  <a:lumOff val="60000"/>
                </a:schemeClr>
              </a:gs>
              <a:gs pos="83000">
                <a:schemeClr val="bg2">
                  <a:lumMod val="75000"/>
                </a:schemeClr>
              </a:gs>
              <a:gs pos="100000">
                <a:schemeClr val="accent1"/>
              </a:gs>
            </a:gsLst>
            <a:lin ang="5400000" scaled="1"/>
          </a:gradFill>
          <a:ln w="19050" cap="rnd" cmpd="thinThick">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759F950-0FA8-4905-975D-68B32B3FA980}" type="TxLink">
              <a:rPr lang="en-US" sz="1100" b="0" i="0" u="none" strike="noStrike">
                <a:solidFill>
                  <a:srgbClr val="000000"/>
                </a:solidFill>
                <a:latin typeface="Calibri"/>
                <a:cs typeface="Calibri"/>
              </a:rPr>
              <a:t>₹ 1,291</a:t>
            </a:fld>
            <a:endParaRPr lang="en-US" sz="1100">
              <a:solidFill>
                <a:schemeClr val="tx1"/>
              </a:solidFill>
            </a:endParaRPr>
          </a:p>
        </xdr:txBody>
      </xdr:sp>
      <xdr:sp macro="" textlink="'INSIGHT 1'!B10">
        <xdr:nvSpPr>
          <xdr:cNvPr id="60" name="TextBox 59">
            <a:extLst>
              <a:ext uri="{FF2B5EF4-FFF2-40B4-BE49-F238E27FC236}">
                <a16:creationId xmlns:a16="http://schemas.microsoft.com/office/drawing/2014/main" id="{5F6AD050-123F-4728-BE69-8A4E1BD6FF3B}"/>
              </a:ext>
            </a:extLst>
          </xdr:cNvPr>
          <xdr:cNvSpPr txBox="1"/>
        </xdr:nvSpPr>
        <xdr:spPr>
          <a:xfrm>
            <a:off x="7743536" y="681759"/>
            <a:ext cx="1424709" cy="257656"/>
          </a:xfrm>
          <a:prstGeom prst="rect">
            <a:avLst/>
          </a:prstGeom>
          <a:gradFill>
            <a:gsLst>
              <a:gs pos="0">
                <a:schemeClr val="accent1">
                  <a:lumMod val="5000"/>
                  <a:lumOff val="95000"/>
                </a:schemeClr>
              </a:gs>
              <a:gs pos="68000">
                <a:schemeClr val="accent1">
                  <a:lumMod val="40000"/>
                  <a:lumOff val="60000"/>
                </a:schemeClr>
              </a:gs>
              <a:gs pos="83000">
                <a:schemeClr val="bg2">
                  <a:lumMod val="75000"/>
                </a:schemeClr>
              </a:gs>
              <a:gs pos="100000">
                <a:schemeClr val="accent1"/>
              </a:gs>
            </a:gsLst>
            <a:lin ang="5400000" scaled="1"/>
          </a:gradFill>
          <a:ln w="19050" cap="rnd" cmpd="thinThick">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26C9AC-7610-4C88-9437-990A0E7E03FA}" type="TxLink">
              <a:rPr lang="en-US" sz="1100" b="0" i="0" u="none" strike="noStrike">
                <a:solidFill>
                  <a:srgbClr val="000000"/>
                </a:solidFill>
                <a:latin typeface="Calibri"/>
                <a:cs typeface="Calibri"/>
              </a:rPr>
              <a:t>₹ 977</a:t>
            </a:fld>
            <a:endParaRPr lang="en-US" sz="1100">
              <a:solidFill>
                <a:schemeClr val="tx1"/>
              </a:solidFill>
            </a:endParaRPr>
          </a:p>
        </xdr:txBody>
      </xdr:sp>
    </xdr:grpSp>
    <xdr:clientData/>
  </xdr:twoCellAnchor>
  <xdr:twoCellAnchor>
    <xdr:from>
      <xdr:col>4</xdr:col>
      <xdr:colOff>275783</xdr:colOff>
      <xdr:row>8</xdr:row>
      <xdr:rowOff>106112</xdr:rowOff>
    </xdr:from>
    <xdr:to>
      <xdr:col>9</xdr:col>
      <xdr:colOff>38484</xdr:colOff>
      <xdr:row>19</xdr:row>
      <xdr:rowOff>154250</xdr:rowOff>
    </xdr:to>
    <xdr:graphicFrame macro="">
      <xdr:nvGraphicFramePr>
        <xdr:cNvPr id="15" name="Chart 14">
          <a:extLst>
            <a:ext uri="{FF2B5EF4-FFF2-40B4-BE49-F238E27FC236}">
              <a16:creationId xmlns:a16="http://schemas.microsoft.com/office/drawing/2014/main" id="{1689DDF8-DAF1-4B62-A4E2-274BED4AC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105833</xdr:colOff>
      <xdr:row>8</xdr:row>
      <xdr:rowOff>105833</xdr:rowOff>
    </xdr:from>
    <xdr:to>
      <xdr:col>14</xdr:col>
      <xdr:colOff>548409</xdr:colOff>
      <xdr:row>19</xdr:row>
      <xdr:rowOff>153939</xdr:rowOff>
    </xdr:to>
    <xdr:graphicFrame macro="">
      <xdr:nvGraphicFramePr>
        <xdr:cNvPr id="64" name="Chart 63">
          <a:extLst>
            <a:ext uri="{FF2B5EF4-FFF2-40B4-BE49-F238E27FC236}">
              <a16:creationId xmlns:a16="http://schemas.microsoft.com/office/drawing/2014/main" id="{9824CB7B-0795-463F-967B-E1AE7BF35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288925</xdr:colOff>
      <xdr:row>0</xdr:row>
      <xdr:rowOff>111125</xdr:rowOff>
    </xdr:from>
    <xdr:to>
      <xdr:col>6</xdr:col>
      <xdr:colOff>0</xdr:colOff>
      <xdr:row>15</xdr:row>
      <xdr:rowOff>92075</xdr:rowOff>
    </xdr:to>
    <xdr:graphicFrame macro="">
      <xdr:nvGraphicFramePr>
        <xdr:cNvPr id="2" name="Chart 1">
          <a:extLst>
            <a:ext uri="{FF2B5EF4-FFF2-40B4-BE49-F238E27FC236}">
              <a16:creationId xmlns:a16="http://schemas.microsoft.com/office/drawing/2014/main" id="{7CC64718-AE5D-40A5-8F50-3305C51DC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390525</xdr:colOff>
      <xdr:row>1</xdr:row>
      <xdr:rowOff>98424</xdr:rowOff>
    </xdr:from>
    <xdr:to>
      <xdr:col>7</xdr:col>
      <xdr:colOff>603250</xdr:colOff>
      <xdr:row>16</xdr:row>
      <xdr:rowOff>107949</xdr:rowOff>
    </xdr:to>
    <xdr:graphicFrame macro="">
      <xdr:nvGraphicFramePr>
        <xdr:cNvPr id="2" name="Chart 1">
          <a:extLst>
            <a:ext uri="{FF2B5EF4-FFF2-40B4-BE49-F238E27FC236}">
              <a16:creationId xmlns:a16="http://schemas.microsoft.com/office/drawing/2014/main" id="{BFC0CD52-79CF-4F90-BE00-619714CDEE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292100</xdr:colOff>
      <xdr:row>1</xdr:row>
      <xdr:rowOff>127001</xdr:rowOff>
    </xdr:from>
    <xdr:to>
      <xdr:col>11</xdr:col>
      <xdr:colOff>292100</xdr:colOff>
      <xdr:row>8</xdr:row>
      <xdr:rowOff>44451</xdr:rowOff>
    </xdr:to>
    <mc:AlternateContent xmlns:mc="http://schemas.openxmlformats.org/markup-compatibility/2006">
      <mc:Choice xmlns:a14="http://schemas.microsoft.com/office/drawing/2010/main" Requires="a14">
        <xdr:graphicFrame macro="">
          <xdr:nvGraphicFramePr>
            <xdr:cNvPr id="4" name="Insurance_Type 1">
              <a:extLst>
                <a:ext uri="{FF2B5EF4-FFF2-40B4-BE49-F238E27FC236}">
                  <a16:creationId xmlns:a16="http://schemas.microsoft.com/office/drawing/2014/main" id="{CB5ABEA3-468C-40B9-8658-29D634DBA16E}"/>
                </a:ext>
              </a:extLst>
            </xdr:cNvPr>
            <xdr:cNvGraphicFramePr/>
          </xdr:nvGraphicFramePr>
          <xdr:xfrm>
            <a:off x="0" y="0"/>
            <a:ext cx="0" cy="0"/>
          </xdr:xfrm>
          <a:graphic>
            <a:graphicData uri="http://schemas.microsoft.com/office/drawing/2010/slicer">
              <sle:slicer xmlns:sle="http://schemas.microsoft.com/office/drawing/2010/slicer" name="Insurance_Type 1"/>
            </a:graphicData>
          </a:graphic>
        </xdr:graphicFrame>
      </mc:Choice>
      <mc:Fallback>
        <xdr:sp macro="" textlink="">
          <xdr:nvSpPr>
            <xdr:cNvPr id="0" name=""/>
            <xdr:cNvSpPr>
              <a:spLocks noTextEdit="1"/>
            </xdr:cNvSpPr>
          </xdr:nvSpPr>
          <xdr:spPr>
            <a:xfrm>
              <a:off x="6496050" y="311151"/>
              <a:ext cx="182880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104775</xdr:colOff>
      <xdr:row>0</xdr:row>
      <xdr:rowOff>155575</xdr:rowOff>
    </xdr:from>
    <xdr:to>
      <xdr:col>9</xdr:col>
      <xdr:colOff>409575</xdr:colOff>
      <xdr:row>15</xdr:row>
      <xdr:rowOff>136525</xdr:rowOff>
    </xdr:to>
    <xdr:graphicFrame macro="">
      <xdr:nvGraphicFramePr>
        <xdr:cNvPr id="2" name="Chart 1">
          <a:extLst>
            <a:ext uri="{FF2B5EF4-FFF2-40B4-BE49-F238E27FC236}">
              <a16:creationId xmlns:a16="http://schemas.microsoft.com/office/drawing/2014/main" id="{4F2CCE37-F90E-47FB-9CD1-2AF3472158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539750</xdr:colOff>
      <xdr:row>4</xdr:row>
      <xdr:rowOff>123825</xdr:rowOff>
    </xdr:from>
    <xdr:to>
      <xdr:col>10</xdr:col>
      <xdr:colOff>234950</xdr:colOff>
      <xdr:row>19</xdr:row>
      <xdr:rowOff>104775</xdr:rowOff>
    </xdr:to>
    <xdr:graphicFrame macro="">
      <xdr:nvGraphicFramePr>
        <xdr:cNvPr id="2" name="Chart 1">
          <a:extLst>
            <a:ext uri="{FF2B5EF4-FFF2-40B4-BE49-F238E27FC236}">
              <a16:creationId xmlns:a16="http://schemas.microsoft.com/office/drawing/2014/main" id="{1A85E402-84B6-484A-A461-A907CBD00E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701675</xdr:colOff>
      <xdr:row>6</xdr:row>
      <xdr:rowOff>53975</xdr:rowOff>
    </xdr:from>
    <xdr:to>
      <xdr:col>9</xdr:col>
      <xdr:colOff>60325</xdr:colOff>
      <xdr:row>21</xdr:row>
      <xdr:rowOff>34925</xdr:rowOff>
    </xdr:to>
    <xdr:graphicFrame macro="">
      <xdr:nvGraphicFramePr>
        <xdr:cNvPr id="2" name="Chart 1">
          <a:extLst>
            <a:ext uri="{FF2B5EF4-FFF2-40B4-BE49-F238E27FC236}">
              <a16:creationId xmlns:a16="http://schemas.microsoft.com/office/drawing/2014/main" id="{79AFB87F-31F8-45A0-A70C-025E115BAB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215900</xdr:colOff>
      <xdr:row>1</xdr:row>
      <xdr:rowOff>127001</xdr:rowOff>
    </xdr:from>
    <xdr:to>
      <xdr:col>12</xdr:col>
      <xdr:colOff>215900</xdr:colOff>
      <xdr:row>12</xdr:row>
      <xdr:rowOff>50801</xdr:rowOff>
    </xdr:to>
    <mc:AlternateContent xmlns:mc="http://schemas.openxmlformats.org/markup-compatibility/2006">
      <mc:Choice xmlns:a14="http://schemas.microsoft.com/office/drawing/2010/main" Requires="a14">
        <xdr:graphicFrame macro="">
          <xdr:nvGraphicFramePr>
            <xdr:cNvPr id="3" name="Age">
              <a:extLst>
                <a:ext uri="{FF2B5EF4-FFF2-40B4-BE49-F238E27FC236}">
                  <a16:creationId xmlns:a16="http://schemas.microsoft.com/office/drawing/2014/main" id="{62DF9D2C-63FE-46C1-8290-736E51939376}"/>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7239000" y="311151"/>
              <a:ext cx="1828800" cy="1949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95250</xdr:colOff>
      <xdr:row>7</xdr:row>
      <xdr:rowOff>92075</xdr:rowOff>
    </xdr:from>
    <xdr:to>
      <xdr:col>5</xdr:col>
      <xdr:colOff>323850</xdr:colOff>
      <xdr:row>22</xdr:row>
      <xdr:rowOff>73025</xdr:rowOff>
    </xdr:to>
    <xdr:graphicFrame macro="">
      <xdr:nvGraphicFramePr>
        <xdr:cNvPr id="5" name="Chart 4">
          <a:extLst>
            <a:ext uri="{FF2B5EF4-FFF2-40B4-BE49-F238E27FC236}">
              <a16:creationId xmlns:a16="http://schemas.microsoft.com/office/drawing/2014/main" id="{CFFE62FD-C973-4B4B-A3DB-336B95D88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279400</xdr:colOff>
      <xdr:row>0</xdr:row>
      <xdr:rowOff>101600</xdr:rowOff>
    </xdr:from>
    <xdr:to>
      <xdr:col>8</xdr:col>
      <xdr:colOff>444500</xdr:colOff>
      <xdr:row>14</xdr:row>
      <xdr:rowOff>47625</xdr:rowOff>
    </xdr:to>
    <mc:AlternateContent xmlns:mc="http://schemas.openxmlformats.org/markup-compatibility/2006">
      <mc:Choice xmlns:a14="http://schemas.microsoft.com/office/drawing/2010/main" Requires="a14">
        <xdr:graphicFrame macro="">
          <xdr:nvGraphicFramePr>
            <xdr:cNvPr id="6" name="Gender 1">
              <a:extLst>
                <a:ext uri="{FF2B5EF4-FFF2-40B4-BE49-F238E27FC236}">
                  <a16:creationId xmlns:a16="http://schemas.microsoft.com/office/drawing/2014/main" id="{6A1B44EE-242D-4DEF-A5E0-12F92BE69AF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4400550" y="101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482600</xdr:colOff>
      <xdr:row>0</xdr:row>
      <xdr:rowOff>101600</xdr:rowOff>
    </xdr:from>
    <xdr:to>
      <xdr:col>11</xdr:col>
      <xdr:colOff>133350</xdr:colOff>
      <xdr:row>14</xdr:row>
      <xdr:rowOff>47625</xdr:rowOff>
    </xdr:to>
    <mc:AlternateContent xmlns:mc="http://schemas.openxmlformats.org/markup-compatibility/2006">
      <mc:Choice xmlns:a14="http://schemas.microsoft.com/office/drawing/2010/main" Requires="a14">
        <xdr:graphicFrame macro="">
          <xdr:nvGraphicFramePr>
            <xdr:cNvPr id="7" name="Insurance_Type 2">
              <a:extLst>
                <a:ext uri="{FF2B5EF4-FFF2-40B4-BE49-F238E27FC236}">
                  <a16:creationId xmlns:a16="http://schemas.microsoft.com/office/drawing/2014/main" id="{F300AB01-8BE4-43FD-B58D-DF9AB5EC89A6}"/>
                </a:ext>
              </a:extLst>
            </xdr:cNvPr>
            <xdr:cNvGraphicFramePr/>
          </xdr:nvGraphicFramePr>
          <xdr:xfrm>
            <a:off x="0" y="0"/>
            <a:ext cx="0" cy="0"/>
          </xdr:xfrm>
          <a:graphic>
            <a:graphicData uri="http://schemas.microsoft.com/office/drawing/2010/slicer">
              <sle:slicer xmlns:sle="http://schemas.microsoft.com/office/drawing/2010/slicer" name="Insurance_Type 2"/>
            </a:graphicData>
          </a:graphic>
        </xdr:graphicFrame>
      </mc:Choice>
      <mc:Fallback>
        <xdr:sp macro="" textlink="">
          <xdr:nvSpPr>
            <xdr:cNvPr id="0" name=""/>
            <xdr:cNvSpPr>
              <a:spLocks noTextEdit="1"/>
            </xdr:cNvSpPr>
          </xdr:nvSpPr>
          <xdr:spPr>
            <a:xfrm>
              <a:off x="6267450" y="101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14</xdr:row>
      <xdr:rowOff>76200</xdr:rowOff>
    </xdr:from>
    <xdr:to>
      <xdr:col>6</xdr:col>
      <xdr:colOff>304800</xdr:colOff>
      <xdr:row>31</xdr:row>
      <xdr:rowOff>28575</xdr:rowOff>
    </xdr:to>
    <xdr:graphicFrame macro="">
      <xdr:nvGraphicFramePr>
        <xdr:cNvPr id="2" name="Chart 1">
          <a:extLst>
            <a:ext uri="{FF2B5EF4-FFF2-40B4-BE49-F238E27FC236}">
              <a16:creationId xmlns:a16="http://schemas.microsoft.com/office/drawing/2014/main" id="{4775B17E-E18E-4CAC-839C-D992B4BC4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438150</xdr:colOff>
      <xdr:row>1</xdr:row>
      <xdr:rowOff>19051</xdr:rowOff>
    </xdr:from>
    <xdr:to>
      <xdr:col>10</xdr:col>
      <xdr:colOff>336550</xdr:colOff>
      <xdr:row>5</xdr:row>
      <xdr:rowOff>120650</xdr:rowOff>
    </xdr:to>
    <mc:AlternateContent xmlns:mc="http://schemas.openxmlformats.org/markup-compatibility/2006">
      <mc:Choice xmlns:a14="http://schemas.microsoft.com/office/drawing/2010/main" Requires="a14">
        <xdr:graphicFrame macro="">
          <xdr:nvGraphicFramePr>
            <xdr:cNvPr id="3" name="Medical_Condition">
              <a:extLst>
                <a:ext uri="{FF2B5EF4-FFF2-40B4-BE49-F238E27FC236}">
                  <a16:creationId xmlns:a16="http://schemas.microsoft.com/office/drawing/2014/main" id="{8E8C5EC5-888A-4F09-B218-DF16B400B24C}"/>
                </a:ext>
              </a:extLst>
            </xdr:cNvPr>
            <xdr:cNvGraphicFramePr/>
          </xdr:nvGraphicFramePr>
          <xdr:xfrm>
            <a:off x="0" y="0"/>
            <a:ext cx="0" cy="0"/>
          </xdr:xfrm>
          <a:graphic>
            <a:graphicData uri="http://schemas.microsoft.com/office/drawing/2010/slicer">
              <sle:slicer xmlns:sle="http://schemas.microsoft.com/office/drawing/2010/slicer" name="Medical_Condition"/>
            </a:graphicData>
          </a:graphic>
        </xdr:graphicFrame>
      </mc:Choice>
      <mc:Fallback>
        <xdr:sp macro="" textlink="">
          <xdr:nvSpPr>
            <xdr:cNvPr id="0" name=""/>
            <xdr:cNvSpPr>
              <a:spLocks noTextEdit="1"/>
            </xdr:cNvSpPr>
          </xdr:nvSpPr>
          <xdr:spPr>
            <a:xfrm>
              <a:off x="6026150" y="203201"/>
              <a:ext cx="3143250" cy="838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3</xdr:col>
      <xdr:colOff>15875</xdr:colOff>
      <xdr:row>1</xdr:row>
      <xdr:rowOff>41275</xdr:rowOff>
    </xdr:from>
    <xdr:to>
      <xdr:col>10</xdr:col>
      <xdr:colOff>320675</xdr:colOff>
      <xdr:row>16</xdr:row>
      <xdr:rowOff>22225</xdr:rowOff>
    </xdr:to>
    <xdr:graphicFrame macro="">
      <xdr:nvGraphicFramePr>
        <xdr:cNvPr id="2" name="Chart 1">
          <a:extLst>
            <a:ext uri="{FF2B5EF4-FFF2-40B4-BE49-F238E27FC236}">
              <a16:creationId xmlns:a16="http://schemas.microsoft.com/office/drawing/2014/main" id="{D1E3D99B-F7D9-443D-A688-28CAECB1F0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ety sharma" refreshedDate="45396.653286342589" createdVersion="6" refreshedVersion="6" minRefreshableVersion="3" recordCount="70" xr:uid="{DF5D2BA9-2C85-4677-AC36-966A723E5A84}">
  <cacheSource type="worksheet">
    <worksheetSource ref="A1:G71" sheet="DataSet"/>
  </cacheSource>
  <cacheFields count="9">
    <cacheField name="Patient_ID" numFmtId="0">
      <sharedItems containsSemiMixedTypes="0" containsString="0" containsNumber="1" containsInteger="1" minValue="1" maxValue="70" count="7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sharedItems>
    </cacheField>
    <cacheField name="Admission_Date" numFmtId="14">
      <sharedItems containsSemiMixedTypes="0" containsNonDate="0" containsDate="1" containsString="0" minDate="2021-01-01T00:00:00" maxDate="2024-05-14T00:00:00" count="70">
        <d v="2021-01-01T00:00:00"/>
        <d v="2021-01-02T00:00:00"/>
        <d v="2021-01-03T00:00:00"/>
        <d v="2021-01-04T00:00:00"/>
        <d v="2021-01-05T00:00:00"/>
        <d v="2021-01-06T00:00:00"/>
        <d v="2021-01-07T00:00:00"/>
        <d v="2021-01-08T00:00:00"/>
        <d v="2021-01-09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4-05-04T00:00:00"/>
        <d v="2024-05-05T00:00:00"/>
        <d v="2024-05-06T00:00:00"/>
        <d v="2024-05-07T00:00:00"/>
        <d v="2024-05-08T00:00:00"/>
        <d v="2024-05-09T00:00:00"/>
        <d v="2024-05-10T00:00:00"/>
        <d v="2024-05-11T00:00:00"/>
        <d v="2024-05-12T00:00:00"/>
        <d v="2024-05-13T00:00:00"/>
      </sharedItems>
      <fieldGroup par="8" base="1">
        <rangePr groupBy="months" startDate="2021-01-01T00:00:00" endDate="2024-05-14T00:00:00"/>
        <groupItems count="14">
          <s v="&lt;1/1/2021"/>
          <s v="Jan"/>
          <s v="Feb"/>
          <s v="Mar"/>
          <s v="Apr"/>
          <s v="May"/>
          <s v="Jun"/>
          <s v="Jul"/>
          <s v="Aug"/>
          <s v="Sep"/>
          <s v="Oct"/>
          <s v="Nov"/>
          <s v="Dec"/>
          <s v="&gt;5/14/2024"/>
        </groupItems>
      </fieldGroup>
    </cacheField>
    <cacheField name="Gender" numFmtId="0">
      <sharedItems count="2">
        <s v="Male"/>
        <s v="Female"/>
      </sharedItems>
    </cacheField>
    <cacheField name="Age" numFmtId="0">
      <sharedItems containsSemiMixedTypes="0" containsString="0" containsNumber="1" containsInteger="1" minValue="28" maxValue="80" count="20">
        <n v="45"/>
        <n v="32"/>
        <n v="55"/>
        <n v="68"/>
        <n v="40"/>
        <n v="75"/>
        <n v="28"/>
        <n v="62"/>
        <n v="48"/>
        <n v="50"/>
        <n v="65"/>
        <n v="38"/>
        <n v="72"/>
        <n v="30"/>
        <n v="58"/>
        <n v="42"/>
        <n v="70"/>
        <n v="35"/>
        <n v="80"/>
        <n v="60"/>
      </sharedItems>
      <fieldGroup base="3">
        <rangePr autoStart="0" startNum="21" endNum="80" groupInterval="10"/>
        <groupItems count="8">
          <s v="&lt;21"/>
          <s v="21-30"/>
          <s v="31-40"/>
          <s v="41-50"/>
          <s v="51-60"/>
          <s v="61-70"/>
          <s v="71-80"/>
          <s v="&gt;81"/>
        </groupItems>
      </fieldGroup>
    </cacheField>
    <cacheField name="Insurance_Type" numFmtId="0">
      <sharedItems count="3">
        <s v="Private"/>
        <s v="Medicare"/>
        <s v="Medicaid"/>
      </sharedItems>
    </cacheField>
    <cacheField name="Medical_Condition" numFmtId="0">
      <sharedItems count="9">
        <s v="Hypertension"/>
        <s v="Diabetes"/>
        <s v="Arthritis"/>
        <s v="Heart Disease"/>
        <s v="High Cholesterol"/>
        <s v="Stroke"/>
        <s v="Asthma"/>
        <s v="Cancer"/>
        <s v="Obesity"/>
      </sharedItems>
    </cacheField>
    <cacheField name="Treatment_Cost" numFmtId="0">
      <sharedItems containsSemiMixedTypes="0" containsString="0" containsNumber="1" containsInteger="1" minValue="300" maxValue="2500" count="9">
        <n v="500"/>
        <n v="700"/>
        <n v="1000"/>
        <n v="1500"/>
        <n v="300"/>
        <n v="2000"/>
        <n v="600"/>
        <n v="2500"/>
        <n v="800"/>
      </sharedItems>
    </cacheField>
    <cacheField name="Quarters" numFmtId="0" databaseField="0">
      <fieldGroup base="1">
        <rangePr groupBy="quarters" startDate="2021-01-01T00:00:00" endDate="2024-05-14T00:00:00"/>
        <groupItems count="6">
          <s v="&lt;1/1/2021"/>
          <s v="Qtr1"/>
          <s v="Qtr2"/>
          <s v="Qtr3"/>
          <s v="Qtr4"/>
          <s v="&gt;5/14/2024"/>
        </groupItems>
      </fieldGroup>
    </cacheField>
    <cacheField name="Years" numFmtId="0" databaseField="0">
      <fieldGroup base="1">
        <rangePr groupBy="years" startDate="2021-01-01T00:00:00" endDate="2024-05-14T00:00:00"/>
        <groupItems count="6">
          <s v="&lt;1/1/2021"/>
          <s v="2021"/>
          <s v="2022"/>
          <s v="2023"/>
          <s v="2024"/>
          <s v="&gt;5/14/2024"/>
        </groupItems>
      </fieldGroup>
    </cacheField>
  </cacheFields>
  <extLst>
    <ext xmlns:x14="http://schemas.microsoft.com/office/spreadsheetml/2009/9/main" uri="{725AE2AE-9491-48be-B2B4-4EB974FC3084}">
      <x14:pivotCacheDefinition pivotCacheId="6621584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ety sharma" refreshedDate="45398.428030324074" createdVersion="6" refreshedVersion="6" minRefreshableVersion="3" recordCount="70" xr:uid="{8C50A4FA-6649-45E2-802B-FEBE55ABBAB7}">
  <cacheSource type="worksheet">
    <worksheetSource name="=dataset"/>
  </cacheSource>
  <cacheFields count="7">
    <cacheField name="Patient_ID" numFmtId="0">
      <sharedItems containsSemiMixedTypes="0" containsString="0" containsNumber="1" containsInteger="1" minValue="1" maxValue="70"/>
    </cacheField>
    <cacheField name="Admission_Date" numFmtId="14">
      <sharedItems containsSemiMixedTypes="0" containsNonDate="0" containsDate="1" containsString="0" minDate="2021-01-01T00:00:00" maxDate="2024-05-14T00:00:00"/>
    </cacheField>
    <cacheField name="Gender" numFmtId="0">
      <sharedItems count="2">
        <s v="Male"/>
        <s v="Female"/>
      </sharedItems>
    </cacheField>
    <cacheField name="Age" numFmtId="0">
      <sharedItems containsSemiMixedTypes="0" containsString="0" containsNumber="1" containsInteger="1" minValue="28" maxValue="80" count="20">
        <n v="45"/>
        <n v="32"/>
        <n v="55"/>
        <n v="68"/>
        <n v="40"/>
        <n v="75"/>
        <n v="28"/>
        <n v="62"/>
        <n v="48"/>
        <n v="50"/>
        <n v="65"/>
        <n v="38"/>
        <n v="72"/>
        <n v="30"/>
        <n v="58"/>
        <n v="42"/>
        <n v="70"/>
        <n v="35"/>
        <n v="80"/>
        <n v="60"/>
      </sharedItems>
    </cacheField>
    <cacheField name="Insurance_Type" numFmtId="0">
      <sharedItems/>
    </cacheField>
    <cacheField name="Medical_Condition" numFmtId="0">
      <sharedItems count="9">
        <s v="Hypertension"/>
        <s v="Diabetes"/>
        <s v="Arthritis"/>
        <s v="Heart Disease"/>
        <s v="High Cholesterol"/>
        <s v="Stroke"/>
        <s v="Asthma"/>
        <s v="Cancer"/>
        <s v="Obesity"/>
      </sharedItems>
    </cacheField>
    <cacheField name="Treatment_Cost" numFmtId="0">
      <sharedItems containsSemiMixedTypes="0" containsString="0" containsNumber="1" containsInteger="1" minValue="300" maxValue="25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ety sharma" refreshedDate="45398.728178124999" createdVersion="6" refreshedVersion="6" minRefreshableVersion="3" recordCount="70" xr:uid="{9C343D97-965F-4579-9B4B-95419DC89712}">
  <cacheSource type="worksheet">
    <worksheetSource ref="A1:H71" sheet="DataSet"/>
  </cacheSource>
  <cacheFields count="8">
    <cacheField name="Patient_ID" numFmtId="0">
      <sharedItems containsSemiMixedTypes="0" containsString="0" containsNumber="1" containsInteger="1" minValue="1" maxValue="70"/>
    </cacheField>
    <cacheField name="Admission_Date" numFmtId="14">
      <sharedItems containsSemiMixedTypes="0" containsNonDate="0" containsDate="1" containsString="0" minDate="2021-01-01T00:00:00" maxDate="2024-05-14T00:00:00"/>
    </cacheField>
    <cacheField name="Gender" numFmtId="0">
      <sharedItems/>
    </cacheField>
    <cacheField name="Age" numFmtId="0">
      <sharedItems containsSemiMixedTypes="0" containsString="0" containsNumber="1" containsInteger="1" minValue="28" maxValue="80"/>
    </cacheField>
    <cacheField name="Insurance_Type" numFmtId="0">
      <sharedItems/>
    </cacheField>
    <cacheField name="Medical_Condition" numFmtId="0">
      <sharedItems count="9">
        <s v="Hypertension"/>
        <s v="Diabetes"/>
        <s v="Arthritis"/>
        <s v="Heart Disease"/>
        <s v="High Cholesterol"/>
        <s v="Stroke"/>
        <s v="Asthma"/>
        <s v="Cancer"/>
        <s v="Obesity"/>
      </sharedItems>
    </cacheField>
    <cacheField name="Treatment_Cost" numFmtId="0">
      <sharedItems containsSemiMixedTypes="0" containsString="0" containsNumber="1" containsInteger="1" minValue="300" maxValue="2500"/>
    </cacheField>
    <cacheField name="Flag potential chronic disease" numFmtId="14">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ety sharma" refreshedDate="45398.731635648146" createdVersion="6" refreshedVersion="6" minRefreshableVersion="3" recordCount="70" xr:uid="{696B4088-EA64-434F-BCDF-435B90A79002}">
  <cacheSource type="worksheet">
    <worksheetSource name="dataset"/>
  </cacheSource>
  <cacheFields count="9">
    <cacheField name="Patient_ID" numFmtId="0">
      <sharedItems containsSemiMixedTypes="0" containsString="0" containsNumber="1" containsInteger="1" minValue="1" maxValue="70"/>
    </cacheField>
    <cacheField name="Admission_Date" numFmtId="14">
      <sharedItems containsSemiMixedTypes="0" containsNonDate="0" containsDate="1" containsString="0" minDate="2021-01-01T00:00:00" maxDate="2024-05-14T00:00:00" count="70">
        <d v="2021-01-01T00:00:00"/>
        <d v="2021-01-02T00:00:00"/>
        <d v="2021-01-03T00:00:00"/>
        <d v="2021-01-04T00:00:00"/>
        <d v="2021-01-05T00:00:00"/>
        <d v="2021-01-06T00:00:00"/>
        <d v="2021-01-07T00:00:00"/>
        <d v="2021-01-08T00:00:00"/>
        <d v="2021-01-09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4-05-04T00:00:00"/>
        <d v="2024-05-05T00:00:00"/>
        <d v="2024-05-06T00:00:00"/>
        <d v="2024-05-07T00:00:00"/>
        <d v="2024-05-08T00:00:00"/>
        <d v="2024-05-09T00:00:00"/>
        <d v="2024-05-10T00:00:00"/>
        <d v="2024-05-11T00:00:00"/>
        <d v="2024-05-12T00:00:00"/>
        <d v="2024-05-13T00:00:00"/>
      </sharedItems>
      <fieldGroup par="8" base="1">
        <rangePr groupBy="months" startDate="2021-01-01T00:00:00" endDate="2024-05-14T00:00:00"/>
        <groupItems count="14">
          <s v="&lt;1/1/2021"/>
          <s v="Jan"/>
          <s v="Feb"/>
          <s v="Mar"/>
          <s v="Apr"/>
          <s v="May"/>
          <s v="Jun"/>
          <s v="Jul"/>
          <s v="Aug"/>
          <s v="Sep"/>
          <s v="Oct"/>
          <s v="Nov"/>
          <s v="Dec"/>
          <s v="&gt;5/14/2024"/>
        </groupItems>
      </fieldGroup>
    </cacheField>
    <cacheField name="Gender" numFmtId="0">
      <sharedItems/>
    </cacheField>
    <cacheField name="Age" numFmtId="0">
      <sharedItems containsSemiMixedTypes="0" containsString="0" containsNumber="1" containsInteger="1" minValue="28" maxValue="80"/>
    </cacheField>
    <cacheField name="Insurance_Type" numFmtId="0">
      <sharedItems/>
    </cacheField>
    <cacheField name="Medical_Condition" numFmtId="0">
      <sharedItems count="9">
        <s v="Hypertension"/>
        <s v="Diabetes"/>
        <s v="Arthritis"/>
        <s v="Heart Disease"/>
        <s v="High Cholesterol"/>
        <s v="Stroke"/>
        <s v="Asthma"/>
        <s v="Cancer"/>
        <s v="Obesity"/>
      </sharedItems>
    </cacheField>
    <cacheField name="Treatment_Cost" numFmtId="0">
      <sharedItems containsSemiMixedTypes="0" containsString="0" containsNumber="1" containsInteger="1" minValue="300" maxValue="2500"/>
    </cacheField>
    <cacheField name="Quarters" numFmtId="0" databaseField="0">
      <fieldGroup base="1">
        <rangePr groupBy="quarters" startDate="2021-01-01T00:00:00" endDate="2024-05-14T00:00:00"/>
        <groupItems count="6">
          <s v="&lt;1/1/2021"/>
          <s v="Qtr1"/>
          <s v="Qtr2"/>
          <s v="Qtr3"/>
          <s v="Qtr4"/>
          <s v="&gt;5/14/2024"/>
        </groupItems>
      </fieldGroup>
    </cacheField>
    <cacheField name="Years" numFmtId="0" databaseField="0">
      <fieldGroup base="1">
        <rangePr groupBy="years" startDate="2021-01-01T00:00:00" endDate="2024-05-14T00:00:00"/>
        <groupItems count="6">
          <s v="&lt;1/1/2021"/>
          <s v="2021"/>
          <s v="2022"/>
          <s v="2023"/>
          <s v="2024"/>
          <s v="&gt;5/14/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x v="0"/>
    <x v="0"/>
    <x v="0"/>
    <x v="0"/>
    <x v="0"/>
    <x v="0"/>
  </r>
  <r>
    <x v="1"/>
    <x v="1"/>
    <x v="1"/>
    <x v="1"/>
    <x v="1"/>
    <x v="1"/>
    <x v="1"/>
  </r>
  <r>
    <x v="2"/>
    <x v="2"/>
    <x v="1"/>
    <x v="2"/>
    <x v="0"/>
    <x v="2"/>
    <x v="2"/>
  </r>
  <r>
    <x v="3"/>
    <x v="3"/>
    <x v="0"/>
    <x v="3"/>
    <x v="1"/>
    <x v="3"/>
    <x v="3"/>
  </r>
  <r>
    <x v="4"/>
    <x v="4"/>
    <x v="1"/>
    <x v="4"/>
    <x v="0"/>
    <x v="4"/>
    <x v="4"/>
  </r>
  <r>
    <x v="5"/>
    <x v="5"/>
    <x v="0"/>
    <x v="5"/>
    <x v="1"/>
    <x v="5"/>
    <x v="5"/>
  </r>
  <r>
    <x v="6"/>
    <x v="6"/>
    <x v="1"/>
    <x v="6"/>
    <x v="2"/>
    <x v="6"/>
    <x v="6"/>
  </r>
  <r>
    <x v="7"/>
    <x v="7"/>
    <x v="0"/>
    <x v="7"/>
    <x v="0"/>
    <x v="7"/>
    <x v="7"/>
  </r>
  <r>
    <x v="8"/>
    <x v="8"/>
    <x v="1"/>
    <x v="8"/>
    <x v="1"/>
    <x v="8"/>
    <x v="8"/>
  </r>
  <r>
    <x v="9"/>
    <x v="9"/>
    <x v="0"/>
    <x v="9"/>
    <x v="0"/>
    <x v="1"/>
    <x v="1"/>
  </r>
  <r>
    <x v="10"/>
    <x v="10"/>
    <x v="1"/>
    <x v="10"/>
    <x v="1"/>
    <x v="2"/>
    <x v="2"/>
  </r>
  <r>
    <x v="11"/>
    <x v="11"/>
    <x v="0"/>
    <x v="2"/>
    <x v="0"/>
    <x v="3"/>
    <x v="3"/>
  </r>
  <r>
    <x v="12"/>
    <x v="12"/>
    <x v="1"/>
    <x v="11"/>
    <x v="2"/>
    <x v="4"/>
    <x v="4"/>
  </r>
  <r>
    <x v="13"/>
    <x v="13"/>
    <x v="0"/>
    <x v="12"/>
    <x v="0"/>
    <x v="5"/>
    <x v="5"/>
  </r>
  <r>
    <x v="14"/>
    <x v="14"/>
    <x v="1"/>
    <x v="13"/>
    <x v="1"/>
    <x v="0"/>
    <x v="0"/>
  </r>
  <r>
    <x v="15"/>
    <x v="15"/>
    <x v="0"/>
    <x v="14"/>
    <x v="0"/>
    <x v="7"/>
    <x v="7"/>
  </r>
  <r>
    <x v="16"/>
    <x v="16"/>
    <x v="1"/>
    <x v="15"/>
    <x v="1"/>
    <x v="1"/>
    <x v="1"/>
  </r>
  <r>
    <x v="17"/>
    <x v="17"/>
    <x v="0"/>
    <x v="16"/>
    <x v="1"/>
    <x v="2"/>
    <x v="2"/>
  </r>
  <r>
    <x v="18"/>
    <x v="18"/>
    <x v="1"/>
    <x v="17"/>
    <x v="0"/>
    <x v="3"/>
    <x v="3"/>
  </r>
  <r>
    <x v="19"/>
    <x v="19"/>
    <x v="0"/>
    <x v="18"/>
    <x v="1"/>
    <x v="8"/>
    <x v="8"/>
  </r>
  <r>
    <x v="20"/>
    <x v="20"/>
    <x v="1"/>
    <x v="0"/>
    <x v="2"/>
    <x v="6"/>
    <x v="6"/>
  </r>
  <r>
    <x v="21"/>
    <x v="21"/>
    <x v="0"/>
    <x v="19"/>
    <x v="0"/>
    <x v="4"/>
    <x v="4"/>
  </r>
  <r>
    <x v="22"/>
    <x v="22"/>
    <x v="1"/>
    <x v="9"/>
    <x v="1"/>
    <x v="5"/>
    <x v="5"/>
  </r>
  <r>
    <x v="23"/>
    <x v="23"/>
    <x v="0"/>
    <x v="10"/>
    <x v="0"/>
    <x v="7"/>
    <x v="7"/>
  </r>
  <r>
    <x v="24"/>
    <x v="24"/>
    <x v="1"/>
    <x v="4"/>
    <x v="1"/>
    <x v="8"/>
    <x v="8"/>
  </r>
  <r>
    <x v="25"/>
    <x v="25"/>
    <x v="0"/>
    <x v="2"/>
    <x v="0"/>
    <x v="1"/>
    <x v="1"/>
  </r>
  <r>
    <x v="26"/>
    <x v="26"/>
    <x v="1"/>
    <x v="5"/>
    <x v="1"/>
    <x v="2"/>
    <x v="2"/>
  </r>
  <r>
    <x v="27"/>
    <x v="27"/>
    <x v="0"/>
    <x v="14"/>
    <x v="0"/>
    <x v="3"/>
    <x v="3"/>
  </r>
  <r>
    <x v="28"/>
    <x v="28"/>
    <x v="1"/>
    <x v="1"/>
    <x v="2"/>
    <x v="4"/>
    <x v="4"/>
  </r>
  <r>
    <x v="29"/>
    <x v="29"/>
    <x v="0"/>
    <x v="3"/>
    <x v="0"/>
    <x v="5"/>
    <x v="5"/>
  </r>
  <r>
    <x v="30"/>
    <x v="30"/>
    <x v="1"/>
    <x v="6"/>
    <x v="1"/>
    <x v="0"/>
    <x v="0"/>
  </r>
  <r>
    <x v="31"/>
    <x v="31"/>
    <x v="0"/>
    <x v="7"/>
    <x v="0"/>
    <x v="7"/>
    <x v="7"/>
  </r>
  <r>
    <x v="32"/>
    <x v="32"/>
    <x v="1"/>
    <x v="8"/>
    <x v="1"/>
    <x v="1"/>
    <x v="1"/>
  </r>
  <r>
    <x v="33"/>
    <x v="33"/>
    <x v="0"/>
    <x v="9"/>
    <x v="1"/>
    <x v="2"/>
    <x v="2"/>
  </r>
  <r>
    <x v="34"/>
    <x v="34"/>
    <x v="1"/>
    <x v="10"/>
    <x v="0"/>
    <x v="3"/>
    <x v="3"/>
  </r>
  <r>
    <x v="35"/>
    <x v="35"/>
    <x v="0"/>
    <x v="13"/>
    <x v="1"/>
    <x v="8"/>
    <x v="8"/>
  </r>
  <r>
    <x v="36"/>
    <x v="36"/>
    <x v="1"/>
    <x v="0"/>
    <x v="2"/>
    <x v="6"/>
    <x v="6"/>
  </r>
  <r>
    <x v="37"/>
    <x v="37"/>
    <x v="0"/>
    <x v="2"/>
    <x v="0"/>
    <x v="4"/>
    <x v="4"/>
  </r>
  <r>
    <x v="38"/>
    <x v="38"/>
    <x v="1"/>
    <x v="19"/>
    <x v="1"/>
    <x v="5"/>
    <x v="5"/>
  </r>
  <r>
    <x v="39"/>
    <x v="39"/>
    <x v="0"/>
    <x v="16"/>
    <x v="0"/>
    <x v="7"/>
    <x v="7"/>
  </r>
  <r>
    <x v="40"/>
    <x v="40"/>
    <x v="1"/>
    <x v="4"/>
    <x v="1"/>
    <x v="8"/>
    <x v="8"/>
  </r>
  <r>
    <x v="41"/>
    <x v="41"/>
    <x v="0"/>
    <x v="5"/>
    <x v="0"/>
    <x v="1"/>
    <x v="1"/>
  </r>
  <r>
    <x v="42"/>
    <x v="42"/>
    <x v="1"/>
    <x v="2"/>
    <x v="1"/>
    <x v="2"/>
    <x v="2"/>
  </r>
  <r>
    <x v="43"/>
    <x v="43"/>
    <x v="0"/>
    <x v="6"/>
    <x v="0"/>
    <x v="3"/>
    <x v="3"/>
  </r>
  <r>
    <x v="44"/>
    <x v="44"/>
    <x v="1"/>
    <x v="1"/>
    <x v="2"/>
    <x v="4"/>
    <x v="4"/>
  </r>
  <r>
    <x v="45"/>
    <x v="45"/>
    <x v="0"/>
    <x v="14"/>
    <x v="0"/>
    <x v="5"/>
    <x v="5"/>
  </r>
  <r>
    <x v="46"/>
    <x v="46"/>
    <x v="1"/>
    <x v="7"/>
    <x v="1"/>
    <x v="7"/>
    <x v="7"/>
  </r>
  <r>
    <x v="47"/>
    <x v="47"/>
    <x v="0"/>
    <x v="8"/>
    <x v="0"/>
    <x v="0"/>
    <x v="0"/>
  </r>
  <r>
    <x v="48"/>
    <x v="48"/>
    <x v="1"/>
    <x v="10"/>
    <x v="1"/>
    <x v="1"/>
    <x v="1"/>
  </r>
  <r>
    <x v="49"/>
    <x v="49"/>
    <x v="0"/>
    <x v="15"/>
    <x v="1"/>
    <x v="2"/>
    <x v="2"/>
  </r>
  <r>
    <x v="50"/>
    <x v="50"/>
    <x v="1"/>
    <x v="16"/>
    <x v="0"/>
    <x v="3"/>
    <x v="3"/>
  </r>
  <r>
    <x v="51"/>
    <x v="51"/>
    <x v="0"/>
    <x v="13"/>
    <x v="1"/>
    <x v="8"/>
    <x v="8"/>
  </r>
  <r>
    <x v="52"/>
    <x v="52"/>
    <x v="1"/>
    <x v="0"/>
    <x v="2"/>
    <x v="6"/>
    <x v="6"/>
  </r>
  <r>
    <x v="53"/>
    <x v="53"/>
    <x v="0"/>
    <x v="2"/>
    <x v="0"/>
    <x v="4"/>
    <x v="4"/>
  </r>
  <r>
    <x v="54"/>
    <x v="54"/>
    <x v="1"/>
    <x v="19"/>
    <x v="1"/>
    <x v="5"/>
    <x v="5"/>
  </r>
  <r>
    <x v="55"/>
    <x v="55"/>
    <x v="0"/>
    <x v="5"/>
    <x v="0"/>
    <x v="7"/>
    <x v="7"/>
  </r>
  <r>
    <x v="56"/>
    <x v="56"/>
    <x v="1"/>
    <x v="4"/>
    <x v="1"/>
    <x v="8"/>
    <x v="8"/>
  </r>
  <r>
    <x v="57"/>
    <x v="57"/>
    <x v="0"/>
    <x v="2"/>
    <x v="0"/>
    <x v="1"/>
    <x v="1"/>
  </r>
  <r>
    <x v="58"/>
    <x v="58"/>
    <x v="1"/>
    <x v="6"/>
    <x v="1"/>
    <x v="2"/>
    <x v="2"/>
  </r>
  <r>
    <x v="59"/>
    <x v="59"/>
    <x v="0"/>
    <x v="7"/>
    <x v="0"/>
    <x v="3"/>
    <x v="3"/>
  </r>
  <r>
    <x v="60"/>
    <x v="60"/>
    <x v="1"/>
    <x v="8"/>
    <x v="2"/>
    <x v="4"/>
    <x v="4"/>
  </r>
  <r>
    <x v="61"/>
    <x v="61"/>
    <x v="0"/>
    <x v="9"/>
    <x v="0"/>
    <x v="5"/>
    <x v="5"/>
  </r>
  <r>
    <x v="62"/>
    <x v="62"/>
    <x v="1"/>
    <x v="10"/>
    <x v="1"/>
    <x v="7"/>
    <x v="7"/>
  </r>
  <r>
    <x v="63"/>
    <x v="63"/>
    <x v="0"/>
    <x v="15"/>
    <x v="0"/>
    <x v="0"/>
    <x v="0"/>
  </r>
  <r>
    <x v="64"/>
    <x v="64"/>
    <x v="1"/>
    <x v="16"/>
    <x v="1"/>
    <x v="1"/>
    <x v="1"/>
  </r>
  <r>
    <x v="65"/>
    <x v="65"/>
    <x v="0"/>
    <x v="13"/>
    <x v="1"/>
    <x v="2"/>
    <x v="2"/>
  </r>
  <r>
    <x v="66"/>
    <x v="66"/>
    <x v="1"/>
    <x v="0"/>
    <x v="0"/>
    <x v="3"/>
    <x v="3"/>
  </r>
  <r>
    <x v="67"/>
    <x v="67"/>
    <x v="0"/>
    <x v="1"/>
    <x v="2"/>
    <x v="8"/>
    <x v="8"/>
  </r>
  <r>
    <x v="68"/>
    <x v="68"/>
    <x v="1"/>
    <x v="2"/>
    <x v="0"/>
    <x v="6"/>
    <x v="6"/>
  </r>
  <r>
    <x v="69"/>
    <x v="69"/>
    <x v="0"/>
    <x v="19"/>
    <x v="1"/>
    <x v="4"/>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n v="1"/>
    <d v="2021-01-01T00:00:00"/>
    <x v="0"/>
    <x v="0"/>
    <s v="Private"/>
    <x v="0"/>
    <n v="500"/>
  </r>
  <r>
    <n v="2"/>
    <d v="2021-01-02T00:00:00"/>
    <x v="1"/>
    <x v="1"/>
    <s v="Medicare"/>
    <x v="1"/>
    <n v="700"/>
  </r>
  <r>
    <n v="3"/>
    <d v="2021-01-03T00:00:00"/>
    <x v="1"/>
    <x v="2"/>
    <s v="Private"/>
    <x v="2"/>
    <n v="1000"/>
  </r>
  <r>
    <n v="4"/>
    <d v="2021-01-04T00:00:00"/>
    <x v="0"/>
    <x v="3"/>
    <s v="Medicare"/>
    <x v="3"/>
    <n v="1500"/>
  </r>
  <r>
    <n v="5"/>
    <d v="2021-01-05T00:00:00"/>
    <x v="1"/>
    <x v="4"/>
    <s v="Private"/>
    <x v="4"/>
    <n v="300"/>
  </r>
  <r>
    <n v="6"/>
    <d v="2021-01-06T00:00:00"/>
    <x v="0"/>
    <x v="5"/>
    <s v="Medicare"/>
    <x v="5"/>
    <n v="2000"/>
  </r>
  <r>
    <n v="7"/>
    <d v="2021-01-07T00:00:00"/>
    <x v="1"/>
    <x v="6"/>
    <s v="Medicaid"/>
    <x v="6"/>
    <n v="600"/>
  </r>
  <r>
    <n v="8"/>
    <d v="2021-01-08T00:00:00"/>
    <x v="0"/>
    <x v="7"/>
    <s v="Private"/>
    <x v="7"/>
    <n v="2500"/>
  </r>
  <r>
    <n v="9"/>
    <d v="2021-01-09T00:00:00"/>
    <x v="1"/>
    <x v="8"/>
    <s v="Medicare"/>
    <x v="8"/>
    <n v="800"/>
  </r>
  <r>
    <n v="10"/>
    <d v="2022-11-23T00:00:00"/>
    <x v="0"/>
    <x v="9"/>
    <s v="Private"/>
    <x v="1"/>
    <n v="700"/>
  </r>
  <r>
    <n v="11"/>
    <d v="2022-11-24T00:00:00"/>
    <x v="1"/>
    <x v="10"/>
    <s v="Medicare"/>
    <x v="2"/>
    <n v="1000"/>
  </r>
  <r>
    <n v="12"/>
    <d v="2022-11-25T00:00:00"/>
    <x v="0"/>
    <x v="2"/>
    <s v="Private"/>
    <x v="3"/>
    <n v="1500"/>
  </r>
  <r>
    <n v="13"/>
    <d v="2022-11-26T00:00:00"/>
    <x v="1"/>
    <x v="11"/>
    <s v="Medicaid"/>
    <x v="4"/>
    <n v="300"/>
  </r>
  <r>
    <n v="14"/>
    <d v="2022-11-27T00:00:00"/>
    <x v="0"/>
    <x v="12"/>
    <s v="Private"/>
    <x v="5"/>
    <n v="2000"/>
  </r>
  <r>
    <n v="15"/>
    <d v="2022-11-28T00:00:00"/>
    <x v="1"/>
    <x v="13"/>
    <s v="Medicare"/>
    <x v="0"/>
    <n v="500"/>
  </r>
  <r>
    <n v="16"/>
    <d v="2022-11-29T00:00:00"/>
    <x v="0"/>
    <x v="14"/>
    <s v="Private"/>
    <x v="7"/>
    <n v="2500"/>
  </r>
  <r>
    <n v="17"/>
    <d v="2022-11-30T00:00:00"/>
    <x v="1"/>
    <x v="15"/>
    <s v="Medicare"/>
    <x v="1"/>
    <n v="700"/>
  </r>
  <r>
    <n v="18"/>
    <d v="2022-12-01T00:00:00"/>
    <x v="0"/>
    <x v="16"/>
    <s v="Medicare"/>
    <x v="2"/>
    <n v="1000"/>
  </r>
  <r>
    <n v="19"/>
    <d v="2022-12-02T00:00:00"/>
    <x v="1"/>
    <x v="17"/>
    <s v="Private"/>
    <x v="3"/>
    <n v="1500"/>
  </r>
  <r>
    <n v="20"/>
    <d v="2022-12-03T00:00:00"/>
    <x v="0"/>
    <x v="18"/>
    <s v="Medicare"/>
    <x v="8"/>
    <n v="800"/>
  </r>
  <r>
    <n v="21"/>
    <d v="2022-12-04T00:00:00"/>
    <x v="1"/>
    <x v="0"/>
    <s v="Medicaid"/>
    <x v="6"/>
    <n v="600"/>
  </r>
  <r>
    <n v="22"/>
    <d v="2022-12-05T00:00:00"/>
    <x v="0"/>
    <x v="19"/>
    <s v="Private"/>
    <x v="4"/>
    <n v="300"/>
  </r>
  <r>
    <n v="23"/>
    <d v="2022-12-06T00:00:00"/>
    <x v="1"/>
    <x v="9"/>
    <s v="Medicare"/>
    <x v="5"/>
    <n v="2000"/>
  </r>
  <r>
    <n v="24"/>
    <d v="2022-12-07T00:00:00"/>
    <x v="0"/>
    <x v="10"/>
    <s v="Private"/>
    <x v="7"/>
    <n v="2500"/>
  </r>
  <r>
    <n v="25"/>
    <d v="2022-12-08T00:00:00"/>
    <x v="1"/>
    <x v="4"/>
    <s v="Medicare"/>
    <x v="8"/>
    <n v="800"/>
  </r>
  <r>
    <n v="26"/>
    <d v="2022-12-09T00:00:00"/>
    <x v="0"/>
    <x v="2"/>
    <s v="Private"/>
    <x v="1"/>
    <n v="700"/>
  </r>
  <r>
    <n v="27"/>
    <d v="2022-12-10T00:00:00"/>
    <x v="1"/>
    <x v="5"/>
    <s v="Medicare"/>
    <x v="2"/>
    <n v="1000"/>
  </r>
  <r>
    <n v="28"/>
    <d v="2022-12-11T00:00:00"/>
    <x v="0"/>
    <x v="14"/>
    <s v="Private"/>
    <x v="3"/>
    <n v="1500"/>
  </r>
  <r>
    <n v="29"/>
    <d v="2022-12-12T00:00:00"/>
    <x v="1"/>
    <x v="1"/>
    <s v="Medicaid"/>
    <x v="4"/>
    <n v="300"/>
  </r>
  <r>
    <n v="30"/>
    <d v="2022-12-13T00:00:00"/>
    <x v="0"/>
    <x v="3"/>
    <s v="Private"/>
    <x v="5"/>
    <n v="2000"/>
  </r>
  <r>
    <n v="31"/>
    <d v="2022-12-14T00:00:00"/>
    <x v="1"/>
    <x v="6"/>
    <s v="Medicare"/>
    <x v="0"/>
    <n v="500"/>
  </r>
  <r>
    <n v="32"/>
    <d v="2022-12-15T00:00:00"/>
    <x v="0"/>
    <x v="7"/>
    <s v="Private"/>
    <x v="7"/>
    <n v="2500"/>
  </r>
  <r>
    <n v="33"/>
    <d v="2022-12-16T00:00:00"/>
    <x v="1"/>
    <x v="8"/>
    <s v="Medicare"/>
    <x v="1"/>
    <n v="700"/>
  </r>
  <r>
    <n v="34"/>
    <d v="2023-03-11T00:00:00"/>
    <x v="0"/>
    <x v="9"/>
    <s v="Medicare"/>
    <x v="2"/>
    <n v="1000"/>
  </r>
  <r>
    <n v="35"/>
    <d v="2023-03-12T00:00:00"/>
    <x v="1"/>
    <x v="10"/>
    <s v="Private"/>
    <x v="3"/>
    <n v="1500"/>
  </r>
  <r>
    <n v="36"/>
    <d v="2023-03-13T00:00:00"/>
    <x v="0"/>
    <x v="13"/>
    <s v="Medicare"/>
    <x v="8"/>
    <n v="800"/>
  </r>
  <r>
    <n v="37"/>
    <d v="2023-03-14T00:00:00"/>
    <x v="1"/>
    <x v="0"/>
    <s v="Medicaid"/>
    <x v="6"/>
    <n v="600"/>
  </r>
  <r>
    <n v="38"/>
    <d v="2023-03-15T00:00:00"/>
    <x v="0"/>
    <x v="2"/>
    <s v="Private"/>
    <x v="4"/>
    <n v="300"/>
  </r>
  <r>
    <n v="39"/>
    <d v="2023-03-16T00:00:00"/>
    <x v="1"/>
    <x v="19"/>
    <s v="Medicare"/>
    <x v="5"/>
    <n v="2000"/>
  </r>
  <r>
    <n v="40"/>
    <d v="2023-03-17T00:00:00"/>
    <x v="0"/>
    <x v="16"/>
    <s v="Private"/>
    <x v="7"/>
    <n v="2500"/>
  </r>
  <r>
    <n v="41"/>
    <d v="2023-03-18T00:00:00"/>
    <x v="1"/>
    <x v="4"/>
    <s v="Medicare"/>
    <x v="8"/>
    <n v="800"/>
  </r>
  <r>
    <n v="42"/>
    <d v="2023-03-19T00:00:00"/>
    <x v="0"/>
    <x v="5"/>
    <s v="Private"/>
    <x v="1"/>
    <n v="700"/>
  </r>
  <r>
    <n v="43"/>
    <d v="2023-03-20T00:00:00"/>
    <x v="1"/>
    <x v="2"/>
    <s v="Medicare"/>
    <x v="2"/>
    <n v="1000"/>
  </r>
  <r>
    <n v="44"/>
    <d v="2023-03-21T00:00:00"/>
    <x v="0"/>
    <x v="6"/>
    <s v="Private"/>
    <x v="3"/>
    <n v="1500"/>
  </r>
  <r>
    <n v="45"/>
    <d v="2023-03-22T00:00:00"/>
    <x v="1"/>
    <x v="1"/>
    <s v="Medicaid"/>
    <x v="4"/>
    <n v="300"/>
  </r>
  <r>
    <n v="46"/>
    <d v="2023-03-23T00:00:00"/>
    <x v="0"/>
    <x v="14"/>
    <s v="Private"/>
    <x v="5"/>
    <n v="2000"/>
  </r>
  <r>
    <n v="47"/>
    <d v="2023-03-24T00:00:00"/>
    <x v="1"/>
    <x v="7"/>
    <s v="Medicare"/>
    <x v="7"/>
    <n v="2500"/>
  </r>
  <r>
    <n v="48"/>
    <d v="2023-03-25T00:00:00"/>
    <x v="0"/>
    <x v="8"/>
    <s v="Private"/>
    <x v="0"/>
    <n v="500"/>
  </r>
  <r>
    <n v="49"/>
    <d v="2023-03-26T00:00:00"/>
    <x v="1"/>
    <x v="10"/>
    <s v="Medicare"/>
    <x v="1"/>
    <n v="700"/>
  </r>
  <r>
    <n v="50"/>
    <d v="2023-03-27T00:00:00"/>
    <x v="0"/>
    <x v="15"/>
    <s v="Medicare"/>
    <x v="2"/>
    <n v="1000"/>
  </r>
  <r>
    <n v="51"/>
    <d v="2023-03-28T00:00:00"/>
    <x v="1"/>
    <x v="16"/>
    <s v="Private"/>
    <x v="3"/>
    <n v="1500"/>
  </r>
  <r>
    <n v="52"/>
    <d v="2023-03-29T00:00:00"/>
    <x v="0"/>
    <x v="13"/>
    <s v="Medicare"/>
    <x v="8"/>
    <n v="800"/>
  </r>
  <r>
    <n v="53"/>
    <d v="2023-03-30T00:00:00"/>
    <x v="1"/>
    <x v="0"/>
    <s v="Medicaid"/>
    <x v="6"/>
    <n v="600"/>
  </r>
  <r>
    <n v="54"/>
    <d v="2023-03-31T00:00:00"/>
    <x v="0"/>
    <x v="2"/>
    <s v="Private"/>
    <x v="4"/>
    <n v="300"/>
  </r>
  <r>
    <n v="55"/>
    <d v="2023-04-01T00:00:00"/>
    <x v="1"/>
    <x v="19"/>
    <s v="Medicare"/>
    <x v="5"/>
    <n v="2000"/>
  </r>
  <r>
    <n v="56"/>
    <d v="2023-04-02T00:00:00"/>
    <x v="0"/>
    <x v="5"/>
    <s v="Private"/>
    <x v="7"/>
    <n v="2500"/>
  </r>
  <r>
    <n v="57"/>
    <d v="2023-04-03T00:00:00"/>
    <x v="1"/>
    <x v="4"/>
    <s v="Medicare"/>
    <x v="8"/>
    <n v="800"/>
  </r>
  <r>
    <n v="58"/>
    <d v="2023-04-04T00:00:00"/>
    <x v="0"/>
    <x v="2"/>
    <s v="Private"/>
    <x v="1"/>
    <n v="700"/>
  </r>
  <r>
    <n v="59"/>
    <d v="2023-04-05T00:00:00"/>
    <x v="1"/>
    <x v="6"/>
    <s v="Medicare"/>
    <x v="2"/>
    <n v="1000"/>
  </r>
  <r>
    <n v="60"/>
    <d v="2023-04-06T00:00:00"/>
    <x v="0"/>
    <x v="7"/>
    <s v="Private"/>
    <x v="3"/>
    <n v="1500"/>
  </r>
  <r>
    <n v="61"/>
    <d v="2024-05-04T00:00:00"/>
    <x v="1"/>
    <x v="8"/>
    <s v="Medicaid"/>
    <x v="4"/>
    <n v="300"/>
  </r>
  <r>
    <n v="62"/>
    <d v="2024-05-05T00:00:00"/>
    <x v="0"/>
    <x v="9"/>
    <s v="Private"/>
    <x v="5"/>
    <n v="2000"/>
  </r>
  <r>
    <n v="63"/>
    <d v="2024-05-06T00:00:00"/>
    <x v="1"/>
    <x v="10"/>
    <s v="Medicare"/>
    <x v="7"/>
    <n v="2500"/>
  </r>
  <r>
    <n v="64"/>
    <d v="2024-05-07T00:00:00"/>
    <x v="0"/>
    <x v="15"/>
    <s v="Private"/>
    <x v="0"/>
    <n v="500"/>
  </r>
  <r>
    <n v="65"/>
    <d v="2024-05-08T00:00:00"/>
    <x v="1"/>
    <x v="16"/>
    <s v="Medicare"/>
    <x v="1"/>
    <n v="700"/>
  </r>
  <r>
    <n v="66"/>
    <d v="2024-05-09T00:00:00"/>
    <x v="0"/>
    <x v="13"/>
    <s v="Medicare"/>
    <x v="2"/>
    <n v="1000"/>
  </r>
  <r>
    <n v="67"/>
    <d v="2024-05-10T00:00:00"/>
    <x v="1"/>
    <x v="0"/>
    <s v="Private"/>
    <x v="3"/>
    <n v="1500"/>
  </r>
  <r>
    <n v="68"/>
    <d v="2024-05-11T00:00:00"/>
    <x v="0"/>
    <x v="1"/>
    <s v="Medicaid"/>
    <x v="8"/>
    <n v="800"/>
  </r>
  <r>
    <n v="69"/>
    <d v="2024-05-12T00:00:00"/>
    <x v="1"/>
    <x v="2"/>
    <s v="Private"/>
    <x v="6"/>
    <n v="600"/>
  </r>
  <r>
    <n v="70"/>
    <d v="2024-05-13T00:00:00"/>
    <x v="0"/>
    <x v="19"/>
    <s v="Medicare"/>
    <x v="4"/>
    <n v="3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n v="1"/>
    <d v="2021-01-01T00:00:00"/>
    <s v="Male"/>
    <n v="45"/>
    <s v="Private"/>
    <x v="0"/>
    <n v="500"/>
    <m/>
  </r>
  <r>
    <n v="2"/>
    <d v="2021-01-02T00:00:00"/>
    <s v="Female"/>
    <n v="32"/>
    <s v="Medicare"/>
    <x v="1"/>
    <n v="700"/>
    <m/>
  </r>
  <r>
    <n v="3"/>
    <d v="2021-01-03T00:00:00"/>
    <s v="Female"/>
    <n v="55"/>
    <s v="Private"/>
    <x v="2"/>
    <n v="1000"/>
    <m/>
  </r>
  <r>
    <n v="4"/>
    <d v="2021-01-04T00:00:00"/>
    <s v="Male"/>
    <n v="68"/>
    <s v="Medicare"/>
    <x v="3"/>
    <n v="1500"/>
    <m/>
  </r>
  <r>
    <n v="5"/>
    <d v="2021-01-05T00:00:00"/>
    <s v="Female"/>
    <n v="40"/>
    <s v="Private"/>
    <x v="4"/>
    <n v="300"/>
    <m/>
  </r>
  <r>
    <n v="6"/>
    <d v="2021-01-06T00:00:00"/>
    <s v="Male"/>
    <n v="75"/>
    <s v="Medicare"/>
    <x v="5"/>
    <n v="2000"/>
    <m/>
  </r>
  <r>
    <n v="7"/>
    <d v="2021-01-07T00:00:00"/>
    <s v="Female"/>
    <n v="28"/>
    <s v="Medicaid"/>
    <x v="6"/>
    <n v="600"/>
    <m/>
  </r>
  <r>
    <n v="8"/>
    <d v="2021-01-08T00:00:00"/>
    <s v="Male"/>
    <n v="62"/>
    <s v="Private"/>
    <x v="7"/>
    <n v="2500"/>
    <m/>
  </r>
  <r>
    <n v="9"/>
    <d v="2021-01-09T00:00:00"/>
    <s v="Female"/>
    <n v="48"/>
    <s v="Medicare"/>
    <x v="8"/>
    <n v="800"/>
    <m/>
  </r>
  <r>
    <n v="10"/>
    <d v="2022-11-23T00:00:00"/>
    <s v="Male"/>
    <n v="50"/>
    <s v="Private"/>
    <x v="1"/>
    <n v="700"/>
    <m/>
  </r>
  <r>
    <n v="11"/>
    <d v="2022-11-24T00:00:00"/>
    <s v="Female"/>
    <n v="65"/>
    <s v="Medicare"/>
    <x v="2"/>
    <n v="1000"/>
    <m/>
  </r>
  <r>
    <n v="12"/>
    <d v="2022-11-25T00:00:00"/>
    <s v="Male"/>
    <n v="55"/>
    <s v="Private"/>
    <x v="3"/>
    <n v="1500"/>
    <m/>
  </r>
  <r>
    <n v="13"/>
    <d v="2022-11-26T00:00:00"/>
    <s v="Female"/>
    <n v="38"/>
    <s v="Medicaid"/>
    <x v="4"/>
    <n v="300"/>
    <m/>
  </r>
  <r>
    <n v="14"/>
    <d v="2022-11-27T00:00:00"/>
    <s v="Male"/>
    <n v="72"/>
    <s v="Private"/>
    <x v="5"/>
    <n v="2000"/>
    <m/>
  </r>
  <r>
    <n v="15"/>
    <d v="2022-11-28T00:00:00"/>
    <s v="Female"/>
    <n v="30"/>
    <s v="Medicare"/>
    <x v="0"/>
    <n v="500"/>
    <m/>
  </r>
  <r>
    <n v="16"/>
    <d v="2022-11-29T00:00:00"/>
    <s v="Male"/>
    <n v="58"/>
    <s v="Private"/>
    <x v="7"/>
    <n v="2500"/>
    <m/>
  </r>
  <r>
    <n v="17"/>
    <d v="2022-11-30T00:00:00"/>
    <s v="Female"/>
    <n v="42"/>
    <s v="Medicare"/>
    <x v="1"/>
    <n v="700"/>
    <m/>
  </r>
  <r>
    <n v="18"/>
    <d v="2022-12-01T00:00:00"/>
    <s v="Male"/>
    <n v="70"/>
    <s v="Medicare"/>
    <x v="2"/>
    <n v="1000"/>
    <m/>
  </r>
  <r>
    <n v="19"/>
    <d v="2022-12-02T00:00:00"/>
    <s v="Female"/>
    <n v="35"/>
    <s v="Private"/>
    <x v="3"/>
    <n v="1500"/>
    <m/>
  </r>
  <r>
    <n v="20"/>
    <d v="2022-12-03T00:00:00"/>
    <s v="Male"/>
    <n v="80"/>
    <s v="Medicare"/>
    <x v="8"/>
    <n v="800"/>
    <m/>
  </r>
  <r>
    <n v="21"/>
    <d v="2022-12-04T00:00:00"/>
    <s v="Female"/>
    <n v="45"/>
    <s v="Medicaid"/>
    <x v="6"/>
    <n v="600"/>
    <m/>
  </r>
  <r>
    <n v="22"/>
    <d v="2022-12-05T00:00:00"/>
    <s v="Male"/>
    <n v="60"/>
    <s v="Private"/>
    <x v="4"/>
    <n v="300"/>
    <m/>
  </r>
  <r>
    <n v="23"/>
    <d v="2022-12-06T00:00:00"/>
    <s v="Female"/>
    <n v="50"/>
    <s v="Medicare"/>
    <x v="5"/>
    <n v="2000"/>
    <m/>
  </r>
  <r>
    <n v="24"/>
    <d v="2022-12-07T00:00:00"/>
    <s v="Male"/>
    <n v="65"/>
    <s v="Private"/>
    <x v="7"/>
    <n v="2500"/>
    <m/>
  </r>
  <r>
    <n v="25"/>
    <d v="2022-12-08T00:00:00"/>
    <s v="Female"/>
    <n v="40"/>
    <s v="Medicare"/>
    <x v="8"/>
    <n v="800"/>
    <m/>
  </r>
  <r>
    <n v="26"/>
    <d v="2022-12-09T00:00:00"/>
    <s v="Male"/>
    <n v="55"/>
    <s v="Private"/>
    <x v="1"/>
    <n v="700"/>
    <m/>
  </r>
  <r>
    <n v="27"/>
    <d v="2022-12-10T00:00:00"/>
    <s v="Female"/>
    <n v="75"/>
    <s v="Medicare"/>
    <x v="2"/>
    <n v="1000"/>
    <m/>
  </r>
  <r>
    <n v="28"/>
    <d v="2022-12-11T00:00:00"/>
    <s v="Male"/>
    <n v="58"/>
    <s v="Private"/>
    <x v="3"/>
    <n v="1500"/>
    <m/>
  </r>
  <r>
    <n v="29"/>
    <d v="2022-12-12T00:00:00"/>
    <s v="Female"/>
    <n v="32"/>
    <s v="Medicaid"/>
    <x v="4"/>
    <n v="300"/>
    <m/>
  </r>
  <r>
    <n v="30"/>
    <d v="2022-12-13T00:00:00"/>
    <s v="Male"/>
    <n v="68"/>
    <s v="Private"/>
    <x v="5"/>
    <n v="2000"/>
    <m/>
  </r>
  <r>
    <n v="31"/>
    <d v="2022-12-14T00:00:00"/>
    <s v="Female"/>
    <n v="28"/>
    <s v="Medicare"/>
    <x v="0"/>
    <n v="500"/>
    <m/>
  </r>
  <r>
    <n v="32"/>
    <d v="2022-12-15T00:00:00"/>
    <s v="Male"/>
    <n v="62"/>
    <s v="Private"/>
    <x v="7"/>
    <n v="2500"/>
    <m/>
  </r>
  <r>
    <n v="33"/>
    <d v="2022-12-16T00:00:00"/>
    <s v="Female"/>
    <n v="48"/>
    <s v="Medicare"/>
    <x v="1"/>
    <n v="700"/>
    <m/>
  </r>
  <r>
    <n v="34"/>
    <d v="2023-03-11T00:00:00"/>
    <s v="Male"/>
    <n v="50"/>
    <s v="Medicare"/>
    <x v="2"/>
    <n v="1000"/>
    <m/>
  </r>
  <r>
    <n v="35"/>
    <d v="2023-03-12T00:00:00"/>
    <s v="Female"/>
    <n v="65"/>
    <s v="Private"/>
    <x v="3"/>
    <n v="1500"/>
    <m/>
  </r>
  <r>
    <n v="36"/>
    <d v="2023-03-13T00:00:00"/>
    <s v="Male"/>
    <n v="30"/>
    <s v="Medicare"/>
    <x v="8"/>
    <n v="800"/>
    <m/>
  </r>
  <r>
    <n v="37"/>
    <d v="2023-03-14T00:00:00"/>
    <s v="Female"/>
    <n v="45"/>
    <s v="Medicaid"/>
    <x v="6"/>
    <n v="600"/>
    <m/>
  </r>
  <r>
    <n v="38"/>
    <d v="2023-03-15T00:00:00"/>
    <s v="Male"/>
    <n v="55"/>
    <s v="Private"/>
    <x v="4"/>
    <n v="300"/>
    <m/>
  </r>
  <r>
    <n v="39"/>
    <d v="2023-03-16T00:00:00"/>
    <s v="Female"/>
    <n v="60"/>
    <s v="Medicare"/>
    <x v="5"/>
    <n v="2000"/>
    <m/>
  </r>
  <r>
    <n v="40"/>
    <d v="2023-03-17T00:00:00"/>
    <s v="Male"/>
    <n v="70"/>
    <s v="Private"/>
    <x v="7"/>
    <n v="2500"/>
    <m/>
  </r>
  <r>
    <n v="41"/>
    <d v="2023-03-18T00:00:00"/>
    <s v="Female"/>
    <n v="40"/>
    <s v="Medicare"/>
    <x v="8"/>
    <n v="800"/>
    <m/>
  </r>
  <r>
    <n v="42"/>
    <d v="2023-03-19T00:00:00"/>
    <s v="Male"/>
    <n v="75"/>
    <s v="Private"/>
    <x v="1"/>
    <n v="700"/>
    <m/>
  </r>
  <r>
    <n v="43"/>
    <d v="2023-03-20T00:00:00"/>
    <s v="Female"/>
    <n v="55"/>
    <s v="Medicare"/>
    <x v="2"/>
    <n v="1000"/>
    <m/>
  </r>
  <r>
    <n v="44"/>
    <d v="2023-03-21T00:00:00"/>
    <s v="Male"/>
    <n v="28"/>
    <s v="Private"/>
    <x v="3"/>
    <n v="1500"/>
    <m/>
  </r>
  <r>
    <n v="45"/>
    <d v="2023-03-22T00:00:00"/>
    <s v="Female"/>
    <n v="32"/>
    <s v="Medicaid"/>
    <x v="4"/>
    <n v="300"/>
    <m/>
  </r>
  <r>
    <n v="46"/>
    <d v="2023-03-23T00:00:00"/>
    <s v="Male"/>
    <n v="58"/>
    <s v="Private"/>
    <x v="5"/>
    <n v="2000"/>
    <m/>
  </r>
  <r>
    <n v="47"/>
    <d v="2023-03-24T00:00:00"/>
    <s v="Female"/>
    <n v="62"/>
    <s v="Medicare"/>
    <x v="7"/>
    <n v="2500"/>
    <m/>
  </r>
  <r>
    <n v="48"/>
    <d v="2023-03-25T00:00:00"/>
    <s v="Male"/>
    <n v="48"/>
    <s v="Private"/>
    <x v="0"/>
    <n v="500"/>
    <m/>
  </r>
  <r>
    <n v="49"/>
    <d v="2023-03-26T00:00:00"/>
    <s v="Female"/>
    <n v="65"/>
    <s v="Medicare"/>
    <x v="1"/>
    <n v="700"/>
    <m/>
  </r>
  <r>
    <n v="50"/>
    <d v="2023-03-27T00:00:00"/>
    <s v="Male"/>
    <n v="42"/>
    <s v="Medicare"/>
    <x v="2"/>
    <n v="1000"/>
    <m/>
  </r>
  <r>
    <n v="51"/>
    <d v="2023-03-28T00:00:00"/>
    <s v="Female"/>
    <n v="70"/>
    <s v="Private"/>
    <x v="3"/>
    <n v="1500"/>
    <m/>
  </r>
  <r>
    <n v="52"/>
    <d v="2023-03-29T00:00:00"/>
    <s v="Male"/>
    <n v="30"/>
    <s v="Medicare"/>
    <x v="8"/>
    <n v="800"/>
    <m/>
  </r>
  <r>
    <n v="53"/>
    <d v="2023-03-30T00:00:00"/>
    <s v="Female"/>
    <n v="45"/>
    <s v="Medicaid"/>
    <x v="6"/>
    <n v="600"/>
    <m/>
  </r>
  <r>
    <n v="54"/>
    <d v="2023-03-31T00:00:00"/>
    <s v="Male"/>
    <n v="55"/>
    <s v="Private"/>
    <x v="4"/>
    <n v="300"/>
    <m/>
  </r>
  <r>
    <n v="55"/>
    <d v="2023-04-01T00:00:00"/>
    <s v="Female"/>
    <n v="60"/>
    <s v="Medicare"/>
    <x v="5"/>
    <n v="2000"/>
    <m/>
  </r>
  <r>
    <n v="56"/>
    <d v="2023-04-02T00:00:00"/>
    <s v="Male"/>
    <n v="75"/>
    <s v="Private"/>
    <x v="7"/>
    <n v="2500"/>
    <m/>
  </r>
  <r>
    <n v="57"/>
    <d v="2023-04-03T00:00:00"/>
    <s v="Female"/>
    <n v="40"/>
    <s v="Medicare"/>
    <x v="8"/>
    <n v="800"/>
    <m/>
  </r>
  <r>
    <n v="58"/>
    <d v="2023-04-04T00:00:00"/>
    <s v="Male"/>
    <n v="55"/>
    <s v="Private"/>
    <x v="1"/>
    <n v="700"/>
    <m/>
  </r>
  <r>
    <n v="59"/>
    <d v="2023-04-05T00:00:00"/>
    <s v="Female"/>
    <n v="28"/>
    <s v="Medicare"/>
    <x v="2"/>
    <n v="1000"/>
    <m/>
  </r>
  <r>
    <n v="60"/>
    <d v="2023-04-06T00:00:00"/>
    <s v="Male"/>
    <n v="62"/>
    <s v="Private"/>
    <x v="3"/>
    <n v="1500"/>
    <m/>
  </r>
  <r>
    <n v="61"/>
    <d v="2024-05-04T00:00:00"/>
    <s v="Female"/>
    <n v="48"/>
    <s v="Medicaid"/>
    <x v="4"/>
    <n v="300"/>
    <m/>
  </r>
  <r>
    <n v="62"/>
    <d v="2024-05-05T00:00:00"/>
    <s v="Male"/>
    <n v="50"/>
    <s v="Private"/>
    <x v="5"/>
    <n v="2000"/>
    <m/>
  </r>
  <r>
    <n v="63"/>
    <d v="2024-05-06T00:00:00"/>
    <s v="Female"/>
    <n v="65"/>
    <s v="Medicare"/>
    <x v="7"/>
    <n v="2500"/>
    <m/>
  </r>
  <r>
    <n v="64"/>
    <d v="2024-05-07T00:00:00"/>
    <s v="Male"/>
    <n v="42"/>
    <s v="Private"/>
    <x v="0"/>
    <n v="500"/>
    <m/>
  </r>
  <r>
    <n v="65"/>
    <d v="2024-05-08T00:00:00"/>
    <s v="Female"/>
    <n v="70"/>
    <s v="Medicare"/>
    <x v="1"/>
    <n v="700"/>
    <m/>
  </r>
  <r>
    <n v="66"/>
    <d v="2024-05-09T00:00:00"/>
    <s v="Male"/>
    <n v="30"/>
    <s v="Medicare"/>
    <x v="2"/>
    <n v="1000"/>
    <m/>
  </r>
  <r>
    <n v="67"/>
    <d v="2024-05-10T00:00:00"/>
    <s v="Female"/>
    <n v="45"/>
    <s v="Private"/>
    <x v="3"/>
    <n v="1500"/>
    <m/>
  </r>
  <r>
    <n v="68"/>
    <d v="2024-05-11T00:00:00"/>
    <s v="Male"/>
    <n v="32"/>
    <s v="Medicaid"/>
    <x v="8"/>
    <n v="800"/>
    <m/>
  </r>
  <r>
    <n v="69"/>
    <d v="2024-05-12T00:00:00"/>
    <s v="Female"/>
    <n v="55"/>
    <s v="Private"/>
    <x v="6"/>
    <n v="600"/>
    <m/>
  </r>
  <r>
    <n v="70"/>
    <d v="2024-05-13T00:00:00"/>
    <s v="Male"/>
    <n v="60"/>
    <s v="Medicare"/>
    <x v="4"/>
    <n v="300"/>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n v="1"/>
    <x v="0"/>
    <s v="Male"/>
    <n v="45"/>
    <s v="Private"/>
    <x v="0"/>
    <n v="500"/>
  </r>
  <r>
    <n v="2"/>
    <x v="1"/>
    <s v="Female"/>
    <n v="32"/>
    <s v="Medicare"/>
    <x v="1"/>
    <n v="700"/>
  </r>
  <r>
    <n v="3"/>
    <x v="2"/>
    <s v="Female"/>
    <n v="55"/>
    <s v="Private"/>
    <x v="2"/>
    <n v="1000"/>
  </r>
  <r>
    <n v="4"/>
    <x v="3"/>
    <s v="Male"/>
    <n v="68"/>
    <s v="Medicare"/>
    <x v="3"/>
    <n v="1500"/>
  </r>
  <r>
    <n v="5"/>
    <x v="4"/>
    <s v="Female"/>
    <n v="40"/>
    <s v="Private"/>
    <x v="4"/>
    <n v="300"/>
  </r>
  <r>
    <n v="6"/>
    <x v="5"/>
    <s v="Male"/>
    <n v="75"/>
    <s v="Medicare"/>
    <x v="5"/>
    <n v="2000"/>
  </r>
  <r>
    <n v="7"/>
    <x v="6"/>
    <s v="Female"/>
    <n v="28"/>
    <s v="Medicaid"/>
    <x v="6"/>
    <n v="600"/>
  </r>
  <r>
    <n v="8"/>
    <x v="7"/>
    <s v="Male"/>
    <n v="62"/>
    <s v="Private"/>
    <x v="7"/>
    <n v="2500"/>
  </r>
  <r>
    <n v="9"/>
    <x v="8"/>
    <s v="Female"/>
    <n v="48"/>
    <s v="Medicare"/>
    <x v="8"/>
    <n v="800"/>
  </r>
  <r>
    <n v="10"/>
    <x v="9"/>
    <s v="Male"/>
    <n v="50"/>
    <s v="Private"/>
    <x v="1"/>
    <n v="700"/>
  </r>
  <r>
    <n v="11"/>
    <x v="10"/>
    <s v="Female"/>
    <n v="65"/>
    <s v="Medicare"/>
    <x v="2"/>
    <n v="1000"/>
  </r>
  <r>
    <n v="12"/>
    <x v="11"/>
    <s v="Male"/>
    <n v="55"/>
    <s v="Private"/>
    <x v="3"/>
    <n v="1500"/>
  </r>
  <r>
    <n v="13"/>
    <x v="12"/>
    <s v="Female"/>
    <n v="38"/>
    <s v="Medicaid"/>
    <x v="4"/>
    <n v="300"/>
  </r>
  <r>
    <n v="14"/>
    <x v="13"/>
    <s v="Male"/>
    <n v="72"/>
    <s v="Private"/>
    <x v="5"/>
    <n v="2000"/>
  </r>
  <r>
    <n v="15"/>
    <x v="14"/>
    <s v="Female"/>
    <n v="30"/>
    <s v="Medicare"/>
    <x v="0"/>
    <n v="500"/>
  </r>
  <r>
    <n v="16"/>
    <x v="15"/>
    <s v="Male"/>
    <n v="58"/>
    <s v="Private"/>
    <x v="7"/>
    <n v="2500"/>
  </r>
  <r>
    <n v="17"/>
    <x v="16"/>
    <s v="Female"/>
    <n v="42"/>
    <s v="Medicare"/>
    <x v="1"/>
    <n v="700"/>
  </r>
  <r>
    <n v="18"/>
    <x v="17"/>
    <s v="Male"/>
    <n v="70"/>
    <s v="Medicare"/>
    <x v="2"/>
    <n v="1000"/>
  </r>
  <r>
    <n v="19"/>
    <x v="18"/>
    <s v="Female"/>
    <n v="35"/>
    <s v="Private"/>
    <x v="3"/>
    <n v="1500"/>
  </r>
  <r>
    <n v="20"/>
    <x v="19"/>
    <s v="Male"/>
    <n v="80"/>
    <s v="Medicare"/>
    <x v="8"/>
    <n v="800"/>
  </r>
  <r>
    <n v="21"/>
    <x v="20"/>
    <s v="Female"/>
    <n v="45"/>
    <s v="Medicaid"/>
    <x v="6"/>
    <n v="600"/>
  </r>
  <r>
    <n v="22"/>
    <x v="21"/>
    <s v="Male"/>
    <n v="60"/>
    <s v="Private"/>
    <x v="4"/>
    <n v="300"/>
  </r>
  <r>
    <n v="23"/>
    <x v="22"/>
    <s v="Female"/>
    <n v="50"/>
    <s v="Medicare"/>
    <x v="5"/>
    <n v="2000"/>
  </r>
  <r>
    <n v="24"/>
    <x v="23"/>
    <s v="Male"/>
    <n v="65"/>
    <s v="Private"/>
    <x v="7"/>
    <n v="2500"/>
  </r>
  <r>
    <n v="25"/>
    <x v="24"/>
    <s v="Female"/>
    <n v="40"/>
    <s v="Medicare"/>
    <x v="8"/>
    <n v="800"/>
  </r>
  <r>
    <n v="26"/>
    <x v="25"/>
    <s v="Male"/>
    <n v="55"/>
    <s v="Private"/>
    <x v="1"/>
    <n v="700"/>
  </r>
  <r>
    <n v="27"/>
    <x v="26"/>
    <s v="Female"/>
    <n v="75"/>
    <s v="Medicare"/>
    <x v="2"/>
    <n v="1000"/>
  </r>
  <r>
    <n v="28"/>
    <x v="27"/>
    <s v="Male"/>
    <n v="58"/>
    <s v="Private"/>
    <x v="3"/>
    <n v="1500"/>
  </r>
  <r>
    <n v="29"/>
    <x v="28"/>
    <s v="Female"/>
    <n v="32"/>
    <s v="Medicaid"/>
    <x v="4"/>
    <n v="300"/>
  </r>
  <r>
    <n v="30"/>
    <x v="29"/>
    <s v="Male"/>
    <n v="68"/>
    <s v="Private"/>
    <x v="5"/>
    <n v="2000"/>
  </r>
  <r>
    <n v="31"/>
    <x v="30"/>
    <s v="Female"/>
    <n v="28"/>
    <s v="Medicare"/>
    <x v="0"/>
    <n v="500"/>
  </r>
  <r>
    <n v="32"/>
    <x v="31"/>
    <s v="Male"/>
    <n v="62"/>
    <s v="Private"/>
    <x v="7"/>
    <n v="2500"/>
  </r>
  <r>
    <n v="33"/>
    <x v="32"/>
    <s v="Female"/>
    <n v="48"/>
    <s v="Medicare"/>
    <x v="1"/>
    <n v="700"/>
  </r>
  <r>
    <n v="34"/>
    <x v="33"/>
    <s v="Male"/>
    <n v="50"/>
    <s v="Medicare"/>
    <x v="2"/>
    <n v="1000"/>
  </r>
  <r>
    <n v="35"/>
    <x v="34"/>
    <s v="Female"/>
    <n v="65"/>
    <s v="Private"/>
    <x v="3"/>
    <n v="1500"/>
  </r>
  <r>
    <n v="36"/>
    <x v="35"/>
    <s v="Male"/>
    <n v="30"/>
    <s v="Medicare"/>
    <x v="8"/>
    <n v="800"/>
  </r>
  <r>
    <n v="37"/>
    <x v="36"/>
    <s v="Female"/>
    <n v="45"/>
    <s v="Medicaid"/>
    <x v="6"/>
    <n v="600"/>
  </r>
  <r>
    <n v="38"/>
    <x v="37"/>
    <s v="Male"/>
    <n v="55"/>
    <s v="Private"/>
    <x v="4"/>
    <n v="300"/>
  </r>
  <r>
    <n v="39"/>
    <x v="38"/>
    <s v="Female"/>
    <n v="60"/>
    <s v="Medicare"/>
    <x v="5"/>
    <n v="2000"/>
  </r>
  <r>
    <n v="40"/>
    <x v="39"/>
    <s v="Male"/>
    <n v="70"/>
    <s v="Private"/>
    <x v="7"/>
    <n v="2500"/>
  </r>
  <r>
    <n v="41"/>
    <x v="40"/>
    <s v="Female"/>
    <n v="40"/>
    <s v="Medicare"/>
    <x v="8"/>
    <n v="800"/>
  </r>
  <r>
    <n v="42"/>
    <x v="41"/>
    <s v="Male"/>
    <n v="75"/>
    <s v="Private"/>
    <x v="1"/>
    <n v="700"/>
  </r>
  <r>
    <n v="43"/>
    <x v="42"/>
    <s v="Female"/>
    <n v="55"/>
    <s v="Medicare"/>
    <x v="2"/>
    <n v="1000"/>
  </r>
  <r>
    <n v="44"/>
    <x v="43"/>
    <s v="Male"/>
    <n v="28"/>
    <s v="Private"/>
    <x v="3"/>
    <n v="1500"/>
  </r>
  <r>
    <n v="45"/>
    <x v="44"/>
    <s v="Female"/>
    <n v="32"/>
    <s v="Medicaid"/>
    <x v="4"/>
    <n v="300"/>
  </r>
  <r>
    <n v="46"/>
    <x v="45"/>
    <s v="Male"/>
    <n v="58"/>
    <s v="Private"/>
    <x v="5"/>
    <n v="2000"/>
  </r>
  <r>
    <n v="47"/>
    <x v="46"/>
    <s v="Female"/>
    <n v="62"/>
    <s v="Medicare"/>
    <x v="7"/>
    <n v="2500"/>
  </r>
  <r>
    <n v="48"/>
    <x v="47"/>
    <s v="Male"/>
    <n v="48"/>
    <s v="Private"/>
    <x v="0"/>
    <n v="500"/>
  </r>
  <r>
    <n v="49"/>
    <x v="48"/>
    <s v="Female"/>
    <n v="65"/>
    <s v="Medicare"/>
    <x v="1"/>
    <n v="700"/>
  </r>
  <r>
    <n v="50"/>
    <x v="49"/>
    <s v="Male"/>
    <n v="42"/>
    <s v="Medicare"/>
    <x v="2"/>
    <n v="1000"/>
  </r>
  <r>
    <n v="51"/>
    <x v="50"/>
    <s v="Female"/>
    <n v="70"/>
    <s v="Private"/>
    <x v="3"/>
    <n v="1500"/>
  </r>
  <r>
    <n v="52"/>
    <x v="51"/>
    <s v="Male"/>
    <n v="30"/>
    <s v="Medicare"/>
    <x v="8"/>
    <n v="800"/>
  </r>
  <r>
    <n v="53"/>
    <x v="52"/>
    <s v="Female"/>
    <n v="45"/>
    <s v="Medicaid"/>
    <x v="6"/>
    <n v="600"/>
  </r>
  <r>
    <n v="54"/>
    <x v="53"/>
    <s v="Male"/>
    <n v="55"/>
    <s v="Private"/>
    <x v="4"/>
    <n v="300"/>
  </r>
  <r>
    <n v="55"/>
    <x v="54"/>
    <s v="Female"/>
    <n v="60"/>
    <s v="Medicare"/>
    <x v="5"/>
    <n v="2000"/>
  </r>
  <r>
    <n v="56"/>
    <x v="55"/>
    <s v="Male"/>
    <n v="75"/>
    <s v="Private"/>
    <x v="7"/>
    <n v="2500"/>
  </r>
  <r>
    <n v="57"/>
    <x v="56"/>
    <s v="Female"/>
    <n v="40"/>
    <s v="Medicare"/>
    <x v="8"/>
    <n v="800"/>
  </r>
  <r>
    <n v="58"/>
    <x v="57"/>
    <s v="Male"/>
    <n v="55"/>
    <s v="Private"/>
    <x v="1"/>
    <n v="700"/>
  </r>
  <r>
    <n v="59"/>
    <x v="58"/>
    <s v="Female"/>
    <n v="28"/>
    <s v="Medicare"/>
    <x v="2"/>
    <n v="1000"/>
  </r>
  <r>
    <n v="60"/>
    <x v="59"/>
    <s v="Male"/>
    <n v="62"/>
    <s v="Private"/>
    <x v="3"/>
    <n v="1500"/>
  </r>
  <r>
    <n v="61"/>
    <x v="60"/>
    <s v="Female"/>
    <n v="48"/>
    <s v="Medicaid"/>
    <x v="4"/>
    <n v="300"/>
  </r>
  <r>
    <n v="62"/>
    <x v="61"/>
    <s v="Male"/>
    <n v="50"/>
    <s v="Private"/>
    <x v="5"/>
    <n v="2000"/>
  </r>
  <r>
    <n v="63"/>
    <x v="62"/>
    <s v="Female"/>
    <n v="65"/>
    <s v="Medicare"/>
    <x v="7"/>
    <n v="2500"/>
  </r>
  <r>
    <n v="64"/>
    <x v="63"/>
    <s v="Male"/>
    <n v="42"/>
    <s v="Private"/>
    <x v="0"/>
    <n v="500"/>
  </r>
  <r>
    <n v="65"/>
    <x v="64"/>
    <s v="Female"/>
    <n v="70"/>
    <s v="Medicare"/>
    <x v="1"/>
    <n v="700"/>
  </r>
  <r>
    <n v="66"/>
    <x v="65"/>
    <s v="Male"/>
    <n v="30"/>
    <s v="Medicare"/>
    <x v="2"/>
    <n v="1000"/>
  </r>
  <r>
    <n v="67"/>
    <x v="66"/>
    <s v="Female"/>
    <n v="45"/>
    <s v="Private"/>
    <x v="3"/>
    <n v="1500"/>
  </r>
  <r>
    <n v="68"/>
    <x v="67"/>
    <s v="Male"/>
    <n v="32"/>
    <s v="Medicaid"/>
    <x v="8"/>
    <n v="800"/>
  </r>
  <r>
    <n v="69"/>
    <x v="68"/>
    <s v="Female"/>
    <n v="55"/>
    <s v="Private"/>
    <x v="6"/>
    <n v="600"/>
  </r>
  <r>
    <n v="70"/>
    <x v="69"/>
    <s v="Male"/>
    <n v="60"/>
    <s v="Medicare"/>
    <x v="4"/>
    <n v="3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3FC742-0EAA-4621-A9F6-B89AAAE1D7EA}" name="PivotTable1" cacheId="3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A3:B6" firstHeaderRow="1" firstDataRow="1" firstDataCol="1"/>
  <pivotFields count="9">
    <pivotField showAll="0"/>
    <pivotField numFmtId="14" showAll="0">
      <items count="15">
        <item x="0"/>
        <item x="1"/>
        <item x="2"/>
        <item x="3"/>
        <item x="4"/>
        <item x="5"/>
        <item x="6"/>
        <item x="7"/>
        <item x="8"/>
        <item x="9"/>
        <item x="10"/>
        <item x="11"/>
        <item x="12"/>
        <item x="13"/>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items count="9">
        <item x="0"/>
        <item x="1"/>
        <item x="2"/>
        <item x="3"/>
        <item x="4"/>
        <item x="5"/>
        <item x="6"/>
        <item x="7"/>
        <item t="default"/>
      </items>
    </pivotField>
    <pivotField showAll="0">
      <items count="4">
        <item x="2"/>
        <item x="1"/>
        <item x="0"/>
        <item t="default"/>
      </items>
    </pivotField>
    <pivotField showAll="0">
      <items count="10">
        <item x="2"/>
        <item x="6"/>
        <item x="7"/>
        <item x="1"/>
        <item x="3"/>
        <item x="4"/>
        <item x="0"/>
        <item x="8"/>
        <item x="5"/>
        <item t="default"/>
      </items>
    </pivotField>
    <pivotField dataField="1" showAll="0">
      <items count="10">
        <item x="4"/>
        <item x="0"/>
        <item x="6"/>
        <item x="1"/>
        <item x="8"/>
        <item x="2"/>
        <item x="3"/>
        <item x="5"/>
        <item x="7"/>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3">
    <i>
      <x v="1"/>
    </i>
    <i>
      <x/>
    </i>
    <i t="grand">
      <x/>
    </i>
  </rowItems>
  <colItems count="1">
    <i/>
  </colItems>
  <dataFields count="1">
    <dataField name="Average of Treatment_Cost" fld="6" subtotal="average" baseField="2" baseItem="0" numFmtId="171"/>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1"/>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B2EA474-9F6A-4334-B7E4-0636E454C9B7}" name="PivotTable10" cacheId="3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location ref="A3:B13" firstHeaderRow="1" firstDataRow="1" firstDataCol="1"/>
  <pivotFields count="9">
    <pivotField dataField="1" showAll="0"/>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items count="9">
        <item x="0"/>
        <item x="1"/>
        <item x="2"/>
        <item x="3"/>
        <item x="4"/>
        <item x="5"/>
        <item x="6"/>
        <item x="7"/>
        <item t="default"/>
      </items>
    </pivotField>
    <pivotField showAll="0">
      <items count="4">
        <item x="2"/>
        <item x="1"/>
        <item x="0"/>
        <item t="default"/>
      </items>
    </pivotField>
    <pivotField axis="axisRow" showAll="0" sortType="descending" countASubtotal="1">
      <items count="10">
        <item x="2"/>
        <item x="6"/>
        <item x="7"/>
        <item x="1"/>
        <item x="3"/>
        <item x="4"/>
        <item x="0"/>
        <item x="8"/>
        <item x="5"/>
        <item t="countA"/>
      </items>
      <autoSortScope>
        <pivotArea dataOnly="0" outline="0" fieldPosition="0">
          <references count="1">
            <reference field="4294967294" count="1" selected="0">
              <x v="0"/>
            </reference>
          </references>
        </pivotArea>
      </autoSortScope>
    </pivotField>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10">
    <i>
      <x v="5"/>
    </i>
    <i>
      <x v="4"/>
    </i>
    <i>
      <x/>
    </i>
    <i>
      <x v="7"/>
    </i>
    <i>
      <x v="3"/>
    </i>
    <i>
      <x v="2"/>
    </i>
    <i>
      <x v="8"/>
    </i>
    <i>
      <x v="1"/>
    </i>
    <i>
      <x v="6"/>
    </i>
    <i t="grand">
      <x/>
    </i>
  </rowItems>
  <colItems count="1">
    <i/>
  </colItems>
  <dataFields count="1">
    <dataField name="Sum of Patient_ID" fld="0" showDataAs="percentOfTotal" baseField="5" baseItem="0" numFmtId="10"/>
  </dataFields>
  <chartFormats count="12">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5" count="1" selected="0">
            <x v="6"/>
          </reference>
        </references>
      </pivotArea>
    </chartFormat>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5" count="1" selected="0">
            <x v="5"/>
          </reference>
        </references>
      </pivotArea>
    </chartFormat>
    <chartFormat chart="5" format="17">
      <pivotArea type="data" outline="0" fieldPosition="0">
        <references count="2">
          <reference field="4294967294" count="1" selected="0">
            <x v="0"/>
          </reference>
          <reference field="5" count="1" selected="0">
            <x v="4"/>
          </reference>
        </references>
      </pivotArea>
    </chartFormat>
    <chartFormat chart="5" format="18">
      <pivotArea type="data" outline="0" fieldPosition="0">
        <references count="2">
          <reference field="4294967294" count="1" selected="0">
            <x v="0"/>
          </reference>
          <reference field="5" count="1" selected="0">
            <x v="0"/>
          </reference>
        </references>
      </pivotArea>
    </chartFormat>
    <chartFormat chart="5" format="19">
      <pivotArea type="data" outline="0" fieldPosition="0">
        <references count="2">
          <reference field="4294967294" count="1" selected="0">
            <x v="0"/>
          </reference>
          <reference field="5" count="1" selected="0">
            <x v="7"/>
          </reference>
        </references>
      </pivotArea>
    </chartFormat>
    <chartFormat chart="5" format="20">
      <pivotArea type="data" outline="0" fieldPosition="0">
        <references count="2">
          <reference field="4294967294" count="1" selected="0">
            <x v="0"/>
          </reference>
          <reference field="5" count="1" selected="0">
            <x v="3"/>
          </reference>
        </references>
      </pivotArea>
    </chartFormat>
    <chartFormat chart="5" format="21">
      <pivotArea type="data" outline="0" fieldPosition="0">
        <references count="2">
          <reference field="4294967294" count="1" selected="0">
            <x v="0"/>
          </reference>
          <reference field="5" count="1" selected="0">
            <x v="2"/>
          </reference>
        </references>
      </pivotArea>
    </chartFormat>
    <chartFormat chart="5" format="22">
      <pivotArea type="data" outline="0" fieldPosition="0">
        <references count="2">
          <reference field="4294967294" count="1" selected="0">
            <x v="0"/>
          </reference>
          <reference field="5" count="1" selected="0">
            <x v="8"/>
          </reference>
        </references>
      </pivotArea>
    </chartFormat>
    <chartFormat chart="5" format="23">
      <pivotArea type="data" outline="0" fieldPosition="0">
        <references count="2">
          <reference field="4294967294" count="1" selected="0">
            <x v="0"/>
          </reference>
          <reference field="5" count="1" selected="0">
            <x v="1"/>
          </reference>
        </references>
      </pivotArea>
    </chartFormat>
    <chartFormat chart="5" format="24">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0AABF46-CDEE-4B6D-BFA5-16F76B862F9E}" name="PivotTable12" cacheId="3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B8" firstHeaderRow="1" firstDataRow="1" firstDataCol="1"/>
  <pivotFields count="9">
    <pivotField showAll="0"/>
    <pivotField axis="axisRow"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items count="9">
        <item x="0"/>
        <item x="1"/>
        <item x="2"/>
        <item x="3"/>
        <item x="4"/>
        <item x="5"/>
        <item x="6"/>
        <item x="7"/>
        <item t="default"/>
      </items>
    </pivotField>
    <pivotField showAll="0">
      <items count="4">
        <item x="2"/>
        <item x="1"/>
        <item x="0"/>
        <item t="default"/>
      </items>
    </pivotField>
    <pivotField showAll="0">
      <items count="10">
        <item x="2"/>
        <item x="6"/>
        <item x="7"/>
        <item x="1"/>
        <item x="3"/>
        <item x="4"/>
        <item x="0"/>
        <item x="8"/>
        <item x="5"/>
        <item t="default"/>
      </items>
    </pivotField>
    <pivotField dataField="1" showAll="0"/>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2">
    <field x="8"/>
    <field x="1"/>
  </rowFields>
  <rowItems count="5">
    <i>
      <x v="1"/>
    </i>
    <i>
      <x v="2"/>
    </i>
    <i>
      <x v="3"/>
    </i>
    <i>
      <x v="4"/>
    </i>
    <i t="grand">
      <x/>
    </i>
  </rowItems>
  <colItems count="1">
    <i/>
  </colItems>
  <dataFields count="1">
    <dataField name="Sum of Treatment_Cost" fld="6" baseField="8" baseItem="3" numFmtId="17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00877D8-17A6-4A1F-812B-DB14D26731A6}" name="PivotTable13" cacheId="3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3:E9" firstHeaderRow="1" firstDataRow="2" firstDataCol="1"/>
  <pivotFields count="9">
    <pivotField showAll="0"/>
    <pivotField axis="axisRow"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items count="9">
        <item x="0"/>
        <item x="1"/>
        <item x="2"/>
        <item x="3"/>
        <item x="4"/>
        <item x="5"/>
        <item x="6"/>
        <item x="7"/>
        <item t="default"/>
      </items>
    </pivotField>
    <pivotField axis="axisCol" showAll="0">
      <items count="4">
        <item x="2"/>
        <item x="1"/>
        <item x="0"/>
        <item t="default"/>
      </items>
    </pivotField>
    <pivotField showAll="0">
      <items count="10">
        <item x="2"/>
        <item x="6"/>
        <item x="7"/>
        <item x="1"/>
        <item x="3"/>
        <item x="4"/>
        <item x="0"/>
        <item x="8"/>
        <item x="5"/>
        <item t="default"/>
      </items>
    </pivotField>
    <pivotField dataField="1" showAll="0"/>
    <pivotField axis="axisRow" showAll="0" defaultSubtotal="0">
      <items count="6">
        <item sd="0" x="0"/>
        <item sd="0" x="1"/>
        <item sd="0" x="2"/>
        <item sd="0" x="3"/>
        <item sd="0" x="4"/>
        <item sd="0" x="5"/>
      </items>
    </pivotField>
    <pivotField axis="axisRow" showAll="0" defaultSubtotal="0">
      <items count="6">
        <item sd="0" x="0"/>
        <item sd="0" x="1"/>
        <item sd="0" x="2"/>
        <item sd="0" x="3"/>
        <item sd="0" x="4"/>
        <item sd="0" x="5"/>
      </items>
    </pivotField>
  </pivotFields>
  <rowFields count="3">
    <field x="8"/>
    <field x="7"/>
    <field x="1"/>
  </rowFields>
  <rowItems count="5">
    <i>
      <x v="1"/>
    </i>
    <i>
      <x v="2"/>
    </i>
    <i>
      <x v="3"/>
    </i>
    <i>
      <x v="4"/>
    </i>
    <i t="grand">
      <x/>
    </i>
  </rowItems>
  <colFields count="1">
    <field x="4"/>
  </colFields>
  <colItems count="4">
    <i>
      <x/>
    </i>
    <i>
      <x v="1"/>
    </i>
    <i>
      <x v="2"/>
    </i>
    <i t="grand">
      <x/>
    </i>
  </colItems>
  <dataFields count="1">
    <dataField name="Sum of Treatment_Cost" fld="6" baseField="8" baseItem="3" numFmtId="171"/>
  </dataFields>
  <chartFormats count="11">
    <chartFormat chart="1" format="10" series="1">
      <pivotArea type="data" outline="0" fieldPosition="0">
        <references count="1">
          <reference field="4294967294" count="1" selected="0">
            <x v="0"/>
          </reference>
        </references>
      </pivotArea>
    </chartFormat>
    <chartFormat chart="1" format="11" series="1">
      <pivotArea type="data" outline="0" fieldPosition="0">
        <references count="2">
          <reference field="4294967294" count="1" selected="0">
            <x v="0"/>
          </reference>
          <reference field="4" count="1" selected="0">
            <x v="0"/>
          </reference>
        </references>
      </pivotArea>
    </chartFormat>
    <chartFormat chart="1" format="12" series="1">
      <pivotArea type="data" outline="0" fieldPosition="0">
        <references count="2">
          <reference field="4294967294" count="1" selected="0">
            <x v="0"/>
          </reference>
          <reference field="4" count="1" selected="0">
            <x v="1"/>
          </reference>
        </references>
      </pivotArea>
    </chartFormat>
    <chartFormat chart="1" format="13" series="1">
      <pivotArea type="data" outline="0" fieldPosition="0">
        <references count="2">
          <reference field="4294967294" count="1" selected="0">
            <x v="0"/>
          </reference>
          <reference field="4" count="1" selected="0">
            <x v="2"/>
          </reference>
        </references>
      </pivotArea>
    </chartFormat>
    <chartFormat chart="2" format="13" series="1">
      <pivotArea type="data" outline="0" fieldPosition="0">
        <references count="2">
          <reference field="4294967294" count="1" selected="0">
            <x v="0"/>
          </reference>
          <reference field="4" count="1" selected="0">
            <x v="0"/>
          </reference>
        </references>
      </pivotArea>
    </chartFormat>
    <chartFormat chart="2" format="14" series="1">
      <pivotArea type="data" outline="0" fieldPosition="0">
        <references count="2">
          <reference field="4294967294" count="1" selected="0">
            <x v="0"/>
          </reference>
          <reference field="4" count="1" selected="0">
            <x v="1"/>
          </reference>
        </references>
      </pivotArea>
    </chartFormat>
    <chartFormat chart="2" format="15" series="1">
      <pivotArea type="data" outline="0" fieldPosition="0">
        <references count="2">
          <reference field="4294967294" count="1" selected="0">
            <x v="0"/>
          </reference>
          <reference field="4" count="1" selected="0">
            <x v="2"/>
          </reference>
        </references>
      </pivotArea>
    </chartFormat>
    <chartFormat chart="4" format="16" series="1">
      <pivotArea type="data" outline="0" fieldPosition="0">
        <references count="2">
          <reference field="4294967294" count="1" selected="0">
            <x v="0"/>
          </reference>
          <reference field="4" count="1" selected="0">
            <x v="0"/>
          </reference>
        </references>
      </pivotArea>
    </chartFormat>
    <chartFormat chart="4" format="17" series="1">
      <pivotArea type="data" outline="0" fieldPosition="0">
        <references count="2">
          <reference field="4294967294" count="1" selected="0">
            <x v="0"/>
          </reference>
          <reference field="4" count="1" selected="0">
            <x v="1"/>
          </reference>
        </references>
      </pivotArea>
    </chartFormat>
    <chartFormat chart="4" format="18" series="1">
      <pivotArea type="data" outline="0" fieldPosition="0">
        <references count="2">
          <reference field="4294967294" count="1" selected="0">
            <x v="0"/>
          </reference>
          <reference field="4" count="1" selected="0">
            <x v="2"/>
          </reference>
        </references>
      </pivotArea>
    </chartFormat>
    <chartFormat chart="4"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B77DA39-6945-48FF-AFF6-5C372DA7DCA3}" name="PivotTable16" cacheId="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3:J13" firstHeaderRow="1" firstDataRow="1" firstDataCol="1"/>
  <pivotFields count="9">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items count="10">
        <item x="2"/>
        <item x="6"/>
        <item x="7"/>
        <item x="1"/>
        <item x="3"/>
        <item x="4"/>
        <item x="0"/>
        <item x="8"/>
        <item x="5"/>
        <item t="default"/>
      </items>
    </pivotField>
    <pivotField dataField="1" showAll="0"/>
    <pivotField showAll="0">
      <items count="7">
        <item sd="0" x="0"/>
        <item sd="0" x="1"/>
        <item sd="0" x="2"/>
        <item sd="0" x="3"/>
        <item sd="0" x="4"/>
        <item sd="0" x="5"/>
        <item t="default"/>
      </items>
    </pivotField>
    <pivotField showAll="0">
      <items count="7">
        <item sd="0" x="0"/>
        <item x="1"/>
        <item x="2"/>
        <item x="3"/>
        <item sd="0" x="4"/>
        <item sd="0" x="5"/>
        <item t="default"/>
      </items>
    </pivotField>
  </pivotFields>
  <rowFields count="1">
    <field x="5"/>
  </rowFields>
  <rowItems count="10">
    <i>
      <x/>
    </i>
    <i>
      <x v="1"/>
    </i>
    <i>
      <x v="2"/>
    </i>
    <i>
      <x v="3"/>
    </i>
    <i>
      <x v="4"/>
    </i>
    <i>
      <x v="5"/>
    </i>
    <i>
      <x v="6"/>
    </i>
    <i>
      <x v="7"/>
    </i>
    <i>
      <x v="8"/>
    </i>
    <i t="grand">
      <x/>
    </i>
  </rowItems>
  <colItems count="1">
    <i/>
  </colItems>
  <dataFields count="1">
    <dataField name="Average of Treatment_Cost" fld="6"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81D8533-17B4-4A56-A62A-C3480FB81714}" name="PivotTable15"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G14" firstHeaderRow="1" firstDataRow="2" firstDataCol="1"/>
  <pivotFields count="7">
    <pivotField dataField="1" showAll="0"/>
    <pivotField numFmtId="14" showAll="0"/>
    <pivotField axis="axisCol" showAll="0">
      <items count="3">
        <item x="1"/>
        <item x="0"/>
        <item t="default"/>
      </items>
    </pivotField>
    <pivotField showAll="0">
      <items count="21">
        <item x="6"/>
        <item x="13"/>
        <item x="1"/>
        <item x="17"/>
        <item x="11"/>
        <item x="4"/>
        <item x="15"/>
        <item x="0"/>
        <item x="8"/>
        <item x="9"/>
        <item x="2"/>
        <item x="14"/>
        <item x="19"/>
        <item x="7"/>
        <item x="10"/>
        <item x="3"/>
        <item x="16"/>
        <item x="12"/>
        <item x="5"/>
        <item x="18"/>
        <item t="default"/>
      </items>
    </pivotField>
    <pivotField showAll="0"/>
    <pivotField axis="axisRow" showAll="0">
      <items count="10">
        <item x="2"/>
        <item x="6"/>
        <item x="7"/>
        <item x="1"/>
        <item x="3"/>
        <item x="4"/>
        <item x="0"/>
        <item x="8"/>
        <item x="5"/>
        <item t="default"/>
      </items>
    </pivotField>
    <pivotField showAll="0"/>
  </pivotFields>
  <rowFields count="1">
    <field x="5"/>
  </rowFields>
  <rowItems count="10">
    <i>
      <x/>
    </i>
    <i>
      <x v="1"/>
    </i>
    <i>
      <x v="2"/>
    </i>
    <i>
      <x v="3"/>
    </i>
    <i>
      <x v="4"/>
    </i>
    <i>
      <x v="5"/>
    </i>
    <i>
      <x v="6"/>
    </i>
    <i>
      <x v="7"/>
    </i>
    <i>
      <x v="8"/>
    </i>
    <i t="grand">
      <x/>
    </i>
  </rowItems>
  <colFields count="1">
    <field x="2"/>
  </colFields>
  <colItems count="3">
    <i>
      <x/>
    </i>
    <i>
      <x v="1"/>
    </i>
    <i t="grand">
      <x/>
    </i>
  </colItems>
  <dataFields count="1">
    <dataField name="Count of Patient_ID"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38DEC00-AFD6-4B8A-8899-90539EBE814E}" name="PivotTable14" cacheId="3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B13" firstHeaderRow="1" firstDataRow="1" firstDataCol="1"/>
  <pivotFields count="9">
    <pivotField showAll="0"/>
    <pivotField dataField="1"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items count="9">
        <item x="0"/>
        <item x="1"/>
        <item x="2"/>
        <item x="3"/>
        <item x="4"/>
        <item x="5"/>
        <item x="6"/>
        <item x="7"/>
        <item t="default"/>
      </items>
    </pivotField>
    <pivotField showAll="0">
      <items count="4">
        <item x="2"/>
        <item x="1"/>
        <item x="0"/>
        <item t="default"/>
      </items>
    </pivotField>
    <pivotField axis="axisRow" showAll="0">
      <items count="10">
        <item x="2"/>
        <item x="6"/>
        <item x="7"/>
        <item x="1"/>
        <item x="3"/>
        <item x="4"/>
        <item x="0"/>
        <item x="8"/>
        <item x="5"/>
        <item t="default"/>
      </items>
    </pivotField>
    <pivotField showAll="0"/>
    <pivotField showAll="0" defaultSubtotal="0"/>
    <pivotField showAll="0" defaultSubtotal="0"/>
  </pivotFields>
  <rowFields count="1">
    <field x="5"/>
  </rowFields>
  <rowItems count="10">
    <i>
      <x/>
    </i>
    <i>
      <x v="1"/>
    </i>
    <i>
      <x v="2"/>
    </i>
    <i>
      <x v="3"/>
    </i>
    <i>
      <x v="4"/>
    </i>
    <i>
      <x v="5"/>
    </i>
    <i>
      <x v="6"/>
    </i>
    <i>
      <x v="7"/>
    </i>
    <i>
      <x v="8"/>
    </i>
    <i t="grand">
      <x/>
    </i>
  </rowItems>
  <colItems count="1">
    <i/>
  </colItems>
  <dataFields count="1">
    <dataField name="Count of Admission_Dat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B3F143A-8B53-4C11-8B20-C7D2ABBC51AC}" name="PivotTable17" cacheId="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K7" firstHeaderRow="1" firstDataRow="2" firstDataCol="1"/>
  <pivotFields count="9">
    <pivotField dataField="1"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axis="axisCol" showAll="0">
      <items count="10">
        <item x="2"/>
        <item x="6"/>
        <item x="7"/>
        <item x="1"/>
        <item x="3"/>
        <item x="4"/>
        <item x="0"/>
        <item x="8"/>
        <item x="5"/>
        <item t="default"/>
      </items>
    </pivotField>
    <pivotField showAll="0"/>
    <pivotField axis="axisRow" showAll="0" defaultSubtotal="0">
      <items count="6">
        <item sd="0" x="0"/>
        <item sd="0" x="1"/>
        <item sd="0" x="2"/>
        <item sd="0" x="3"/>
        <item sd="0" x="4"/>
        <item sd="0" x="5"/>
      </items>
    </pivotField>
    <pivotField axis="axisRow" showAll="0" defaultSubtotal="0">
      <items count="6">
        <item sd="0" x="0"/>
        <item sd="0" x="1"/>
        <item sd="0" x="2"/>
        <item sd="0" x="3"/>
        <item sd="0" x="4"/>
        <item sd="0" x="5"/>
      </items>
    </pivotField>
  </pivotFields>
  <rowFields count="3">
    <field x="8"/>
    <field x="7"/>
    <field x="1"/>
  </rowFields>
  <rowItems count="5">
    <i>
      <x v="1"/>
    </i>
    <i>
      <x v="2"/>
    </i>
    <i>
      <x v="3"/>
    </i>
    <i>
      <x v="4"/>
    </i>
    <i t="grand">
      <x/>
    </i>
  </rowItems>
  <colFields count="1">
    <field x="5"/>
  </colFields>
  <colItems count="10">
    <i>
      <x/>
    </i>
    <i>
      <x v="1"/>
    </i>
    <i>
      <x v="2"/>
    </i>
    <i>
      <x v="3"/>
    </i>
    <i>
      <x v="4"/>
    </i>
    <i>
      <x v="5"/>
    </i>
    <i>
      <x v="6"/>
    </i>
    <i>
      <x v="7"/>
    </i>
    <i>
      <x v="8"/>
    </i>
    <i t="grand">
      <x/>
    </i>
  </colItems>
  <dataFields count="1">
    <dataField name="Count of Patient_ID" fld="0" subtotal="count" baseField="8"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32984ED-F6A3-4110-ABB7-8BE4B5EF2FD6}" name="PivotTable26" cacheId="7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K9" firstHeaderRow="1" firstDataRow="1" firstDataCol="1"/>
  <pivotFields count="8">
    <pivotField dataField="1" showAll="0"/>
    <pivotField numFmtId="14" showAll="0"/>
    <pivotField showAll="0"/>
    <pivotField showAll="0"/>
    <pivotField showAll="0"/>
    <pivotField axis="axisRow" showAll="0" measureFilter="1" sortType="descending">
      <items count="10">
        <item x="2"/>
        <item x="6"/>
        <item x="7"/>
        <item x="1"/>
        <item x="3"/>
        <item x="4"/>
        <item x="0"/>
        <item x="8"/>
        <item x="5"/>
        <item t="default"/>
      </items>
      <autoSortScope>
        <pivotArea dataOnly="0" outline="0" fieldPosition="0">
          <references count="1">
            <reference field="4294967294" count="1" selected="0">
              <x v="0"/>
            </reference>
          </references>
        </pivotArea>
      </autoSortScope>
    </pivotField>
    <pivotField showAll="0"/>
    <pivotField showAll="0"/>
  </pivotFields>
  <rowFields count="1">
    <field x="5"/>
  </rowFields>
  <rowItems count="8">
    <i>
      <x v="5"/>
    </i>
    <i>
      <x/>
    </i>
    <i>
      <x v="3"/>
    </i>
    <i>
      <x v="4"/>
    </i>
    <i>
      <x v="2"/>
    </i>
    <i>
      <x v="8"/>
    </i>
    <i>
      <x v="7"/>
    </i>
    <i t="grand">
      <x/>
    </i>
  </rowItems>
  <colItems count="1">
    <i/>
  </colItems>
  <dataFields count="1">
    <dataField name="Count of Patient_ID" fld="0" subtotal="count" baseField="5" baseItem="0"/>
  </dataField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8F60EE-FB8E-4F9A-9EA1-EC2585E38ABA}" name="PivotTable2" cacheId="3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B10" firstHeaderRow="1" firstDataRow="1" firstDataCol="1"/>
  <pivotFields count="9">
    <pivotField dataField="1"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axis="axisRow" showAll="0">
      <items count="9">
        <item x="0"/>
        <item x="1"/>
        <item x="2"/>
        <item x="3"/>
        <item x="4"/>
        <item x="5"/>
        <item x="6"/>
        <item x="7"/>
        <item t="default"/>
      </items>
    </pivotField>
    <pivotField showAll="0">
      <items count="4">
        <item x="2"/>
        <item x="1"/>
        <item x="0"/>
        <item t="default"/>
      </items>
    </pivotField>
    <pivotField showAll="0">
      <items count="10">
        <item x="2"/>
        <item x="6"/>
        <item x="7"/>
        <item x="1"/>
        <item x="3"/>
        <item x="4"/>
        <item x="0"/>
        <item x="8"/>
        <item x="5"/>
        <item t="default"/>
      </items>
    </pivotField>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7">
    <i>
      <x v="1"/>
    </i>
    <i>
      <x v="2"/>
    </i>
    <i>
      <x v="3"/>
    </i>
    <i>
      <x v="4"/>
    </i>
    <i>
      <x v="5"/>
    </i>
    <i>
      <x v="6"/>
    </i>
    <i t="grand">
      <x/>
    </i>
  </rowItems>
  <colItems count="1">
    <i/>
  </colItems>
  <dataFields count="1">
    <dataField name="Sum of Patient_ID" fld="0"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6F35D0-7BB8-4D02-8404-D64B17921B1A}" name="PivotTable3" cacheId="3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B7" firstHeaderRow="1" firstDataRow="1" firstDataCol="1"/>
  <pivotFields count="9">
    <pivotField showAll="0"/>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items count="9">
        <item x="0"/>
        <item x="1"/>
        <item x="2"/>
        <item x="3"/>
        <item x="4"/>
        <item x="5"/>
        <item x="6"/>
        <item x="7"/>
        <item t="default"/>
      </items>
    </pivotField>
    <pivotField axis="axisRow" showAll="0">
      <items count="4">
        <item x="2"/>
        <item x="1"/>
        <item x="0"/>
        <item t="default"/>
      </items>
    </pivotField>
    <pivotField showAll="0">
      <items count="10">
        <item x="2"/>
        <item x="6"/>
        <item x="7"/>
        <item x="1"/>
        <item x="3"/>
        <item x="4"/>
        <item x="0"/>
        <item x="8"/>
        <item x="5"/>
        <item t="default"/>
      </items>
    </pivotField>
    <pivotField dataField="1" showAll="0"/>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4">
    <i>
      <x/>
    </i>
    <i>
      <x v="1"/>
    </i>
    <i>
      <x v="2"/>
    </i>
    <i t="grand">
      <x/>
    </i>
  </rowItems>
  <colItems count="1">
    <i/>
  </colItems>
  <dataFields count="1">
    <dataField name="Average of Treatment_Cost" fld="6" subtotal="average" baseField="4" baseItem="0" numFmtId="171"/>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3" format="10">
      <pivotArea type="data" outline="0" fieldPosition="0">
        <references count="2">
          <reference field="4294967294" count="1" selected="0">
            <x v="0"/>
          </reference>
          <reference field="4" count="1" selected="0">
            <x v="1"/>
          </reference>
        </references>
      </pivotArea>
    </chartFormat>
    <chartFormat chart="3"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1D8F85-30DE-4119-8310-BECE6924798F}" name="PivotTable4" cacheId="3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B13" firstHeaderRow="1" firstDataRow="1" firstDataCol="1"/>
  <pivotFields count="9">
    <pivotField showAll="0"/>
    <pivotField numFmtId="14" showAll="0">
      <items count="15">
        <item x="0"/>
        <item x="1"/>
        <item x="2"/>
        <item x="3"/>
        <item x="4"/>
        <item x="5"/>
        <item x="6"/>
        <item x="7"/>
        <item x="8"/>
        <item x="9"/>
        <item x="10"/>
        <item x="11"/>
        <item x="12"/>
        <item x="13"/>
        <item t="default"/>
      </items>
    </pivotField>
    <pivotField showAll="0"/>
    <pivotField showAll="0">
      <items count="9">
        <item x="0"/>
        <item x="1"/>
        <item x="2"/>
        <item x="3"/>
        <item x="4"/>
        <item x="5"/>
        <item x="6"/>
        <item x="7"/>
        <item t="default"/>
      </items>
    </pivotField>
    <pivotField showAll="0">
      <items count="4">
        <item x="2"/>
        <item x="1"/>
        <item x="0"/>
        <item t="default"/>
      </items>
    </pivotField>
    <pivotField axis="axisRow" dataField="1" showAll="0" sortType="ascending">
      <items count="10">
        <item x="5"/>
        <item x="8"/>
        <item x="0"/>
        <item x="4"/>
        <item x="3"/>
        <item x="1"/>
        <item x="7"/>
        <item x="6"/>
        <item x="2"/>
        <item t="default"/>
      </items>
      <autoSortScope>
        <pivotArea dataOnly="0" outline="0" fieldPosition="0">
          <references count="1">
            <reference field="4294967294" count="1" selected="0">
              <x v="0"/>
            </reference>
          </references>
        </pivotArea>
      </autoSortScope>
    </pivotField>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10">
    <i>
      <x v="2"/>
    </i>
    <i>
      <x v="7"/>
    </i>
    <i>
      <x/>
    </i>
    <i>
      <x v="1"/>
    </i>
    <i>
      <x v="6"/>
    </i>
    <i>
      <x v="4"/>
    </i>
    <i>
      <x v="5"/>
    </i>
    <i>
      <x v="3"/>
    </i>
    <i>
      <x v="8"/>
    </i>
    <i t="grand">
      <x/>
    </i>
  </rowItems>
  <colItems count="1">
    <i/>
  </colItems>
  <dataFields count="1">
    <dataField name="Count of Medical_Condition" fld="5" subtotal="count" baseField="0" baseItem="0"/>
  </dataFields>
  <chartFormats count="2">
    <chartFormat chart="0"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5CB9D8-6FE5-475D-88EB-90E5C5B6782E}" name="PivotTable5" cacheId="3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A3:B13" firstHeaderRow="1" firstDataRow="1" firstDataCol="1"/>
  <pivotFields count="9">
    <pivotField showAll="0"/>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items count="9">
        <item x="0"/>
        <item x="1"/>
        <item x="2"/>
        <item x="3"/>
        <item x="4"/>
        <item x="5"/>
        <item x="6"/>
        <item x="7"/>
        <item t="default"/>
      </items>
    </pivotField>
    <pivotField showAll="0">
      <items count="4">
        <item x="2"/>
        <item x="1"/>
        <item x="0"/>
        <item t="default"/>
      </items>
    </pivotField>
    <pivotField axis="axisRow" showAll="0" sortType="ascending">
      <items count="10">
        <item x="2"/>
        <item x="6"/>
        <item x="7"/>
        <item x="1"/>
        <item x="3"/>
        <item x="4"/>
        <item x="0"/>
        <item x="8"/>
        <item x="5"/>
        <item t="default"/>
      </items>
      <autoSortScope>
        <pivotArea dataOnly="0" outline="0" fieldPosition="0">
          <references count="1">
            <reference field="4294967294" count="1" selected="0">
              <x v="0"/>
            </reference>
          </references>
        </pivotArea>
      </autoSortScope>
    </pivotField>
    <pivotField dataField="1" showAll="0"/>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10">
    <i>
      <x v="6"/>
    </i>
    <i>
      <x v="5"/>
    </i>
    <i>
      <x v="1"/>
    </i>
    <i>
      <x v="3"/>
    </i>
    <i>
      <x v="7"/>
    </i>
    <i>
      <x/>
    </i>
    <i>
      <x v="4"/>
    </i>
    <i>
      <x v="8"/>
    </i>
    <i>
      <x v="2"/>
    </i>
    <i t="grand">
      <x/>
    </i>
  </rowItems>
  <colItems count="1">
    <i/>
  </colItems>
  <dataFields count="1">
    <dataField name="Sum of Treatment_Cost" fld="6" baseField="5" baseItem="2" numFmtId="171"/>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03AD17-C269-4E41-82F2-E3DCA96A39D4}" name="PivotTable6" cacheId="3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D11" firstHeaderRow="1" firstDataRow="2" firstDataCol="1"/>
  <pivotFields count="9">
    <pivotField showAll="0"/>
    <pivotField numFmtId="14" showAll="0">
      <items count="15">
        <item x="0"/>
        <item x="1"/>
        <item x="2"/>
        <item x="3"/>
        <item x="4"/>
        <item x="5"/>
        <item x="6"/>
        <item x="7"/>
        <item x="8"/>
        <item x="9"/>
        <item x="10"/>
        <item x="11"/>
        <item x="12"/>
        <item x="13"/>
        <item t="default"/>
      </items>
    </pivotField>
    <pivotField axis="axisCol" showAll="0">
      <items count="3">
        <item x="1"/>
        <item x="0"/>
        <item t="default"/>
      </items>
    </pivotField>
    <pivotField axis="axisRow" showAll="0">
      <items count="9">
        <item x="0"/>
        <item x="1"/>
        <item x="2"/>
        <item x="3"/>
        <item x="4"/>
        <item x="5"/>
        <item x="6"/>
        <item x="7"/>
        <item t="default"/>
      </items>
    </pivotField>
    <pivotField showAll="0">
      <items count="4">
        <item x="2"/>
        <item x="1"/>
        <item x="0"/>
        <item t="default"/>
      </items>
    </pivotField>
    <pivotField showAll="0"/>
    <pivotField dataField="1" showAll="0"/>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7">
    <i>
      <x v="1"/>
    </i>
    <i>
      <x v="2"/>
    </i>
    <i>
      <x v="3"/>
    </i>
    <i>
      <x v="4"/>
    </i>
    <i>
      <x v="5"/>
    </i>
    <i>
      <x v="6"/>
    </i>
    <i t="grand">
      <x/>
    </i>
  </rowItems>
  <colFields count="1">
    <field x="2"/>
  </colFields>
  <colItems count="3">
    <i>
      <x/>
    </i>
    <i>
      <x v="1"/>
    </i>
    <i t="grand">
      <x/>
    </i>
  </colItems>
  <dataFields count="1">
    <dataField name="Average of Treatment_Cost" fld="6" subtotal="average" baseField="3" baseItem="1" numFmtId="171"/>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935F34-A2DB-417E-875E-8FAACB1DECDC}" name="PivotTable7" cacheId="3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9">
  <location ref="A3:E7" firstHeaderRow="1" firstDataRow="2" firstDataCol="1"/>
  <pivotFields count="9">
    <pivotField dataField="1" showAll="0"/>
    <pivotField numFmtId="14" showAll="0">
      <items count="15">
        <item x="0"/>
        <item x="1"/>
        <item x="2"/>
        <item x="3"/>
        <item x="4"/>
        <item x="5"/>
        <item x="6"/>
        <item x="7"/>
        <item x="8"/>
        <item x="9"/>
        <item x="10"/>
        <item x="11"/>
        <item x="12"/>
        <item x="13"/>
        <item t="default"/>
      </items>
    </pivotField>
    <pivotField axis="axisRow" showAll="0">
      <items count="3">
        <item x="1"/>
        <item x="0"/>
        <item t="default"/>
      </items>
    </pivotField>
    <pivotField showAll="0">
      <items count="9">
        <item x="0"/>
        <item x="1"/>
        <item x="2"/>
        <item x="3"/>
        <item x="4"/>
        <item x="5"/>
        <item x="6"/>
        <item x="7"/>
        <item t="default"/>
      </items>
    </pivotField>
    <pivotField axis="axisCol" showAll="0">
      <items count="4">
        <item x="2"/>
        <item x="1"/>
        <item x="0"/>
        <item t="default"/>
      </items>
    </pivotField>
    <pivotField showAll="0">
      <items count="10">
        <item x="2"/>
        <item x="6"/>
        <item x="7"/>
        <item x="1"/>
        <item x="3"/>
        <item x="4"/>
        <item x="0"/>
        <item x="8"/>
        <item x="5"/>
        <item t="default"/>
      </items>
    </pivotField>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3">
    <i>
      <x/>
    </i>
    <i>
      <x v="1"/>
    </i>
    <i t="grand">
      <x/>
    </i>
  </rowItems>
  <colFields count="1">
    <field x="4"/>
  </colFields>
  <colItems count="4">
    <i>
      <x/>
    </i>
    <i>
      <x v="1"/>
    </i>
    <i>
      <x v="2"/>
    </i>
    <i t="grand">
      <x/>
    </i>
  </colItems>
  <dataFields count="1">
    <dataField name="Count of Patient_ID" fld="0" subtotal="count" baseField="3" baseItem="1"/>
  </dataFields>
  <chartFormats count="10">
    <chartFormat chart="55" format="0" series="1">
      <pivotArea type="data" outline="0" fieldPosition="0">
        <references count="2">
          <reference field="4294967294" count="1" selected="0">
            <x v="0"/>
          </reference>
          <reference field="4" count="1" selected="0">
            <x v="0"/>
          </reference>
        </references>
      </pivotArea>
    </chartFormat>
    <chartFormat chart="55" format="1" series="1">
      <pivotArea type="data" outline="0" fieldPosition="0">
        <references count="2">
          <reference field="4294967294" count="1" selected="0">
            <x v="0"/>
          </reference>
          <reference field="4" count="1" selected="0">
            <x v="1"/>
          </reference>
        </references>
      </pivotArea>
    </chartFormat>
    <chartFormat chart="55" format="2" series="1">
      <pivotArea type="data" outline="0" fieldPosition="0">
        <references count="2">
          <reference field="4294967294" count="1" selected="0">
            <x v="0"/>
          </reference>
          <reference field="4" count="1" selected="0">
            <x v="2"/>
          </reference>
        </references>
      </pivotArea>
    </chartFormat>
    <chartFormat chart="55" format="3" series="1">
      <pivotArea type="data" outline="0" fieldPosition="0">
        <references count="2">
          <reference field="4294967294" count="1" selected="0">
            <x v="0"/>
          </reference>
          <reference field="2" count="1" selected="0">
            <x v="0"/>
          </reference>
        </references>
      </pivotArea>
    </chartFormat>
    <chartFormat chart="55" format="4" series="1">
      <pivotArea type="data" outline="0" fieldPosition="0">
        <references count="2">
          <reference field="4294967294" count="1" selected="0">
            <x v="0"/>
          </reference>
          <reference field="2" count="1" selected="0">
            <x v="1"/>
          </reference>
        </references>
      </pivotArea>
    </chartFormat>
    <chartFormat chart="58" format="8" series="1">
      <pivotArea type="data" outline="0" fieldPosition="0">
        <references count="2">
          <reference field="4294967294" count="1" selected="0">
            <x v="0"/>
          </reference>
          <reference field="4" count="1" selected="0">
            <x v="0"/>
          </reference>
        </references>
      </pivotArea>
    </chartFormat>
    <chartFormat chart="58" format="9" series="1">
      <pivotArea type="data" outline="0" fieldPosition="0">
        <references count="2">
          <reference field="4294967294" count="1" selected="0">
            <x v="0"/>
          </reference>
          <reference field="4" count="1" selected="0">
            <x v="1"/>
          </reference>
        </references>
      </pivotArea>
    </chartFormat>
    <chartFormat chart="58" format="10" series="1">
      <pivotArea type="data" outline="0" fieldPosition="0">
        <references count="2">
          <reference field="4294967294" count="1" selected="0">
            <x v="0"/>
          </reference>
          <reference field="4" count="1" selected="0">
            <x v="2"/>
          </reference>
        </references>
      </pivotArea>
    </chartFormat>
    <chartFormat chart="58" format="11" series="1">
      <pivotArea type="data" outline="0" fieldPosition="0">
        <references count="1">
          <reference field="4294967294" count="1" selected="0">
            <x v="0"/>
          </reference>
        </references>
      </pivotArea>
    </chartFormat>
    <chartFormat chart="5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78443E-34F8-4C57-B546-3CC3F8F4E266}" name="PivotTable8" cacheId="3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E14" firstHeaderRow="1" firstDataRow="2" firstDataCol="1"/>
  <pivotFields count="9">
    <pivotField showAll="0"/>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items count="9">
        <item x="0"/>
        <item x="1"/>
        <item x="2"/>
        <item x="3"/>
        <item x="4"/>
        <item x="5"/>
        <item x="6"/>
        <item x="7"/>
        <item t="default"/>
      </items>
    </pivotField>
    <pivotField axis="axisCol" showAll="0">
      <items count="4">
        <item x="2"/>
        <item x="1"/>
        <item x="0"/>
        <item t="default"/>
      </items>
    </pivotField>
    <pivotField axis="axisRow" showAll="0" sortType="ascending">
      <items count="10">
        <item x="2"/>
        <item x="6"/>
        <item x="7"/>
        <item x="1"/>
        <item x="3"/>
        <item x="4"/>
        <item x="0"/>
        <item x="8"/>
        <item x="5"/>
        <item t="default"/>
      </items>
      <autoSortScope>
        <pivotArea dataOnly="0" outline="0" fieldPosition="0">
          <references count="1">
            <reference field="4294967294" count="1" selected="0">
              <x v="0"/>
            </reference>
          </references>
        </pivotArea>
      </autoSortScope>
    </pivotField>
    <pivotField dataField="1" showAll="0"/>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10">
    <i>
      <x v="6"/>
    </i>
    <i>
      <x v="5"/>
    </i>
    <i>
      <x v="1"/>
    </i>
    <i>
      <x v="3"/>
    </i>
    <i>
      <x v="7"/>
    </i>
    <i>
      <x/>
    </i>
    <i>
      <x v="4"/>
    </i>
    <i>
      <x v="8"/>
    </i>
    <i>
      <x v="2"/>
    </i>
    <i t="grand">
      <x/>
    </i>
  </rowItems>
  <colFields count="1">
    <field x="4"/>
  </colFields>
  <colItems count="4">
    <i>
      <x/>
    </i>
    <i>
      <x v="1"/>
    </i>
    <i>
      <x v="2"/>
    </i>
    <i t="grand">
      <x/>
    </i>
  </colItems>
  <dataFields count="1">
    <dataField name="Sum of Treatment_Cost" fld="6" baseField="5" baseItem="0" numFmtId="172"/>
  </dataField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4" count="1" selected="0">
            <x v="0"/>
          </reference>
        </references>
      </pivotArea>
    </chartFormat>
    <chartFormat chart="3" format="8" series="1">
      <pivotArea type="data" outline="0" fieldPosition="0">
        <references count="2">
          <reference field="4294967294" count="1" selected="0">
            <x v="0"/>
          </reference>
          <reference field="4" count="1" selected="0">
            <x v="1"/>
          </reference>
        </references>
      </pivotArea>
    </chartFormat>
    <chartFormat chart="3" format="9" series="1">
      <pivotArea type="data" outline="0" fieldPosition="0">
        <references count="2">
          <reference field="4294967294" count="1" selected="0">
            <x v="0"/>
          </reference>
          <reference field="4" count="1" selected="0">
            <x v="2"/>
          </reference>
        </references>
      </pivotArea>
    </chartFormat>
    <chartFormat chart="3"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7AD6F1-EB25-4D5D-930D-18BE7AC42C70}" name="PivotTable9" cacheId="3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B13" firstHeaderRow="1" firstDataRow="1" firstDataCol="1"/>
  <pivotFields count="9">
    <pivotField showAll="0"/>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dataField="1" showAll="0">
      <items count="9">
        <item x="0"/>
        <item x="1"/>
        <item x="2"/>
        <item x="3"/>
        <item x="4"/>
        <item x="5"/>
        <item x="6"/>
        <item x="7"/>
        <item t="default"/>
      </items>
    </pivotField>
    <pivotField showAll="0">
      <items count="4">
        <item x="2"/>
        <item x="1"/>
        <item x="0"/>
        <item t="default"/>
      </items>
    </pivotField>
    <pivotField axis="axisRow" showAll="0" sortType="ascending">
      <items count="10">
        <item x="2"/>
        <item x="6"/>
        <item x="7"/>
        <item x="1"/>
        <item x="3"/>
        <item x="4"/>
        <item x="0"/>
        <item x="8"/>
        <item x="5"/>
        <item t="default"/>
      </items>
      <autoSortScope>
        <pivotArea dataOnly="0" outline="0" fieldPosition="0">
          <references count="1">
            <reference field="4294967294" count="1" selected="0">
              <x v="0"/>
            </reference>
          </references>
        </pivotArea>
      </autoSortScope>
    </pivotField>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10">
    <i>
      <x v="6"/>
    </i>
    <i>
      <x v="7"/>
    </i>
    <i>
      <x v="1"/>
    </i>
    <i>
      <x v="5"/>
    </i>
    <i>
      <x/>
    </i>
    <i>
      <x v="4"/>
    </i>
    <i>
      <x v="3"/>
    </i>
    <i>
      <x v="8"/>
    </i>
    <i>
      <x v="2"/>
    </i>
    <i t="grand">
      <x/>
    </i>
  </rowItems>
  <colItems count="1">
    <i/>
  </colItems>
  <dataFields count="1">
    <dataField name="Average of Age" fld="3" subtotal="average" baseField="5" baseItem="5"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C5B1696F-A4A7-4CC6-9067-31FF95CB516F}" sourceName="Age">
  <pivotTables>
    <pivotTable tabId="6" name="PivotTable6"/>
    <pivotTable tabId="9" name="PivotTable9"/>
    <pivotTable tabId="2" name="PivotTable2"/>
    <pivotTable tabId="1" name="PivotTable1"/>
    <pivotTable tabId="10" name="PivotTable10"/>
    <pivotTable tabId="11" name="PivotTable12"/>
    <pivotTable tabId="12" name="PivotTable13"/>
    <pivotTable tabId="3" name="PivotTable3"/>
    <pivotTable tabId="4" name="PivotTable4"/>
    <pivotTable tabId="5" name="PivotTable5"/>
    <pivotTable tabId="7" name="PivotTable7"/>
    <pivotTable tabId="8" name="PivotTable8"/>
    <pivotTable tabId="13" name="PivotTable14"/>
  </pivotTables>
  <data>
    <tabular pivotCacheId="662158419">
      <items count="8">
        <i x="1" s="1"/>
        <i x="2" s="1"/>
        <i x="3" s="1"/>
        <i x="4" s="1"/>
        <i x="5" s="1"/>
        <i x="6" s="1"/>
        <i x="0" s="1" nd="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69FC49D0-E38A-45C1-A3AC-DFE11C577739}" sourceName="Gender">
  <pivotTables>
    <pivotTable tabId="7" name="PivotTable7"/>
    <pivotTable tabId="6" name="PivotTable6"/>
    <pivotTable tabId="1" name="PivotTable1"/>
    <pivotTable tabId="10" name="PivotTable10"/>
    <pivotTable tabId="11" name="PivotTable12"/>
    <pivotTable tabId="12" name="PivotTable13"/>
    <pivotTable tabId="8" name="PivotTable8"/>
    <pivotTable tabId="9" name="PivotTable9"/>
    <pivotTable tabId="13" name="PivotTable14"/>
  </pivotTables>
  <data>
    <tabular pivotCacheId="66215841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urance_Type2" xr10:uid="{9C1C0C04-FE57-4431-B30A-02E9983B5FBA}" sourceName="Insurance_Type">
  <pivotTables>
    <pivotTable tabId="7" name="PivotTable7"/>
    <pivotTable tabId="12" name="PivotTable13"/>
    <pivotTable tabId="3" name="PivotTable3"/>
    <pivotTable tabId="8" name="PivotTable8"/>
    <pivotTable tabId="1" name="PivotTable1"/>
    <pivotTable tabId="10" name="PivotTable10"/>
    <pivotTable tabId="11" name="PivotTable12"/>
    <pivotTable tabId="2" name="PivotTable2"/>
    <pivotTable tabId="4" name="PivotTable4"/>
    <pivotTable tabId="5" name="PivotTable5"/>
    <pivotTable tabId="6" name="PivotTable6"/>
    <pivotTable tabId="9" name="PivotTable9"/>
    <pivotTable tabId="13" name="PivotTable14"/>
  </pivotTables>
  <data>
    <tabular pivotCacheId="662158419">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cal_Condition" xr10:uid="{C25E0C1F-D305-48C6-B1E8-7A5F018C8FE9}" sourceName="Medical_Condition">
  <pivotTables>
    <pivotTable tabId="8" name="PivotTable8"/>
    <pivotTable tabId="10" name="PivotTable10"/>
    <pivotTable tabId="4" name="PivotTable4"/>
    <pivotTable tabId="5" name="PivotTable5"/>
    <pivotTable tabId="9" name="PivotTable9"/>
    <pivotTable tabId="1" name="PivotTable1"/>
    <pivotTable tabId="11" name="PivotTable12"/>
    <pivotTable tabId="12" name="PivotTable13"/>
    <pivotTable tabId="2" name="PivotTable2"/>
    <pivotTable tabId="3" name="PivotTable3"/>
    <pivotTable tabId="7" name="PivotTable7"/>
    <pivotTable tabId="13" name="PivotTable14"/>
  </pivotTables>
  <data>
    <tabular pivotCacheId="662158419">
      <items count="9">
        <i x="2" s="1"/>
        <i x="6" s="1"/>
        <i x="7" s="1"/>
        <i x="1" s="1"/>
        <i x="3" s="1"/>
        <i x="4" s="1"/>
        <i x="0" s="1"/>
        <i x="8"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surance_Type 1" xr10:uid="{9A892841-0FDE-487D-84DC-8AAD20E99566}" cache="Slicer_Insurance_Type2" caption="Insurance_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20AC6972-A2BD-47A7-8096-7C4D53835628}" cache="Slicer_Age" caption="Ag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45B296CF-4888-414D-A4F8-07BBBA45C6D6}" cache="Slicer_Gender1" caption="Gender" rowHeight="241300"/>
  <slicer name="Insurance_Type 2" xr10:uid="{EC4ACA26-C405-4B09-BF08-AA5765274DB8}" cache="Slicer_Insurance_Type2" caption="Insurance_Typ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dical_Condition" xr10:uid="{017688C5-15EF-4319-9D8A-86B6878963FD}" cache="Slicer_Medical_Condition" caption="Medical_Condition" startItem="8"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F191E7A-300C-47AA-A40E-ACC5D8B60DF0}" cache="Slicer_Gender1" caption="Gender"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surance_Type" xr10:uid="{40737B3D-5D61-42E8-868C-955E92BB7F04}" cache="Slicer_Insurance_Type2" caption="Insurance_Type"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7117DD69-1F27-4E00-9998-423776206EAD}" cache="Slicer_Age" caption="Age Bracket" rowHeight="241300"/>
  <slicer name="Gender 2" xr10:uid="{484AC0C6-15D6-4906-91F1-A6262FABA2BC}" cache="Slicer_Gender1" caption="Gender" rowHeight="241300"/>
  <slicer name="Insurance_Type 4" xr10:uid="{F0703975-5D80-45AC-9342-4819FFFC5B4E}" cache="Slicer_Insurance_Type2" caption="Insurance_Type" rowHeight="241300"/>
  <slicer name="Medical_Condition 1" xr10:uid="{9DB69E14-1D32-4D9D-81B1-083CCCD4D894}" cache="Slicer_Medical_Condition" caption="Medical_Condition" rowHeight="241300"/>
</slicers>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Admission_Date" xr10:uid="{16DBF066-6FE2-4039-B111-40983795DD1D}" sourceName="Admission_Date">
  <pivotTables>
    <pivotTable tabId="11" name="PivotTable12"/>
    <pivotTable tabId="12" name="PivotTable13"/>
    <pivotTable tabId="1" name="PivotTable1"/>
    <pivotTable tabId="10" name="PivotTable10"/>
    <pivotTable tabId="2" name="PivotTable2"/>
    <pivotTable tabId="3" name="PivotTable3"/>
    <pivotTable tabId="4" name="PivotTable4"/>
    <pivotTable tabId="5" name="PivotTable5"/>
    <pivotTable tabId="6" name="PivotTable6"/>
    <pivotTable tabId="7" name="PivotTable7"/>
    <pivotTable tabId="8" name="PivotTable8"/>
    <pivotTable tabId="9" name="PivotTable9"/>
    <pivotTable tabId="13" name="PivotTable14"/>
  </pivotTables>
  <state minimalRefreshVersion="6" lastRefreshVersion="6" pivotCacheId="662158419" filterType="unknown">
    <bounds startDate="2021-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Admission_Date" xr10:uid="{5A961C17-76F4-443A-8178-6F2BDF3D5343}" cache="NativeTimeline_Admission_Date" caption="Admission_Date" level="0" selectionLevel="0"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Admission_Date 1" xr10:uid="{238A6D6F-75E3-4E98-91AC-13B2D1398B0E}" cache="NativeTimeline_Admission_Date" caption="Admission_Date" level="2" selectionLevel="2" scrollPosition="2024-06-07T00:00:00" style="TimeSlicerStyleLight6"/>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Admission_Date 2" xr10:uid="{851C3556-B0B3-4128-B32E-2C5D7EC85943}" cache="NativeTimeline_Admission_Date" caption="Admission_Date" level="2" selectionLevel="2" scrollPosition="2024-03-12T00:00:00"/>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ivotTable" Target="../pivotTables/pivotTable10.xml"/><Relationship Id="rId5" Type="http://schemas.microsoft.com/office/2007/relationships/slicer" Target="../slicers/slicer5.xm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2.xml"/><Relationship Id="rId1" Type="http://schemas.openxmlformats.org/officeDocument/2006/relationships/pivotTable" Target="../pivotTables/pivotTable12.xml"/><Relationship Id="rId4" Type="http://schemas.microsoft.com/office/2011/relationships/timeline" Target="../timelines/timeline2.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ivotTable" Target="../pivotTables/pivotTable17.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microsoft.com/office/2011/relationships/timeline" Target="../timelines/timeline3.xml"/><Relationship Id="rId4" Type="http://schemas.microsoft.com/office/2007/relationships/slicer" Target="../slicers/slicer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2CDEF-0BE8-4712-935B-3CBD73BC7F96}">
  <dimension ref="A3:B11"/>
  <sheetViews>
    <sheetView workbookViewId="0">
      <selection activeCell="B9" sqref="B9:B11"/>
    </sheetView>
  </sheetViews>
  <sheetFormatPr defaultRowHeight="14.5" x14ac:dyDescent="0.35"/>
  <cols>
    <col min="1" max="1" width="12.36328125" bestFit="1" customWidth="1"/>
    <col min="2" max="2" width="24.08984375" bestFit="1" customWidth="1"/>
    <col min="3" max="6" width="3.81640625" bestFit="1" customWidth="1"/>
    <col min="7" max="10" width="4.81640625" bestFit="1" customWidth="1"/>
    <col min="11" max="11" width="10.7265625" bestFit="1" customWidth="1"/>
  </cols>
  <sheetData>
    <row r="3" spans="1:2" x14ac:dyDescent="0.35">
      <c r="A3" s="3" t="s">
        <v>21</v>
      </c>
      <c r="B3" t="s">
        <v>25</v>
      </c>
    </row>
    <row r="4" spans="1:2" x14ac:dyDescent="0.35">
      <c r="A4" s="4" t="s">
        <v>6</v>
      </c>
      <c r="B4" s="10">
        <v>1291.4285714285713</v>
      </c>
    </row>
    <row r="5" spans="1:2" x14ac:dyDescent="0.35">
      <c r="A5" s="4" t="s">
        <v>9</v>
      </c>
      <c r="B5" s="10">
        <v>977.14285714285711</v>
      </c>
    </row>
    <row r="6" spans="1:2" x14ac:dyDescent="0.35">
      <c r="A6" s="4" t="s">
        <v>22</v>
      </c>
      <c r="B6" s="10">
        <v>1134.2857142857142</v>
      </c>
    </row>
    <row r="9" spans="1:2" x14ac:dyDescent="0.35">
      <c r="B9" s="10">
        <f>GETPIVOTDATA("Treatment_Cost",$A$3,"Gender","Male")</f>
        <v>1291.4285714285713</v>
      </c>
    </row>
    <row r="10" spans="1:2" x14ac:dyDescent="0.35">
      <c r="B10" s="10">
        <f>GETPIVOTDATA("Treatment_Cost",$A$3,"Gender","Female")</f>
        <v>977.14285714285711</v>
      </c>
    </row>
    <row r="11" spans="1:2" x14ac:dyDescent="0.35">
      <c r="B11" s="10"/>
    </row>
  </sheetData>
  <customSheetViews>
    <customSheetView guid="{551F04B4-EA3A-4CF8-87FA-9D05E30F8276}">
      <selection activeCell="B9" sqref="B9:B11"/>
      <pageMargins left="0.7" right="0.7" top="0.75" bottom="0.75" header="0.3" footer="0.3"/>
      <pageSetup orientation="portrait" r:id="rId2"/>
    </customSheetView>
  </customSheetViews>
  <pageMargins left="0.7" right="0.7" top="0.75" bottom="0.75" header="0.3" footer="0.3"/>
  <pageSetup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45361-A3AE-4150-9EB5-A81888FCB19A}">
  <dimension ref="A3:B13"/>
  <sheetViews>
    <sheetView workbookViewId="0">
      <selection activeCell="B25" sqref="A20:C37"/>
    </sheetView>
  </sheetViews>
  <sheetFormatPr defaultRowHeight="14.5" x14ac:dyDescent="0.35"/>
  <cols>
    <col min="1" max="1" width="14.54296875" bestFit="1" customWidth="1"/>
    <col min="2" max="2" width="16.08984375" bestFit="1" customWidth="1"/>
    <col min="3" max="3" width="12.36328125" bestFit="1" customWidth="1"/>
    <col min="4" max="4" width="7.7265625" bestFit="1" customWidth="1"/>
    <col min="5" max="5" width="7.1796875" bestFit="1" customWidth="1"/>
    <col min="6" max="6" width="8.1796875" bestFit="1" customWidth="1"/>
    <col min="7" max="8" width="6.81640625" bestFit="1" customWidth="1"/>
    <col min="9" max="9" width="7.26953125" bestFit="1" customWidth="1"/>
    <col min="10" max="10" width="12.08984375" bestFit="1" customWidth="1"/>
    <col min="11" max="11" width="10.7265625" bestFit="1" customWidth="1"/>
  </cols>
  <sheetData>
    <row r="3" spans="1:2" x14ac:dyDescent="0.35">
      <c r="A3" s="3" t="s">
        <v>21</v>
      </c>
      <c r="B3" t="s">
        <v>26</v>
      </c>
    </row>
    <row r="4" spans="1:2" x14ac:dyDescent="0.35">
      <c r="A4" s="4" t="s">
        <v>14</v>
      </c>
      <c r="B4" s="7">
        <v>0.13561368209255534</v>
      </c>
    </row>
    <row r="5" spans="1:2" x14ac:dyDescent="0.35">
      <c r="A5" s="4" t="s">
        <v>13</v>
      </c>
      <c r="B5" s="7">
        <v>0.12877263581488935</v>
      </c>
    </row>
    <row r="6" spans="1:2" x14ac:dyDescent="0.35">
      <c r="A6" s="4" t="s">
        <v>12</v>
      </c>
      <c r="B6" s="7">
        <v>0.12515090543259558</v>
      </c>
    </row>
    <row r="7" spans="1:2" x14ac:dyDescent="0.35">
      <c r="A7" s="4" t="s">
        <v>19</v>
      </c>
      <c r="B7" s="7">
        <v>0.12394366197183099</v>
      </c>
    </row>
    <row r="8" spans="1:2" x14ac:dyDescent="0.35">
      <c r="A8" s="4" t="s">
        <v>11</v>
      </c>
      <c r="B8" s="7">
        <v>0.12152917505030181</v>
      </c>
    </row>
    <row r="9" spans="1:2" x14ac:dyDescent="0.35">
      <c r="A9" s="4" t="s">
        <v>18</v>
      </c>
      <c r="B9" s="7">
        <v>0.11509054325955734</v>
      </c>
    </row>
    <row r="10" spans="1:2" x14ac:dyDescent="0.35">
      <c r="A10" s="4" t="s">
        <v>15</v>
      </c>
      <c r="B10" s="7">
        <v>0.11066398390342053</v>
      </c>
    </row>
    <row r="11" spans="1:2" x14ac:dyDescent="0.35">
      <c r="A11" s="4" t="s">
        <v>17</v>
      </c>
      <c r="B11" s="7">
        <v>7.5251509054325955E-2</v>
      </c>
    </row>
    <row r="12" spans="1:2" x14ac:dyDescent="0.35">
      <c r="A12" s="4" t="s">
        <v>8</v>
      </c>
      <c r="B12" s="7">
        <v>6.3983903420523139E-2</v>
      </c>
    </row>
    <row r="13" spans="1:2" x14ac:dyDescent="0.35">
      <c r="A13" s="4" t="s">
        <v>22</v>
      </c>
      <c r="B13" s="7">
        <v>1</v>
      </c>
    </row>
  </sheetData>
  <customSheetViews>
    <customSheetView guid="{551F04B4-EA3A-4CF8-87FA-9D05E30F8276}">
      <selection activeCell="B25" sqref="A20:C37"/>
      <pageMargins left="0.7" right="0.7" top="0.75" bottom="0.75" header="0.3" footer="0.3"/>
      <pageSetup orientation="portrait" r:id="rId2"/>
    </customSheetView>
  </customSheetView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DD51C-601A-42D5-9881-FE19D869CFD9}">
  <dimension ref="A3:B21"/>
  <sheetViews>
    <sheetView workbookViewId="0">
      <selection activeCell="L13" sqref="L13"/>
    </sheetView>
  </sheetViews>
  <sheetFormatPr defaultRowHeight="14.5" x14ac:dyDescent="0.35"/>
  <cols>
    <col min="1" max="1" width="12.36328125" bestFit="1" customWidth="1"/>
    <col min="2" max="2" width="20.90625" bestFit="1" customWidth="1"/>
  </cols>
  <sheetData>
    <row r="3" spans="1:2" x14ac:dyDescent="0.35">
      <c r="A3" s="3" t="s">
        <v>21</v>
      </c>
      <c r="B3" t="s">
        <v>24</v>
      </c>
    </row>
    <row r="4" spans="1:2" x14ac:dyDescent="0.35">
      <c r="A4" s="4" t="s">
        <v>36</v>
      </c>
      <c r="B4" s="11">
        <v>9900</v>
      </c>
    </row>
    <row r="5" spans="1:2" x14ac:dyDescent="0.35">
      <c r="A5" s="4" t="s">
        <v>37</v>
      </c>
      <c r="B5" s="11">
        <v>27900</v>
      </c>
    </row>
    <row r="6" spans="1:2" x14ac:dyDescent="0.35">
      <c r="A6" s="4" t="s">
        <v>38</v>
      </c>
      <c r="B6" s="11">
        <v>31400</v>
      </c>
    </row>
    <row r="7" spans="1:2" x14ac:dyDescent="0.35">
      <c r="A7" s="4" t="s">
        <v>39</v>
      </c>
      <c r="B7" s="11">
        <v>10200</v>
      </c>
    </row>
    <row r="8" spans="1:2" x14ac:dyDescent="0.35">
      <c r="A8" s="4" t="s">
        <v>22</v>
      </c>
      <c r="B8" s="11">
        <v>79400</v>
      </c>
    </row>
    <row r="21" spans="1:1" x14ac:dyDescent="0.35">
      <c r="A21" t="s">
        <v>40</v>
      </c>
    </row>
  </sheetData>
  <customSheetViews>
    <customSheetView guid="{551F04B4-EA3A-4CF8-87FA-9D05E30F8276}">
      <selection activeCell="L13" sqref="L13"/>
      <pageMargins left="0.7" right="0.7" top="0.75" bottom="0.75" header="0.3" footer="0.3"/>
    </customSheetView>
  </customSheetViews>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2DE0E-1933-46BF-AEDB-3F8A13974CCA}">
  <dimension ref="A3:E9"/>
  <sheetViews>
    <sheetView workbookViewId="0">
      <selection activeCell="J15" sqref="J15"/>
    </sheetView>
  </sheetViews>
  <sheetFormatPr defaultRowHeight="14.5" x14ac:dyDescent="0.35"/>
  <cols>
    <col min="1" max="1" width="20.90625" bestFit="1" customWidth="1"/>
    <col min="2" max="2" width="15.26953125" bestFit="1" customWidth="1"/>
    <col min="3" max="3" width="8.6328125" bestFit="1" customWidth="1"/>
    <col min="4" max="4" width="7.81640625" bestFit="1" customWidth="1"/>
    <col min="5" max="6" width="10.7265625" bestFit="1" customWidth="1"/>
    <col min="7" max="7" width="10.453125" bestFit="1" customWidth="1"/>
    <col min="8" max="8" width="6.81640625" bestFit="1" customWidth="1"/>
    <col min="9" max="9" width="7.81640625" bestFit="1" customWidth="1"/>
    <col min="10" max="10" width="6.81640625" bestFit="1" customWidth="1"/>
    <col min="11" max="11" width="13.453125" bestFit="1" customWidth="1"/>
    <col min="12" max="12" width="8.54296875" bestFit="1" customWidth="1"/>
    <col min="13" max="14" width="7.81640625" bestFit="1" customWidth="1"/>
    <col min="15" max="15" width="6.81640625" bestFit="1" customWidth="1"/>
    <col min="16" max="16" width="11.453125" bestFit="1" customWidth="1"/>
    <col min="17" max="17" width="10.7265625" bestFit="1" customWidth="1"/>
  </cols>
  <sheetData>
    <row r="3" spans="1:5" x14ac:dyDescent="0.35">
      <c r="A3" s="3" t="s">
        <v>24</v>
      </c>
      <c r="B3" s="3" t="s">
        <v>23</v>
      </c>
    </row>
    <row r="4" spans="1:5" x14ac:dyDescent="0.35">
      <c r="A4" s="3" t="s">
        <v>21</v>
      </c>
      <c r="B4" t="s">
        <v>16</v>
      </c>
      <c r="C4" t="s">
        <v>10</v>
      </c>
      <c r="D4" t="s">
        <v>7</v>
      </c>
      <c r="E4" t="s">
        <v>22</v>
      </c>
    </row>
    <row r="5" spans="1:5" x14ac:dyDescent="0.35">
      <c r="A5" s="4" t="s">
        <v>36</v>
      </c>
      <c r="B5" s="10">
        <v>600</v>
      </c>
      <c r="C5" s="10">
        <v>5000</v>
      </c>
      <c r="D5" s="10">
        <v>4300</v>
      </c>
      <c r="E5" s="10">
        <v>9900</v>
      </c>
    </row>
    <row r="6" spans="1:5" x14ac:dyDescent="0.35">
      <c r="A6" s="4" t="s">
        <v>37</v>
      </c>
      <c r="B6" s="10">
        <v>1200</v>
      </c>
      <c r="C6" s="10">
        <v>9000</v>
      </c>
      <c r="D6" s="10">
        <v>17700</v>
      </c>
      <c r="E6" s="10">
        <v>27900</v>
      </c>
    </row>
    <row r="7" spans="1:5" x14ac:dyDescent="0.35">
      <c r="A7" s="4" t="s">
        <v>38</v>
      </c>
      <c r="B7" s="10">
        <v>1500</v>
      </c>
      <c r="C7" s="10">
        <v>14400</v>
      </c>
      <c r="D7" s="10">
        <v>15500</v>
      </c>
      <c r="E7" s="10">
        <v>31400</v>
      </c>
    </row>
    <row r="8" spans="1:5" x14ac:dyDescent="0.35">
      <c r="A8" s="4" t="s">
        <v>39</v>
      </c>
      <c r="B8" s="10">
        <v>1100</v>
      </c>
      <c r="C8" s="10">
        <v>4500</v>
      </c>
      <c r="D8" s="10">
        <v>4600</v>
      </c>
      <c r="E8" s="10">
        <v>10200</v>
      </c>
    </row>
    <row r="9" spans="1:5" x14ac:dyDescent="0.35">
      <c r="A9" s="4" t="s">
        <v>22</v>
      </c>
      <c r="B9" s="10">
        <v>4400</v>
      </c>
      <c r="C9" s="10">
        <v>32900</v>
      </c>
      <c r="D9" s="10">
        <v>42100</v>
      </c>
      <c r="E9" s="10">
        <v>79400</v>
      </c>
    </row>
  </sheetData>
  <customSheetViews>
    <customSheetView guid="{551F04B4-EA3A-4CF8-87FA-9D05E30F8276}">
      <selection activeCell="J15" sqref="J15"/>
      <pageMargins left="0.7" right="0.7" top="0.75" bottom="0.75" header="0.3" footer="0.3"/>
    </customSheetView>
  </customSheetView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E79EB-1EBB-4FD5-82F0-71DE409A8050}">
  <dimension ref="A3:J16"/>
  <sheetViews>
    <sheetView topLeftCell="C4" workbookViewId="0">
      <selection activeCell="I29" sqref="I29:I30"/>
    </sheetView>
  </sheetViews>
  <sheetFormatPr defaultRowHeight="14.5" x14ac:dyDescent="0.35"/>
  <cols>
    <col min="1" max="1" width="14.54296875" bestFit="1" customWidth="1"/>
    <col min="2" max="2" width="22.453125" bestFit="1" customWidth="1"/>
    <col min="4" max="4" width="17.6328125" bestFit="1" customWidth="1"/>
    <col min="5" max="5" width="15.26953125" bestFit="1" customWidth="1"/>
    <col min="6" max="6" width="5" bestFit="1" customWidth="1"/>
    <col min="7" max="7" width="10.7265625" bestFit="1" customWidth="1"/>
    <col min="8" max="8" width="2.81640625" bestFit="1" customWidth="1"/>
    <col min="9" max="9" width="14.54296875" bestFit="1" customWidth="1"/>
    <col min="10" max="10" width="24.08984375" bestFit="1" customWidth="1"/>
    <col min="11" max="11" width="4.26953125" bestFit="1" customWidth="1"/>
    <col min="12" max="12" width="3.81640625" bestFit="1" customWidth="1"/>
    <col min="13" max="13" width="4.453125" bestFit="1" customWidth="1"/>
    <col min="14" max="14" width="4.08984375" bestFit="1" customWidth="1"/>
    <col min="15" max="15" width="3.90625" bestFit="1" customWidth="1"/>
    <col min="16" max="16" width="10.7265625" bestFit="1" customWidth="1"/>
    <col min="17" max="17" width="7.1796875" bestFit="1" customWidth="1"/>
    <col min="18" max="18" width="6.26953125" bestFit="1" customWidth="1"/>
    <col min="19" max="19" width="10.7265625" bestFit="1" customWidth="1"/>
    <col min="20" max="24" width="2.81640625" bestFit="1" customWidth="1"/>
    <col min="25" max="25" width="10.7265625" bestFit="1" customWidth="1"/>
  </cols>
  <sheetData>
    <row r="3" spans="1:10" x14ac:dyDescent="0.35">
      <c r="A3" s="3" t="s">
        <v>21</v>
      </c>
      <c r="B3" t="s">
        <v>41</v>
      </c>
      <c r="D3" s="3" t="s">
        <v>34</v>
      </c>
      <c r="E3" s="3" t="s">
        <v>23</v>
      </c>
      <c r="I3" s="3" t="s">
        <v>21</v>
      </c>
      <c r="J3" t="s">
        <v>25</v>
      </c>
    </row>
    <row r="4" spans="1:10" x14ac:dyDescent="0.35">
      <c r="A4" s="4" t="s">
        <v>12</v>
      </c>
      <c r="B4" s="5">
        <v>9</v>
      </c>
      <c r="D4" s="3" t="s">
        <v>21</v>
      </c>
      <c r="E4" t="s">
        <v>9</v>
      </c>
      <c r="F4" t="s">
        <v>6</v>
      </c>
      <c r="G4" t="s">
        <v>22</v>
      </c>
      <c r="I4" s="4" t="s">
        <v>12</v>
      </c>
      <c r="J4" s="5">
        <v>1000</v>
      </c>
    </row>
    <row r="5" spans="1:10" x14ac:dyDescent="0.35">
      <c r="A5" s="4" t="s">
        <v>17</v>
      </c>
      <c r="B5" s="5">
        <v>5</v>
      </c>
      <c r="D5" s="4" t="s">
        <v>12</v>
      </c>
      <c r="E5" s="5">
        <v>5</v>
      </c>
      <c r="F5" s="5">
        <v>4</v>
      </c>
      <c r="G5" s="5">
        <v>9</v>
      </c>
      <c r="I5" s="4" t="s">
        <v>17</v>
      </c>
      <c r="J5" s="5">
        <v>600</v>
      </c>
    </row>
    <row r="6" spans="1:10" x14ac:dyDescent="0.35">
      <c r="A6" s="4" t="s">
        <v>18</v>
      </c>
      <c r="B6" s="5">
        <v>8</v>
      </c>
      <c r="D6" s="4" t="s">
        <v>17</v>
      </c>
      <c r="E6" s="5">
        <v>5</v>
      </c>
      <c r="F6" s="5"/>
      <c r="G6" s="5">
        <v>5</v>
      </c>
      <c r="I6" s="4" t="s">
        <v>18</v>
      </c>
      <c r="J6" s="5">
        <v>2500</v>
      </c>
    </row>
    <row r="7" spans="1:10" x14ac:dyDescent="0.35">
      <c r="A7" s="4" t="s">
        <v>11</v>
      </c>
      <c r="B7" s="5">
        <v>9</v>
      </c>
      <c r="D7" s="4" t="s">
        <v>18</v>
      </c>
      <c r="E7" s="5">
        <v>2</v>
      </c>
      <c r="F7" s="5">
        <v>6</v>
      </c>
      <c r="G7" s="5">
        <v>8</v>
      </c>
      <c r="I7" s="4" t="s">
        <v>11</v>
      </c>
      <c r="J7" s="5">
        <v>700</v>
      </c>
    </row>
    <row r="8" spans="1:10" x14ac:dyDescent="0.35">
      <c r="A8" s="4" t="s">
        <v>13</v>
      </c>
      <c r="B8" s="5">
        <v>9</v>
      </c>
      <c r="D8" s="4" t="s">
        <v>11</v>
      </c>
      <c r="E8" s="5">
        <v>5</v>
      </c>
      <c r="F8" s="5">
        <v>4</v>
      </c>
      <c r="G8" s="5">
        <v>9</v>
      </c>
      <c r="I8" s="4" t="s">
        <v>13</v>
      </c>
      <c r="J8" s="5">
        <v>1500</v>
      </c>
    </row>
    <row r="9" spans="1:10" x14ac:dyDescent="0.35">
      <c r="A9" s="4" t="s">
        <v>14</v>
      </c>
      <c r="B9" s="5">
        <v>9</v>
      </c>
      <c r="D9" s="4" t="s">
        <v>13</v>
      </c>
      <c r="E9" s="5">
        <v>4</v>
      </c>
      <c r="F9" s="5">
        <v>5</v>
      </c>
      <c r="G9" s="5">
        <v>9</v>
      </c>
      <c r="I9" s="4" t="s">
        <v>14</v>
      </c>
      <c r="J9" s="5">
        <v>300</v>
      </c>
    </row>
    <row r="10" spans="1:10" x14ac:dyDescent="0.35">
      <c r="A10" s="4" t="s">
        <v>8</v>
      </c>
      <c r="B10" s="5">
        <v>5</v>
      </c>
      <c r="D10" s="4" t="s">
        <v>14</v>
      </c>
      <c r="E10" s="5">
        <v>5</v>
      </c>
      <c r="F10" s="5">
        <v>4</v>
      </c>
      <c r="G10" s="5">
        <v>9</v>
      </c>
      <c r="I10" s="4" t="s">
        <v>8</v>
      </c>
      <c r="J10" s="5">
        <v>500</v>
      </c>
    </row>
    <row r="11" spans="1:10" x14ac:dyDescent="0.35">
      <c r="A11" s="4" t="s">
        <v>19</v>
      </c>
      <c r="B11" s="5">
        <v>8</v>
      </c>
      <c r="D11" s="4" t="s">
        <v>8</v>
      </c>
      <c r="E11" s="5">
        <v>2</v>
      </c>
      <c r="F11" s="5">
        <v>3</v>
      </c>
      <c r="G11" s="5">
        <v>5</v>
      </c>
      <c r="I11" s="4" t="s">
        <v>19</v>
      </c>
      <c r="J11" s="5">
        <v>800</v>
      </c>
    </row>
    <row r="12" spans="1:10" x14ac:dyDescent="0.35">
      <c r="A12" s="4" t="s">
        <v>15</v>
      </c>
      <c r="B12" s="5">
        <v>8</v>
      </c>
      <c r="D12" s="4" t="s">
        <v>19</v>
      </c>
      <c r="E12" s="5">
        <v>4</v>
      </c>
      <c r="F12" s="5">
        <v>4</v>
      </c>
      <c r="G12" s="5">
        <v>8</v>
      </c>
      <c r="I12" s="4" t="s">
        <v>15</v>
      </c>
      <c r="J12" s="5">
        <v>2000</v>
      </c>
    </row>
    <row r="13" spans="1:10" x14ac:dyDescent="0.35">
      <c r="A13" s="4" t="s">
        <v>22</v>
      </c>
      <c r="B13" s="5">
        <v>70</v>
      </c>
      <c r="D13" s="4" t="s">
        <v>15</v>
      </c>
      <c r="E13" s="5">
        <v>3</v>
      </c>
      <c r="F13" s="5">
        <v>5</v>
      </c>
      <c r="G13" s="5">
        <v>8</v>
      </c>
      <c r="I13" s="4" t="s">
        <v>22</v>
      </c>
      <c r="J13" s="5">
        <v>1134.2857142857142</v>
      </c>
    </row>
    <row r="14" spans="1:10" x14ac:dyDescent="0.35">
      <c r="D14" s="4" t="s">
        <v>22</v>
      </c>
      <c r="E14" s="5">
        <v>35</v>
      </c>
      <c r="F14" s="5">
        <v>35</v>
      </c>
      <c r="G14" s="5">
        <v>70</v>
      </c>
    </row>
    <row r="15" spans="1:10" x14ac:dyDescent="0.35">
      <c r="B15">
        <f>GETPIVOTDATA("Admission_Date",$A$3)</f>
        <v>70</v>
      </c>
      <c r="E15" t="s">
        <v>42</v>
      </c>
      <c r="F15" t="s">
        <v>43</v>
      </c>
      <c r="G15" t="s">
        <v>44</v>
      </c>
      <c r="J15" s="10">
        <f>GETPIVOTDATA("Treatment_Cost",$I$3)</f>
        <v>1134.2857142857142</v>
      </c>
    </row>
    <row r="16" spans="1:10" x14ac:dyDescent="0.35">
      <c r="E16">
        <f>IFERROR(GETPIVOTDATA("Patient_ID",$D$3,"Gender","Female"),"")</f>
        <v>35</v>
      </c>
      <c r="F16">
        <f>IFERROR(GETPIVOTDATA("Patient_ID",$D$3,"Gender","Male"),"")</f>
        <v>35</v>
      </c>
      <c r="G16">
        <f>GETPIVOTDATA("Patient_ID",$D$3)</f>
        <v>70</v>
      </c>
    </row>
  </sheetData>
  <customSheetViews>
    <customSheetView guid="{551F04B4-EA3A-4CF8-87FA-9D05E30F8276}" topLeftCell="C4">
      <selection activeCell="I29" sqref="I29:I30"/>
      <pageMargins left="0.7" right="0.7" top="0.75" bottom="0.75" header="0.3" footer="0.3"/>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704CE-7B7E-4546-BFDE-E0E9E9B9F3F5}">
  <dimension ref="A1:K9"/>
  <sheetViews>
    <sheetView workbookViewId="0">
      <selection activeCell="A16" sqref="A16"/>
    </sheetView>
  </sheetViews>
  <sheetFormatPr defaultRowHeight="14.5" x14ac:dyDescent="0.35"/>
  <cols>
    <col min="1" max="1" width="17.6328125" bestFit="1" customWidth="1"/>
    <col min="2" max="2" width="15.26953125" bestFit="1" customWidth="1"/>
    <col min="3" max="3" width="7.26953125" bestFit="1" customWidth="1"/>
    <col min="4" max="4" width="6.54296875" bestFit="1" customWidth="1"/>
    <col min="5" max="5" width="8.1796875" bestFit="1" customWidth="1"/>
    <col min="6" max="6" width="12.36328125" bestFit="1" customWidth="1"/>
    <col min="7" max="7" width="14.6328125" bestFit="1" customWidth="1"/>
    <col min="8" max="8" width="12.08984375" bestFit="1" customWidth="1"/>
    <col min="9" max="9" width="7.1796875" bestFit="1" customWidth="1"/>
    <col min="10" max="10" width="6.26953125" bestFit="1" customWidth="1"/>
    <col min="11" max="11" width="10.7265625" bestFit="1" customWidth="1"/>
  </cols>
  <sheetData>
    <row r="1" spans="1:11" x14ac:dyDescent="0.35">
      <c r="A1" s="3" t="s">
        <v>34</v>
      </c>
      <c r="B1" s="3" t="s">
        <v>23</v>
      </c>
    </row>
    <row r="2" spans="1:11" x14ac:dyDescent="0.35">
      <c r="A2" s="3" t="s">
        <v>21</v>
      </c>
      <c r="B2" t="s">
        <v>12</v>
      </c>
      <c r="C2" t="s">
        <v>17</v>
      </c>
      <c r="D2" t="s">
        <v>18</v>
      </c>
      <c r="E2" t="s">
        <v>11</v>
      </c>
      <c r="F2" t="s">
        <v>13</v>
      </c>
      <c r="G2" t="s">
        <v>14</v>
      </c>
      <c r="H2" t="s">
        <v>8</v>
      </c>
      <c r="I2" t="s">
        <v>19</v>
      </c>
      <c r="J2" t="s">
        <v>15</v>
      </c>
      <c r="K2" t="s">
        <v>22</v>
      </c>
    </row>
    <row r="3" spans="1:11" x14ac:dyDescent="0.35">
      <c r="A3" s="4" t="s">
        <v>36</v>
      </c>
      <c r="B3" s="5">
        <v>1</v>
      </c>
      <c r="C3" s="5">
        <v>1</v>
      </c>
      <c r="D3" s="5">
        <v>1</v>
      </c>
      <c r="E3" s="5">
        <v>1</v>
      </c>
      <c r="F3" s="5">
        <v>1</v>
      </c>
      <c r="G3" s="5">
        <v>1</v>
      </c>
      <c r="H3" s="5">
        <v>1</v>
      </c>
      <c r="I3" s="5">
        <v>1</v>
      </c>
      <c r="J3" s="5">
        <v>1</v>
      </c>
      <c r="K3" s="5">
        <v>9</v>
      </c>
    </row>
    <row r="4" spans="1:11" x14ac:dyDescent="0.35">
      <c r="A4" s="4" t="s">
        <v>37</v>
      </c>
      <c r="B4" s="5">
        <v>3</v>
      </c>
      <c r="C4" s="5">
        <v>1</v>
      </c>
      <c r="D4" s="5">
        <v>3</v>
      </c>
      <c r="E4" s="5">
        <v>4</v>
      </c>
      <c r="F4" s="5">
        <v>3</v>
      </c>
      <c r="G4" s="5">
        <v>3</v>
      </c>
      <c r="H4" s="5">
        <v>2</v>
      </c>
      <c r="I4" s="5">
        <v>2</v>
      </c>
      <c r="J4" s="5">
        <v>3</v>
      </c>
      <c r="K4" s="5">
        <v>24</v>
      </c>
    </row>
    <row r="5" spans="1:11" x14ac:dyDescent="0.35">
      <c r="A5" s="4" t="s">
        <v>38</v>
      </c>
      <c r="B5" s="5">
        <v>4</v>
      </c>
      <c r="C5" s="5">
        <v>2</v>
      </c>
      <c r="D5" s="5">
        <v>3</v>
      </c>
      <c r="E5" s="5">
        <v>3</v>
      </c>
      <c r="F5" s="5">
        <v>4</v>
      </c>
      <c r="G5" s="5">
        <v>3</v>
      </c>
      <c r="H5" s="5">
        <v>1</v>
      </c>
      <c r="I5" s="5">
        <v>4</v>
      </c>
      <c r="J5" s="5">
        <v>3</v>
      </c>
      <c r="K5" s="5">
        <v>27</v>
      </c>
    </row>
    <row r="6" spans="1:11" x14ac:dyDescent="0.35">
      <c r="A6" s="4" t="s">
        <v>39</v>
      </c>
      <c r="B6" s="5">
        <v>1</v>
      </c>
      <c r="C6" s="5">
        <v>1</v>
      </c>
      <c r="D6" s="5">
        <v>1</v>
      </c>
      <c r="E6" s="5">
        <v>1</v>
      </c>
      <c r="F6" s="5">
        <v>1</v>
      </c>
      <c r="G6" s="5">
        <v>2</v>
      </c>
      <c r="H6" s="5">
        <v>1</v>
      </c>
      <c r="I6" s="5">
        <v>1</v>
      </c>
      <c r="J6" s="5">
        <v>1</v>
      </c>
      <c r="K6" s="5">
        <v>10</v>
      </c>
    </row>
    <row r="7" spans="1:11" x14ac:dyDescent="0.35">
      <c r="A7" s="4" t="s">
        <v>22</v>
      </c>
      <c r="B7" s="5">
        <v>9</v>
      </c>
      <c r="C7" s="5">
        <v>5</v>
      </c>
      <c r="D7" s="5">
        <v>8</v>
      </c>
      <c r="E7" s="5">
        <v>9</v>
      </c>
      <c r="F7" s="5">
        <v>9</v>
      </c>
      <c r="G7" s="5">
        <v>9</v>
      </c>
      <c r="H7" s="5">
        <v>5</v>
      </c>
      <c r="I7" s="5">
        <v>8</v>
      </c>
      <c r="J7" s="5">
        <v>8</v>
      </c>
      <c r="K7" s="5">
        <v>70</v>
      </c>
    </row>
    <row r="9" spans="1:11" x14ac:dyDescent="0.35">
      <c r="A9" s="4" t="s">
        <v>45</v>
      </c>
      <c r="B9" s="12">
        <f>(GETPIVOTDATA("Patient_ID",$A$1,"Medical_Condition","Arthritis","Years",2024)/GETPIVOTDATA("Patient_ID",$A$1,"Medical_Condition","Arthritis","Years",2023))-1</f>
        <v>-0.75</v>
      </c>
      <c r="C9" s="12">
        <f>(GETPIVOTDATA("Patient_ID",$A$1,"Medical_Condition","Asthma","Years",2024)/GETPIVOTDATA("Patient_ID",$A$1,"Medical_Condition","Asthma","Years",2023))-1</f>
        <v>-0.5</v>
      </c>
      <c r="D9" s="12">
        <f>(GETPIVOTDATA("Patient_ID",$A$1,"Medical_Condition","Cancer","Years",2024)/GETPIVOTDATA("Patient_ID",$A$1,"Medical_Condition","Cancer","Years",2023))-1</f>
        <v>-0.66666666666666674</v>
      </c>
      <c r="E9" s="12">
        <f>(GETPIVOTDATA("Patient_ID",$A$1,"Medical_Condition","Diabetes","Years",2024)/GETPIVOTDATA("Patient_ID",$A$1,"Medical_Condition","Diabetes","Years",2023))-1</f>
        <v>-0.66666666666666674</v>
      </c>
      <c r="F9" s="12">
        <f>(GETPIVOTDATA("Patient_ID",$A$1,"Medical_Condition","Heart Disease","Years",2024)/GETPIVOTDATA("Patient_ID",$A$1,"Medical_Condition","Heart Disease","Years",2023))-1</f>
        <v>-0.75</v>
      </c>
      <c r="G9" s="12">
        <f>(GETPIVOTDATA("Patient_ID",$A$1,"Medical_Condition","High Cholesterol","Years",2024)/GETPIVOTDATA("Patient_ID",$A$1,"Medical_Condition","High Cholesterol","Years",2023))-1</f>
        <v>-0.33333333333333337</v>
      </c>
      <c r="H9" s="12">
        <f>(GETPIVOTDATA("Patient_ID",$A$1,"Medical_Condition","Hypertension","Years",2024)/GETPIVOTDATA("Patient_ID",$A$1,"Medical_Condition","Hypertension","Years",2023))-1</f>
        <v>0</v>
      </c>
      <c r="I9" s="12">
        <f>(GETPIVOTDATA("Patient_ID",$A$1,"Medical_Condition","Obesity","Years",2024)/GETPIVOTDATA("Patient_ID",$A$1,"Medical_Condition","Obesity","Years",2023))-1</f>
        <v>-0.75</v>
      </c>
      <c r="J9" s="12">
        <f>(GETPIVOTDATA("Patient_ID",$A$1,"Medical_Condition","Stroke","Years",2024)/GETPIVOTDATA("Patient_ID",$A$1,"Medical_Condition","Stroke","Years",2023))-1</f>
        <v>-0.66666666666666674</v>
      </c>
    </row>
  </sheetData>
  <customSheetViews>
    <customSheetView guid="{551F04B4-EA3A-4CF8-87FA-9D05E30F8276}">
      <selection activeCell="A16" sqref="A16"/>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1"/>
  <sheetViews>
    <sheetView topLeftCell="A51" workbookViewId="0">
      <selection activeCell="H2" sqref="H2:H71"/>
    </sheetView>
  </sheetViews>
  <sheetFormatPr defaultRowHeight="14.5" x14ac:dyDescent="0.35"/>
  <cols>
    <col min="1" max="1" width="10.26953125" bestFit="1" customWidth="1"/>
    <col min="2" max="2" width="15.54296875" bestFit="1" customWidth="1"/>
    <col min="3" max="3" width="7.54296875" bestFit="1" customWidth="1"/>
    <col min="4" max="4" width="4.453125" bestFit="1" customWidth="1"/>
    <col min="5" max="5" width="15" bestFit="1" customWidth="1"/>
    <col min="6" max="6" width="18" bestFit="1" customWidth="1"/>
    <col min="7" max="7" width="15.26953125" bestFit="1" customWidth="1"/>
    <col min="8" max="8" width="10.453125" bestFit="1" customWidth="1"/>
    <col min="10" max="10" width="14.54296875" bestFit="1" customWidth="1"/>
    <col min="11" max="11" width="17.6328125" bestFit="1" customWidth="1"/>
  </cols>
  <sheetData>
    <row r="1" spans="1:11" x14ac:dyDescent="0.35">
      <c r="A1" s="1" t="s">
        <v>0</v>
      </c>
      <c r="B1" s="1" t="s">
        <v>20</v>
      </c>
      <c r="C1" s="1" t="s">
        <v>1</v>
      </c>
      <c r="D1" s="1" t="s">
        <v>2</v>
      </c>
      <c r="E1" s="1" t="s">
        <v>3</v>
      </c>
      <c r="F1" s="1" t="s">
        <v>4</v>
      </c>
      <c r="G1" s="1" t="s">
        <v>5</v>
      </c>
      <c r="H1" s="8" t="s">
        <v>46</v>
      </c>
      <c r="I1" s="1"/>
      <c r="J1" s="3" t="s">
        <v>21</v>
      </c>
      <c r="K1" t="s">
        <v>34</v>
      </c>
    </row>
    <row r="2" spans="1:11" x14ac:dyDescent="0.35">
      <c r="A2">
        <v>1</v>
      </c>
      <c r="B2" s="2">
        <v>44197</v>
      </c>
      <c r="C2" t="s">
        <v>6</v>
      </c>
      <c r="D2">
        <v>45</v>
      </c>
      <c r="E2" t="s">
        <v>7</v>
      </c>
      <c r="F2" t="s">
        <v>8</v>
      </c>
      <c r="G2">
        <v>500</v>
      </c>
      <c r="H2" s="2" t="str">
        <f>IF(F2=$J$2,"yes",IF(F2=$J$3,"yes",IF(F2=_xlnm.Extract,"yes",IF(F2=$J$5,"yes",IF(F2=$J$6,"yes","no")))))</f>
        <v>no</v>
      </c>
      <c r="J2" s="4" t="s">
        <v>14</v>
      </c>
      <c r="K2" s="5">
        <v>9</v>
      </c>
    </row>
    <row r="3" spans="1:11" x14ac:dyDescent="0.35">
      <c r="A3">
        <v>2</v>
      </c>
      <c r="B3" s="2">
        <v>44198</v>
      </c>
      <c r="C3" t="s">
        <v>9</v>
      </c>
      <c r="D3">
        <v>32</v>
      </c>
      <c r="E3" t="s">
        <v>10</v>
      </c>
      <c r="F3" t="s">
        <v>11</v>
      </c>
      <c r="G3">
        <v>700</v>
      </c>
      <c r="H3" s="2" t="str">
        <f>IF(F3=$J$2,"yes",IF(F3=$J$3,"yes",IF(F3=_xlnm.Extract,"yes",IF(F3=$J$5,"yes",IF(F3=$J$6,"yes","no")))))</f>
        <v>yes</v>
      </c>
      <c r="J3" s="4" t="s">
        <v>12</v>
      </c>
      <c r="K3" s="5">
        <v>9</v>
      </c>
    </row>
    <row r="4" spans="1:11" x14ac:dyDescent="0.35">
      <c r="A4">
        <v>3</v>
      </c>
      <c r="B4" s="2">
        <v>44199</v>
      </c>
      <c r="C4" t="s">
        <v>9</v>
      </c>
      <c r="D4">
        <v>55</v>
      </c>
      <c r="E4" t="s">
        <v>7</v>
      </c>
      <c r="F4" t="s">
        <v>12</v>
      </c>
      <c r="G4">
        <v>1000</v>
      </c>
      <c r="H4" s="2" t="str">
        <f>IF(F4=$J$2,"yes",IF(F4=$J$3,"yes",IF(F4=_xlnm.Extract,"yes",IF(F4=$J$5,"yes",IF(F4=$J$6,"yes","no")))))</f>
        <v>yes</v>
      </c>
      <c r="J4" s="4" t="s">
        <v>11</v>
      </c>
      <c r="K4" s="5">
        <v>9</v>
      </c>
    </row>
    <row r="5" spans="1:11" x14ac:dyDescent="0.35">
      <c r="A5">
        <v>4</v>
      </c>
      <c r="B5" s="2">
        <v>44200</v>
      </c>
      <c r="C5" t="s">
        <v>6</v>
      </c>
      <c r="D5">
        <v>68</v>
      </c>
      <c r="E5" t="s">
        <v>10</v>
      </c>
      <c r="F5" t="s">
        <v>13</v>
      </c>
      <c r="G5">
        <v>1500</v>
      </c>
      <c r="H5" s="2" t="str">
        <f>IF(F5=$J$2,"yes",IF(F5=$J$3,"yes",IF(F5=_xlnm.Extract,"yes",IF(F5=$J$5,"yes",IF(F5=$J$6,"yes","no")))))</f>
        <v>yes</v>
      </c>
      <c r="J5" s="4" t="s">
        <v>13</v>
      </c>
      <c r="K5" s="5">
        <v>9</v>
      </c>
    </row>
    <row r="6" spans="1:11" x14ac:dyDescent="0.35">
      <c r="A6">
        <v>5</v>
      </c>
      <c r="B6" s="2">
        <v>44201</v>
      </c>
      <c r="C6" t="s">
        <v>9</v>
      </c>
      <c r="D6">
        <v>40</v>
      </c>
      <c r="E6" t="s">
        <v>7</v>
      </c>
      <c r="F6" t="s">
        <v>14</v>
      </c>
      <c r="G6">
        <v>300</v>
      </c>
      <c r="H6" s="2" t="str">
        <f>IF(F6=$J$2,"yes",IF(F6=$J$3,"yes",IF(F6=_xlnm.Extract,"yes",IF(F6=$J$5,"yes",IF(F6=$J$6,"yes","no")))))</f>
        <v>yes</v>
      </c>
      <c r="J6" s="4" t="s">
        <v>18</v>
      </c>
      <c r="K6" s="5">
        <v>8</v>
      </c>
    </row>
    <row r="7" spans="1:11" x14ac:dyDescent="0.35">
      <c r="A7">
        <v>6</v>
      </c>
      <c r="B7" s="2">
        <v>44202</v>
      </c>
      <c r="C7" t="s">
        <v>6</v>
      </c>
      <c r="D7">
        <v>75</v>
      </c>
      <c r="E7" t="s">
        <v>10</v>
      </c>
      <c r="F7" t="s">
        <v>15</v>
      </c>
      <c r="G7">
        <v>2000</v>
      </c>
      <c r="H7" s="2" t="str">
        <f>IF(F7=$J$2,"yes",IF(F7=$J$3,"yes",IF(F7=_xlnm.Extract,"yes",IF(F7=$J$5,"yes",IF(F7=$J$6,"yes","no")))))</f>
        <v>no</v>
      </c>
      <c r="J7" s="4" t="s">
        <v>15</v>
      </c>
      <c r="K7" s="5">
        <v>8</v>
      </c>
    </row>
    <row r="8" spans="1:11" x14ac:dyDescent="0.35">
      <c r="A8">
        <v>7</v>
      </c>
      <c r="B8" s="2">
        <v>44203</v>
      </c>
      <c r="C8" t="s">
        <v>9</v>
      </c>
      <c r="D8">
        <v>28</v>
      </c>
      <c r="E8" t="s">
        <v>16</v>
      </c>
      <c r="F8" t="s">
        <v>17</v>
      </c>
      <c r="G8">
        <v>600</v>
      </c>
      <c r="H8" s="2" t="str">
        <f>IF(F8=$J$2,"yes",IF(F8=$J$3,"yes",IF(F8=_xlnm.Extract,"yes",IF(F8=$J$5,"yes",IF(F8=$J$6,"yes","no")))))</f>
        <v>no</v>
      </c>
      <c r="J8" s="4" t="s">
        <v>19</v>
      </c>
      <c r="K8" s="5">
        <v>8</v>
      </c>
    </row>
    <row r="9" spans="1:11" x14ac:dyDescent="0.35">
      <c r="A9">
        <v>8</v>
      </c>
      <c r="B9" s="2">
        <v>44204</v>
      </c>
      <c r="C9" t="s">
        <v>6</v>
      </c>
      <c r="D9">
        <v>62</v>
      </c>
      <c r="E9" t="s">
        <v>7</v>
      </c>
      <c r="F9" t="s">
        <v>18</v>
      </c>
      <c r="G9">
        <v>2500</v>
      </c>
      <c r="H9" s="2" t="str">
        <f>IF(F9=$J$2,"yes",IF(F9=$J$3,"yes",IF(F9=_xlnm.Extract,"yes",IF(F9=$J$5,"yes",IF(F9=$J$6,"yes","no")))))</f>
        <v>yes</v>
      </c>
      <c r="J9" s="4" t="s">
        <v>22</v>
      </c>
      <c r="K9" s="5">
        <v>60</v>
      </c>
    </row>
    <row r="10" spans="1:11" x14ac:dyDescent="0.35">
      <c r="A10">
        <v>9</v>
      </c>
      <c r="B10" s="2">
        <v>44205</v>
      </c>
      <c r="C10" t="s">
        <v>9</v>
      </c>
      <c r="D10">
        <v>48</v>
      </c>
      <c r="E10" t="s">
        <v>10</v>
      </c>
      <c r="F10" t="s">
        <v>19</v>
      </c>
      <c r="G10">
        <v>800</v>
      </c>
      <c r="H10" s="2" t="str">
        <f>IF(F10=$J$2,"yes",IF(F10=$J$3,"yes",IF(F10=_xlnm.Extract,"yes",IF(F10=$J$5,"yes",IF(F10=$J$6,"yes","no")))))</f>
        <v>no</v>
      </c>
    </row>
    <row r="11" spans="1:11" x14ac:dyDescent="0.35">
      <c r="A11">
        <v>10</v>
      </c>
      <c r="B11" s="2">
        <v>44888</v>
      </c>
      <c r="C11" t="s">
        <v>6</v>
      </c>
      <c r="D11">
        <v>50</v>
      </c>
      <c r="E11" t="s">
        <v>7</v>
      </c>
      <c r="F11" t="s">
        <v>11</v>
      </c>
      <c r="G11">
        <v>700</v>
      </c>
      <c r="H11" s="2" t="str">
        <f>IF(F11=$J$2,"yes",IF(F11=$J$3,"yes",IF(F11=_xlnm.Extract,"yes",IF(F11=$J$5,"yes",IF(F11=$J$6,"yes","no")))))</f>
        <v>yes</v>
      </c>
    </row>
    <row r="12" spans="1:11" x14ac:dyDescent="0.35">
      <c r="A12">
        <v>11</v>
      </c>
      <c r="B12" s="2">
        <v>44889</v>
      </c>
      <c r="C12" t="s">
        <v>9</v>
      </c>
      <c r="D12">
        <v>65</v>
      </c>
      <c r="E12" t="s">
        <v>10</v>
      </c>
      <c r="F12" t="s">
        <v>12</v>
      </c>
      <c r="G12">
        <v>1000</v>
      </c>
      <c r="H12" s="2" t="str">
        <f>IF(F12=$J$2,"yes",IF(F12=$J$3,"yes",IF(F12=_xlnm.Extract,"yes",IF(F12=$J$5,"yes",IF(F12=$J$6,"yes","no")))))</f>
        <v>yes</v>
      </c>
    </row>
    <row r="13" spans="1:11" x14ac:dyDescent="0.35">
      <c r="A13">
        <v>12</v>
      </c>
      <c r="B13" s="2">
        <v>44890</v>
      </c>
      <c r="C13" t="s">
        <v>6</v>
      </c>
      <c r="D13">
        <v>55</v>
      </c>
      <c r="E13" t="s">
        <v>7</v>
      </c>
      <c r="F13" t="s">
        <v>13</v>
      </c>
      <c r="G13">
        <v>1500</v>
      </c>
      <c r="H13" s="2" t="str">
        <f>IF(F13=$J$2,"yes",IF(F13=$J$3,"yes",IF(F13=_xlnm.Extract,"yes",IF(F13=$J$5,"yes",IF(F13=$J$6,"yes","no")))))</f>
        <v>yes</v>
      </c>
    </row>
    <row r="14" spans="1:11" x14ac:dyDescent="0.35">
      <c r="A14">
        <v>13</v>
      </c>
      <c r="B14" s="2">
        <v>44891</v>
      </c>
      <c r="C14" t="s">
        <v>9</v>
      </c>
      <c r="D14">
        <v>38</v>
      </c>
      <c r="E14" t="s">
        <v>16</v>
      </c>
      <c r="F14" t="s">
        <v>14</v>
      </c>
      <c r="G14">
        <v>300</v>
      </c>
      <c r="H14" s="2" t="str">
        <f>IF(F14=$J$2,"yes",IF(F14=$J$3,"yes",IF(F14=_xlnm.Extract,"yes",IF(F14=$J$5,"yes",IF(F14=$J$6,"yes","no")))))</f>
        <v>yes</v>
      </c>
    </row>
    <row r="15" spans="1:11" x14ac:dyDescent="0.35">
      <c r="A15">
        <v>14</v>
      </c>
      <c r="B15" s="2">
        <v>44892</v>
      </c>
      <c r="C15" t="s">
        <v>6</v>
      </c>
      <c r="D15">
        <v>72</v>
      </c>
      <c r="E15" t="s">
        <v>7</v>
      </c>
      <c r="F15" t="s">
        <v>15</v>
      </c>
      <c r="G15">
        <v>2000</v>
      </c>
      <c r="H15" s="2" t="str">
        <f>IF(F15=$J$2,"yes",IF(F15=$J$3,"yes",IF(F15=_xlnm.Extract,"yes",IF(F15=$J$5,"yes",IF(F15=$J$6,"yes","no")))))</f>
        <v>no</v>
      </c>
    </row>
    <row r="16" spans="1:11" x14ac:dyDescent="0.35">
      <c r="A16">
        <v>15</v>
      </c>
      <c r="B16" s="2">
        <v>44893</v>
      </c>
      <c r="C16" t="s">
        <v>9</v>
      </c>
      <c r="D16">
        <v>30</v>
      </c>
      <c r="E16" t="s">
        <v>10</v>
      </c>
      <c r="F16" t="s">
        <v>8</v>
      </c>
      <c r="G16">
        <v>500</v>
      </c>
      <c r="H16" s="2" t="str">
        <f>IF(F16=$J$2,"yes",IF(F16=$J$3,"yes",IF(F16=_xlnm.Extract,"yes",IF(F16=$J$5,"yes",IF(F16=$J$6,"yes","no")))))</f>
        <v>no</v>
      </c>
    </row>
    <row r="17" spans="1:8" x14ac:dyDescent="0.35">
      <c r="A17">
        <v>16</v>
      </c>
      <c r="B17" s="2">
        <v>44894</v>
      </c>
      <c r="C17" t="s">
        <v>6</v>
      </c>
      <c r="D17">
        <v>58</v>
      </c>
      <c r="E17" t="s">
        <v>7</v>
      </c>
      <c r="F17" t="s">
        <v>18</v>
      </c>
      <c r="G17">
        <v>2500</v>
      </c>
      <c r="H17" s="2" t="str">
        <f>IF(F17=$J$2,"yes",IF(F17=$J$3,"yes",IF(F17=_xlnm.Extract,"yes",IF(F17=$J$5,"yes",IF(F17=$J$6,"yes","no")))))</f>
        <v>yes</v>
      </c>
    </row>
    <row r="18" spans="1:8" x14ac:dyDescent="0.35">
      <c r="A18">
        <v>17</v>
      </c>
      <c r="B18" s="2">
        <v>44895</v>
      </c>
      <c r="C18" t="s">
        <v>9</v>
      </c>
      <c r="D18">
        <v>42</v>
      </c>
      <c r="E18" t="s">
        <v>10</v>
      </c>
      <c r="F18" t="s">
        <v>11</v>
      </c>
      <c r="G18">
        <v>700</v>
      </c>
      <c r="H18" s="2" t="str">
        <f>IF(F18=$J$2,"yes",IF(F18=$J$3,"yes",IF(F18=_xlnm.Extract,"yes",IF(F18=$J$5,"yes",IF(F18=$J$6,"yes","no")))))</f>
        <v>yes</v>
      </c>
    </row>
    <row r="19" spans="1:8" x14ac:dyDescent="0.35">
      <c r="A19">
        <v>18</v>
      </c>
      <c r="B19" s="2">
        <v>44896</v>
      </c>
      <c r="C19" t="s">
        <v>6</v>
      </c>
      <c r="D19">
        <v>70</v>
      </c>
      <c r="E19" t="s">
        <v>10</v>
      </c>
      <c r="F19" t="s">
        <v>12</v>
      </c>
      <c r="G19">
        <v>1000</v>
      </c>
      <c r="H19" s="2" t="str">
        <f>IF(F19=$J$2,"yes",IF(F19=$J$3,"yes",IF(F19=_xlnm.Extract,"yes",IF(F19=$J$5,"yes",IF(F19=$J$6,"yes","no")))))</f>
        <v>yes</v>
      </c>
    </row>
    <row r="20" spans="1:8" x14ac:dyDescent="0.35">
      <c r="A20">
        <v>19</v>
      </c>
      <c r="B20" s="2">
        <v>44897</v>
      </c>
      <c r="C20" t="s">
        <v>9</v>
      </c>
      <c r="D20">
        <v>35</v>
      </c>
      <c r="E20" t="s">
        <v>7</v>
      </c>
      <c r="F20" t="s">
        <v>13</v>
      </c>
      <c r="G20">
        <v>1500</v>
      </c>
      <c r="H20" s="2" t="str">
        <f>IF(F20=$J$2,"yes",IF(F20=$J$3,"yes",IF(F20=_xlnm.Extract,"yes",IF(F20=$J$5,"yes",IF(F20=$J$6,"yes","no")))))</f>
        <v>yes</v>
      </c>
    </row>
    <row r="21" spans="1:8" x14ac:dyDescent="0.35">
      <c r="A21">
        <v>20</v>
      </c>
      <c r="B21" s="2">
        <v>44898</v>
      </c>
      <c r="C21" t="s">
        <v>6</v>
      </c>
      <c r="D21">
        <v>80</v>
      </c>
      <c r="E21" t="s">
        <v>10</v>
      </c>
      <c r="F21" t="s">
        <v>19</v>
      </c>
      <c r="G21">
        <v>800</v>
      </c>
      <c r="H21" s="2" t="str">
        <f>IF(F21=$J$2,"yes",IF(F21=$J$3,"yes",IF(F21=_xlnm.Extract,"yes",IF(F21=$J$5,"yes",IF(F21=$J$6,"yes","no")))))</f>
        <v>no</v>
      </c>
    </row>
    <row r="22" spans="1:8" x14ac:dyDescent="0.35">
      <c r="A22">
        <v>21</v>
      </c>
      <c r="B22" s="2">
        <v>44899</v>
      </c>
      <c r="C22" t="s">
        <v>9</v>
      </c>
      <c r="D22">
        <v>45</v>
      </c>
      <c r="E22" t="s">
        <v>16</v>
      </c>
      <c r="F22" t="s">
        <v>17</v>
      </c>
      <c r="G22">
        <v>600</v>
      </c>
      <c r="H22" s="2" t="str">
        <f>IF(F22=$J$2,"yes",IF(F22=$J$3,"yes",IF(F22=_xlnm.Extract,"yes",IF(F22=$J$5,"yes",IF(F22=$J$6,"yes","no")))))</f>
        <v>no</v>
      </c>
    </row>
    <row r="23" spans="1:8" x14ac:dyDescent="0.35">
      <c r="A23">
        <v>22</v>
      </c>
      <c r="B23" s="2">
        <v>44900</v>
      </c>
      <c r="C23" t="s">
        <v>6</v>
      </c>
      <c r="D23">
        <v>60</v>
      </c>
      <c r="E23" t="s">
        <v>7</v>
      </c>
      <c r="F23" t="s">
        <v>14</v>
      </c>
      <c r="G23">
        <v>300</v>
      </c>
      <c r="H23" s="2" t="str">
        <f>IF(F23=$J$2,"yes",IF(F23=$J$3,"yes",IF(F23=_xlnm.Extract,"yes",IF(F23=$J$5,"yes",IF(F23=$J$6,"yes","no")))))</f>
        <v>yes</v>
      </c>
    </row>
    <row r="24" spans="1:8" x14ac:dyDescent="0.35">
      <c r="A24">
        <v>23</v>
      </c>
      <c r="B24" s="2">
        <v>44901</v>
      </c>
      <c r="C24" t="s">
        <v>9</v>
      </c>
      <c r="D24">
        <v>50</v>
      </c>
      <c r="E24" t="s">
        <v>10</v>
      </c>
      <c r="F24" t="s">
        <v>15</v>
      </c>
      <c r="G24">
        <v>2000</v>
      </c>
      <c r="H24" s="2" t="str">
        <f>IF(F24=$J$2,"yes",IF(F24=$J$3,"yes",IF(F24=_xlnm.Extract,"yes",IF(F24=$J$5,"yes",IF(F24=$J$6,"yes","no")))))</f>
        <v>no</v>
      </c>
    </row>
    <row r="25" spans="1:8" x14ac:dyDescent="0.35">
      <c r="A25">
        <v>24</v>
      </c>
      <c r="B25" s="2">
        <v>44902</v>
      </c>
      <c r="C25" t="s">
        <v>6</v>
      </c>
      <c r="D25">
        <v>65</v>
      </c>
      <c r="E25" t="s">
        <v>7</v>
      </c>
      <c r="F25" t="s">
        <v>18</v>
      </c>
      <c r="G25">
        <v>2500</v>
      </c>
      <c r="H25" s="2" t="str">
        <f>IF(F25=$J$2,"yes",IF(F25=$J$3,"yes",IF(F25=_xlnm.Extract,"yes",IF(F25=$J$5,"yes",IF(F25=$J$6,"yes","no")))))</f>
        <v>yes</v>
      </c>
    </row>
    <row r="26" spans="1:8" x14ac:dyDescent="0.35">
      <c r="A26">
        <v>25</v>
      </c>
      <c r="B26" s="2">
        <v>44903</v>
      </c>
      <c r="C26" t="s">
        <v>9</v>
      </c>
      <c r="D26">
        <v>40</v>
      </c>
      <c r="E26" t="s">
        <v>10</v>
      </c>
      <c r="F26" t="s">
        <v>19</v>
      </c>
      <c r="G26">
        <v>800</v>
      </c>
      <c r="H26" s="2" t="str">
        <f>IF(F26=$J$2,"yes",IF(F26=$J$3,"yes",IF(F26=_xlnm.Extract,"yes",IF(F26=$J$5,"yes",IF(F26=$J$6,"yes","no")))))</f>
        <v>no</v>
      </c>
    </row>
    <row r="27" spans="1:8" x14ac:dyDescent="0.35">
      <c r="A27">
        <v>26</v>
      </c>
      <c r="B27" s="2">
        <v>44904</v>
      </c>
      <c r="C27" t="s">
        <v>6</v>
      </c>
      <c r="D27">
        <v>55</v>
      </c>
      <c r="E27" t="s">
        <v>7</v>
      </c>
      <c r="F27" t="s">
        <v>11</v>
      </c>
      <c r="G27">
        <v>700</v>
      </c>
      <c r="H27" s="2" t="str">
        <f>IF(F27=$J$2,"yes",IF(F27=$J$3,"yes",IF(F27=_xlnm.Extract,"yes",IF(F27=$J$5,"yes",IF(F27=$J$6,"yes","no")))))</f>
        <v>yes</v>
      </c>
    </row>
    <row r="28" spans="1:8" x14ac:dyDescent="0.35">
      <c r="A28">
        <v>27</v>
      </c>
      <c r="B28" s="2">
        <v>44905</v>
      </c>
      <c r="C28" t="s">
        <v>9</v>
      </c>
      <c r="D28">
        <v>75</v>
      </c>
      <c r="E28" t="s">
        <v>10</v>
      </c>
      <c r="F28" t="s">
        <v>12</v>
      </c>
      <c r="G28">
        <v>1000</v>
      </c>
      <c r="H28" s="2" t="str">
        <f>IF(F28=$J$2,"yes",IF(F28=$J$3,"yes",IF(F28=_xlnm.Extract,"yes",IF(F28=$J$5,"yes",IF(F28=$J$6,"yes","no")))))</f>
        <v>yes</v>
      </c>
    </row>
    <row r="29" spans="1:8" x14ac:dyDescent="0.35">
      <c r="A29">
        <v>28</v>
      </c>
      <c r="B29" s="2">
        <v>44906</v>
      </c>
      <c r="C29" t="s">
        <v>6</v>
      </c>
      <c r="D29">
        <v>58</v>
      </c>
      <c r="E29" t="s">
        <v>7</v>
      </c>
      <c r="F29" t="s">
        <v>13</v>
      </c>
      <c r="G29">
        <v>1500</v>
      </c>
      <c r="H29" s="2" t="str">
        <f>IF(F29=$J$2,"yes",IF(F29=$J$3,"yes",IF(F29=_xlnm.Extract,"yes",IF(F29=$J$5,"yes",IF(F29=$J$6,"yes","no")))))</f>
        <v>yes</v>
      </c>
    </row>
    <row r="30" spans="1:8" x14ac:dyDescent="0.35">
      <c r="A30">
        <v>29</v>
      </c>
      <c r="B30" s="2">
        <v>44907</v>
      </c>
      <c r="C30" t="s">
        <v>9</v>
      </c>
      <c r="D30">
        <v>32</v>
      </c>
      <c r="E30" t="s">
        <v>16</v>
      </c>
      <c r="F30" t="s">
        <v>14</v>
      </c>
      <c r="G30">
        <v>300</v>
      </c>
      <c r="H30" s="2" t="str">
        <f>IF(F30=$J$2,"yes",IF(F30=$J$3,"yes",IF(F30=_xlnm.Extract,"yes",IF(F30=$J$5,"yes",IF(F30=$J$6,"yes","no")))))</f>
        <v>yes</v>
      </c>
    </row>
    <row r="31" spans="1:8" x14ac:dyDescent="0.35">
      <c r="A31">
        <v>30</v>
      </c>
      <c r="B31" s="2">
        <v>44908</v>
      </c>
      <c r="C31" t="s">
        <v>6</v>
      </c>
      <c r="D31">
        <v>68</v>
      </c>
      <c r="E31" t="s">
        <v>7</v>
      </c>
      <c r="F31" t="s">
        <v>15</v>
      </c>
      <c r="G31">
        <v>2000</v>
      </c>
      <c r="H31" s="2" t="str">
        <f>IF(F31=$J$2,"yes",IF(F31=$J$3,"yes",IF(F31=_xlnm.Extract,"yes",IF(F31=$J$5,"yes",IF(F31=$J$6,"yes","no")))))</f>
        <v>no</v>
      </c>
    </row>
    <row r="32" spans="1:8" x14ac:dyDescent="0.35">
      <c r="A32">
        <v>31</v>
      </c>
      <c r="B32" s="2">
        <v>44909</v>
      </c>
      <c r="C32" t="s">
        <v>9</v>
      </c>
      <c r="D32">
        <v>28</v>
      </c>
      <c r="E32" t="s">
        <v>10</v>
      </c>
      <c r="F32" t="s">
        <v>8</v>
      </c>
      <c r="G32">
        <v>500</v>
      </c>
      <c r="H32" s="2" t="str">
        <f>IF(F32=$J$2,"yes",IF(F32=$J$3,"yes",IF(F32=_xlnm.Extract,"yes",IF(F32=$J$5,"yes",IF(F32=$J$6,"yes","no")))))</f>
        <v>no</v>
      </c>
    </row>
    <row r="33" spans="1:8" x14ac:dyDescent="0.35">
      <c r="A33">
        <v>32</v>
      </c>
      <c r="B33" s="2">
        <v>44910</v>
      </c>
      <c r="C33" t="s">
        <v>6</v>
      </c>
      <c r="D33">
        <v>62</v>
      </c>
      <c r="E33" t="s">
        <v>7</v>
      </c>
      <c r="F33" t="s">
        <v>18</v>
      </c>
      <c r="G33">
        <v>2500</v>
      </c>
      <c r="H33" s="2" t="str">
        <f>IF(F33=$J$2,"yes",IF(F33=$J$3,"yes",IF(F33=_xlnm.Extract,"yes",IF(F33=$J$5,"yes",IF(F33=$J$6,"yes","no")))))</f>
        <v>yes</v>
      </c>
    </row>
    <row r="34" spans="1:8" x14ac:dyDescent="0.35">
      <c r="A34">
        <v>33</v>
      </c>
      <c r="B34" s="2">
        <v>44911</v>
      </c>
      <c r="C34" t="s">
        <v>9</v>
      </c>
      <c r="D34">
        <v>48</v>
      </c>
      <c r="E34" t="s">
        <v>10</v>
      </c>
      <c r="F34" t="s">
        <v>11</v>
      </c>
      <c r="G34">
        <v>700</v>
      </c>
      <c r="H34" s="2" t="str">
        <f>IF(F34=$J$2,"yes",IF(F34=$J$3,"yes",IF(F34=_xlnm.Extract,"yes",IF(F34=$J$5,"yes",IF(F34=$J$6,"yes","no")))))</f>
        <v>yes</v>
      </c>
    </row>
    <row r="35" spans="1:8" x14ac:dyDescent="0.35">
      <c r="A35">
        <v>34</v>
      </c>
      <c r="B35" s="2">
        <v>44996</v>
      </c>
      <c r="C35" t="s">
        <v>6</v>
      </c>
      <c r="D35">
        <v>50</v>
      </c>
      <c r="E35" t="s">
        <v>10</v>
      </c>
      <c r="F35" t="s">
        <v>12</v>
      </c>
      <c r="G35">
        <v>1000</v>
      </c>
      <c r="H35" s="2" t="str">
        <f>IF(F35=$J$2,"yes",IF(F35=$J$3,"yes",IF(F35=_xlnm.Extract,"yes",IF(F35=$J$5,"yes",IF(F35=$J$6,"yes","no")))))</f>
        <v>yes</v>
      </c>
    </row>
    <row r="36" spans="1:8" x14ac:dyDescent="0.35">
      <c r="A36">
        <v>35</v>
      </c>
      <c r="B36" s="2">
        <v>44997</v>
      </c>
      <c r="C36" t="s">
        <v>9</v>
      </c>
      <c r="D36">
        <v>65</v>
      </c>
      <c r="E36" t="s">
        <v>7</v>
      </c>
      <c r="F36" t="s">
        <v>13</v>
      </c>
      <c r="G36">
        <v>1500</v>
      </c>
      <c r="H36" s="2" t="str">
        <f>IF(F36=$J$2,"yes",IF(F36=$J$3,"yes",IF(F36=_xlnm.Extract,"yes",IF(F36=$J$5,"yes",IF(F36=$J$6,"yes","no")))))</f>
        <v>yes</v>
      </c>
    </row>
    <row r="37" spans="1:8" x14ac:dyDescent="0.35">
      <c r="A37">
        <v>36</v>
      </c>
      <c r="B37" s="2">
        <v>44998</v>
      </c>
      <c r="C37" t="s">
        <v>6</v>
      </c>
      <c r="D37">
        <v>30</v>
      </c>
      <c r="E37" t="s">
        <v>10</v>
      </c>
      <c r="F37" t="s">
        <v>19</v>
      </c>
      <c r="G37">
        <v>800</v>
      </c>
      <c r="H37" s="2" t="str">
        <f>IF(F37=$J$2,"yes",IF(F37=$J$3,"yes",IF(F37=_xlnm.Extract,"yes",IF(F37=$J$5,"yes",IF(F37=$J$6,"yes","no")))))</f>
        <v>no</v>
      </c>
    </row>
    <row r="38" spans="1:8" x14ac:dyDescent="0.35">
      <c r="A38">
        <v>37</v>
      </c>
      <c r="B38" s="2">
        <v>44999</v>
      </c>
      <c r="C38" t="s">
        <v>9</v>
      </c>
      <c r="D38">
        <v>45</v>
      </c>
      <c r="E38" t="s">
        <v>16</v>
      </c>
      <c r="F38" t="s">
        <v>17</v>
      </c>
      <c r="G38">
        <v>600</v>
      </c>
      <c r="H38" s="2" t="str">
        <f>IF(F38=$J$2,"yes",IF(F38=$J$3,"yes",IF(F38=_xlnm.Extract,"yes",IF(F38=$J$5,"yes",IF(F38=$J$6,"yes","no")))))</f>
        <v>no</v>
      </c>
    </row>
    <row r="39" spans="1:8" x14ac:dyDescent="0.35">
      <c r="A39">
        <v>38</v>
      </c>
      <c r="B39" s="2">
        <v>45000</v>
      </c>
      <c r="C39" t="s">
        <v>6</v>
      </c>
      <c r="D39">
        <v>55</v>
      </c>
      <c r="E39" t="s">
        <v>7</v>
      </c>
      <c r="F39" t="s">
        <v>14</v>
      </c>
      <c r="G39">
        <v>300</v>
      </c>
      <c r="H39" s="2" t="str">
        <f>IF(F39=$J$2,"yes",IF(F39=$J$3,"yes",IF(F39=_xlnm.Extract,"yes",IF(F39=$J$5,"yes",IF(F39=$J$6,"yes","no")))))</f>
        <v>yes</v>
      </c>
    </row>
    <row r="40" spans="1:8" x14ac:dyDescent="0.35">
      <c r="A40">
        <v>39</v>
      </c>
      <c r="B40" s="2">
        <v>45001</v>
      </c>
      <c r="C40" t="s">
        <v>9</v>
      </c>
      <c r="D40">
        <v>60</v>
      </c>
      <c r="E40" t="s">
        <v>10</v>
      </c>
      <c r="F40" t="s">
        <v>15</v>
      </c>
      <c r="G40">
        <v>2000</v>
      </c>
      <c r="H40" s="2" t="str">
        <f>IF(F40=$J$2,"yes",IF(F40=$J$3,"yes",IF(F40=_xlnm.Extract,"yes",IF(F40=$J$5,"yes",IF(F40=$J$6,"yes","no")))))</f>
        <v>no</v>
      </c>
    </row>
    <row r="41" spans="1:8" x14ac:dyDescent="0.35">
      <c r="A41">
        <v>40</v>
      </c>
      <c r="B41" s="2">
        <v>45002</v>
      </c>
      <c r="C41" t="s">
        <v>6</v>
      </c>
      <c r="D41">
        <v>70</v>
      </c>
      <c r="E41" t="s">
        <v>7</v>
      </c>
      <c r="F41" t="s">
        <v>18</v>
      </c>
      <c r="G41">
        <v>2500</v>
      </c>
      <c r="H41" s="2" t="str">
        <f>IF(F41=$J$2,"yes",IF(F41=$J$3,"yes",IF(F41=_xlnm.Extract,"yes",IF(F41=$J$5,"yes",IF(F41=$J$6,"yes","no")))))</f>
        <v>yes</v>
      </c>
    </row>
    <row r="42" spans="1:8" x14ac:dyDescent="0.35">
      <c r="A42">
        <v>41</v>
      </c>
      <c r="B42" s="2">
        <v>45003</v>
      </c>
      <c r="C42" t="s">
        <v>9</v>
      </c>
      <c r="D42">
        <v>40</v>
      </c>
      <c r="E42" t="s">
        <v>10</v>
      </c>
      <c r="F42" t="s">
        <v>19</v>
      </c>
      <c r="G42">
        <v>800</v>
      </c>
      <c r="H42" s="2" t="str">
        <f>IF(F42=$J$2,"yes",IF(F42=$J$3,"yes",IF(F42=_xlnm.Extract,"yes",IF(F42=$J$5,"yes",IF(F42=$J$6,"yes","no")))))</f>
        <v>no</v>
      </c>
    </row>
    <row r="43" spans="1:8" x14ac:dyDescent="0.35">
      <c r="A43">
        <v>42</v>
      </c>
      <c r="B43" s="2">
        <v>45004</v>
      </c>
      <c r="C43" t="s">
        <v>6</v>
      </c>
      <c r="D43">
        <v>75</v>
      </c>
      <c r="E43" t="s">
        <v>7</v>
      </c>
      <c r="F43" t="s">
        <v>11</v>
      </c>
      <c r="G43">
        <v>700</v>
      </c>
      <c r="H43" s="2" t="str">
        <f>IF(F43=$J$2,"yes",IF(F43=$J$3,"yes",IF(F43=_xlnm.Extract,"yes",IF(F43=$J$5,"yes",IF(F43=$J$6,"yes","no")))))</f>
        <v>yes</v>
      </c>
    </row>
    <row r="44" spans="1:8" x14ac:dyDescent="0.35">
      <c r="A44">
        <v>43</v>
      </c>
      <c r="B44" s="2">
        <v>45005</v>
      </c>
      <c r="C44" t="s">
        <v>9</v>
      </c>
      <c r="D44">
        <v>55</v>
      </c>
      <c r="E44" t="s">
        <v>10</v>
      </c>
      <c r="F44" t="s">
        <v>12</v>
      </c>
      <c r="G44">
        <v>1000</v>
      </c>
      <c r="H44" s="2" t="str">
        <f>IF(F44=$J$2,"yes",IF(F44=$J$3,"yes",IF(F44=_xlnm.Extract,"yes",IF(F44=$J$5,"yes",IF(F44=$J$6,"yes","no")))))</f>
        <v>yes</v>
      </c>
    </row>
    <row r="45" spans="1:8" x14ac:dyDescent="0.35">
      <c r="A45">
        <v>44</v>
      </c>
      <c r="B45" s="2">
        <v>45006</v>
      </c>
      <c r="C45" t="s">
        <v>6</v>
      </c>
      <c r="D45">
        <v>28</v>
      </c>
      <c r="E45" t="s">
        <v>7</v>
      </c>
      <c r="F45" t="s">
        <v>13</v>
      </c>
      <c r="G45">
        <v>1500</v>
      </c>
      <c r="H45" s="2" t="str">
        <f>IF(F45=$J$2,"yes",IF(F45=$J$3,"yes",IF(F45=_xlnm.Extract,"yes",IF(F45=$J$5,"yes",IF(F45=$J$6,"yes","no")))))</f>
        <v>yes</v>
      </c>
    </row>
    <row r="46" spans="1:8" x14ac:dyDescent="0.35">
      <c r="A46">
        <v>45</v>
      </c>
      <c r="B46" s="2">
        <v>45007</v>
      </c>
      <c r="C46" t="s">
        <v>9</v>
      </c>
      <c r="D46">
        <v>32</v>
      </c>
      <c r="E46" t="s">
        <v>16</v>
      </c>
      <c r="F46" t="s">
        <v>14</v>
      </c>
      <c r="G46">
        <v>300</v>
      </c>
      <c r="H46" s="2" t="str">
        <f>IF(F46=$J$2,"yes",IF(F46=$J$3,"yes",IF(F46=_xlnm.Extract,"yes",IF(F46=$J$5,"yes",IF(F46=$J$6,"yes","no")))))</f>
        <v>yes</v>
      </c>
    </row>
    <row r="47" spans="1:8" x14ac:dyDescent="0.35">
      <c r="A47">
        <v>46</v>
      </c>
      <c r="B47" s="2">
        <v>45008</v>
      </c>
      <c r="C47" t="s">
        <v>6</v>
      </c>
      <c r="D47">
        <v>58</v>
      </c>
      <c r="E47" t="s">
        <v>7</v>
      </c>
      <c r="F47" t="s">
        <v>15</v>
      </c>
      <c r="G47">
        <v>2000</v>
      </c>
      <c r="H47" s="2" t="str">
        <f>IF(F47=$J$2,"yes",IF(F47=$J$3,"yes",IF(F47=_xlnm.Extract,"yes",IF(F47=$J$5,"yes",IF(F47=$J$6,"yes","no")))))</f>
        <v>no</v>
      </c>
    </row>
    <row r="48" spans="1:8" x14ac:dyDescent="0.35">
      <c r="A48">
        <v>47</v>
      </c>
      <c r="B48" s="2">
        <v>45009</v>
      </c>
      <c r="C48" t="s">
        <v>9</v>
      </c>
      <c r="D48">
        <v>62</v>
      </c>
      <c r="E48" t="s">
        <v>10</v>
      </c>
      <c r="F48" t="s">
        <v>18</v>
      </c>
      <c r="G48">
        <v>2500</v>
      </c>
      <c r="H48" s="2" t="str">
        <f>IF(F48=$J$2,"yes",IF(F48=$J$3,"yes",IF(F48=_xlnm.Extract,"yes",IF(F48=$J$5,"yes",IF(F48=$J$6,"yes","no")))))</f>
        <v>yes</v>
      </c>
    </row>
    <row r="49" spans="1:8" x14ac:dyDescent="0.35">
      <c r="A49">
        <v>48</v>
      </c>
      <c r="B49" s="2">
        <v>45010</v>
      </c>
      <c r="C49" t="s">
        <v>6</v>
      </c>
      <c r="D49">
        <v>48</v>
      </c>
      <c r="E49" t="s">
        <v>7</v>
      </c>
      <c r="F49" t="s">
        <v>8</v>
      </c>
      <c r="G49">
        <v>500</v>
      </c>
      <c r="H49" s="2" t="str">
        <f>IF(F49=$J$2,"yes",IF(F49=$J$3,"yes",IF(F49=_xlnm.Extract,"yes",IF(F49=$J$5,"yes",IF(F49=$J$6,"yes","no")))))</f>
        <v>no</v>
      </c>
    </row>
    <row r="50" spans="1:8" x14ac:dyDescent="0.35">
      <c r="A50">
        <v>49</v>
      </c>
      <c r="B50" s="2">
        <v>45011</v>
      </c>
      <c r="C50" t="s">
        <v>9</v>
      </c>
      <c r="D50">
        <v>65</v>
      </c>
      <c r="E50" t="s">
        <v>10</v>
      </c>
      <c r="F50" t="s">
        <v>11</v>
      </c>
      <c r="G50">
        <v>700</v>
      </c>
      <c r="H50" s="2" t="str">
        <f>IF(F50=$J$2,"yes",IF(F50=$J$3,"yes",IF(F50=_xlnm.Extract,"yes",IF(F50=$J$5,"yes",IF(F50=$J$6,"yes","no")))))</f>
        <v>yes</v>
      </c>
    </row>
    <row r="51" spans="1:8" x14ac:dyDescent="0.35">
      <c r="A51">
        <v>50</v>
      </c>
      <c r="B51" s="2">
        <v>45012</v>
      </c>
      <c r="C51" t="s">
        <v>6</v>
      </c>
      <c r="D51">
        <v>42</v>
      </c>
      <c r="E51" t="s">
        <v>10</v>
      </c>
      <c r="F51" t="s">
        <v>12</v>
      </c>
      <c r="G51">
        <v>1000</v>
      </c>
      <c r="H51" s="2" t="str">
        <f>IF(F51=$J$2,"yes",IF(F51=$J$3,"yes",IF(F51=_xlnm.Extract,"yes",IF(F51=$J$5,"yes",IF(F51=$J$6,"yes","no")))))</f>
        <v>yes</v>
      </c>
    </row>
    <row r="52" spans="1:8" x14ac:dyDescent="0.35">
      <c r="A52">
        <v>51</v>
      </c>
      <c r="B52" s="2">
        <v>45013</v>
      </c>
      <c r="C52" t="s">
        <v>9</v>
      </c>
      <c r="D52">
        <v>70</v>
      </c>
      <c r="E52" t="s">
        <v>7</v>
      </c>
      <c r="F52" t="s">
        <v>13</v>
      </c>
      <c r="G52">
        <v>1500</v>
      </c>
      <c r="H52" s="2" t="str">
        <f>IF(F52=$J$2,"yes",IF(F52=$J$3,"yes",IF(F52=_xlnm.Extract,"yes",IF(F52=$J$5,"yes",IF(F52=$J$6,"yes","no")))))</f>
        <v>yes</v>
      </c>
    </row>
    <row r="53" spans="1:8" x14ac:dyDescent="0.35">
      <c r="A53">
        <v>52</v>
      </c>
      <c r="B53" s="2">
        <v>45014</v>
      </c>
      <c r="C53" t="s">
        <v>6</v>
      </c>
      <c r="D53">
        <v>30</v>
      </c>
      <c r="E53" t="s">
        <v>10</v>
      </c>
      <c r="F53" t="s">
        <v>19</v>
      </c>
      <c r="G53">
        <v>800</v>
      </c>
      <c r="H53" s="2" t="str">
        <f>IF(F53=$J$2,"yes",IF(F53=$J$3,"yes",IF(F53=_xlnm.Extract,"yes",IF(F53=$J$5,"yes",IF(F53=$J$6,"yes","no")))))</f>
        <v>no</v>
      </c>
    </row>
    <row r="54" spans="1:8" x14ac:dyDescent="0.35">
      <c r="A54">
        <v>53</v>
      </c>
      <c r="B54" s="2">
        <v>45015</v>
      </c>
      <c r="C54" t="s">
        <v>9</v>
      </c>
      <c r="D54">
        <v>45</v>
      </c>
      <c r="E54" t="s">
        <v>16</v>
      </c>
      <c r="F54" t="s">
        <v>17</v>
      </c>
      <c r="G54">
        <v>600</v>
      </c>
      <c r="H54" s="2" t="str">
        <f>IF(F54=$J$2,"yes",IF(F54=$J$3,"yes",IF(F54=_xlnm.Extract,"yes",IF(F54=$J$5,"yes",IF(F54=$J$6,"yes","no")))))</f>
        <v>no</v>
      </c>
    </row>
    <row r="55" spans="1:8" x14ac:dyDescent="0.35">
      <c r="A55">
        <v>54</v>
      </c>
      <c r="B55" s="2">
        <v>45016</v>
      </c>
      <c r="C55" t="s">
        <v>6</v>
      </c>
      <c r="D55">
        <v>55</v>
      </c>
      <c r="E55" t="s">
        <v>7</v>
      </c>
      <c r="F55" t="s">
        <v>14</v>
      </c>
      <c r="G55">
        <v>300</v>
      </c>
      <c r="H55" s="2" t="str">
        <f>IF(F55=$J$2,"yes",IF(F55=$J$3,"yes",IF(F55=_xlnm.Extract,"yes",IF(F55=$J$5,"yes",IF(F55=$J$6,"yes","no")))))</f>
        <v>yes</v>
      </c>
    </row>
    <row r="56" spans="1:8" x14ac:dyDescent="0.35">
      <c r="A56">
        <v>55</v>
      </c>
      <c r="B56" s="2">
        <v>45017</v>
      </c>
      <c r="C56" t="s">
        <v>9</v>
      </c>
      <c r="D56">
        <v>60</v>
      </c>
      <c r="E56" t="s">
        <v>10</v>
      </c>
      <c r="F56" t="s">
        <v>15</v>
      </c>
      <c r="G56">
        <v>2000</v>
      </c>
      <c r="H56" s="2" t="str">
        <f>IF(F56=$J$2,"yes",IF(F56=$J$3,"yes",IF(F56=_xlnm.Extract,"yes",IF(F56=$J$5,"yes",IF(F56=$J$6,"yes","no")))))</f>
        <v>no</v>
      </c>
    </row>
    <row r="57" spans="1:8" x14ac:dyDescent="0.35">
      <c r="A57">
        <v>56</v>
      </c>
      <c r="B57" s="2">
        <v>45018</v>
      </c>
      <c r="C57" t="s">
        <v>6</v>
      </c>
      <c r="D57">
        <v>75</v>
      </c>
      <c r="E57" t="s">
        <v>7</v>
      </c>
      <c r="F57" t="s">
        <v>18</v>
      </c>
      <c r="G57">
        <v>2500</v>
      </c>
      <c r="H57" s="2" t="str">
        <f>IF(F57=$J$2,"yes",IF(F57=$J$3,"yes",IF(F57=_xlnm.Extract,"yes",IF(F57=$J$5,"yes",IF(F57=$J$6,"yes","no")))))</f>
        <v>yes</v>
      </c>
    </row>
    <row r="58" spans="1:8" x14ac:dyDescent="0.35">
      <c r="A58">
        <v>57</v>
      </c>
      <c r="B58" s="2">
        <v>45019</v>
      </c>
      <c r="C58" t="s">
        <v>9</v>
      </c>
      <c r="D58">
        <v>40</v>
      </c>
      <c r="E58" t="s">
        <v>10</v>
      </c>
      <c r="F58" t="s">
        <v>19</v>
      </c>
      <c r="G58">
        <v>800</v>
      </c>
      <c r="H58" s="2" t="str">
        <f>IF(F58=$J$2,"yes",IF(F58=$J$3,"yes",IF(F58=_xlnm.Extract,"yes",IF(F58=$J$5,"yes",IF(F58=$J$6,"yes","no")))))</f>
        <v>no</v>
      </c>
    </row>
    <row r="59" spans="1:8" x14ac:dyDescent="0.35">
      <c r="A59">
        <v>58</v>
      </c>
      <c r="B59" s="2">
        <v>45020</v>
      </c>
      <c r="C59" t="s">
        <v>6</v>
      </c>
      <c r="D59">
        <v>55</v>
      </c>
      <c r="E59" t="s">
        <v>7</v>
      </c>
      <c r="F59" t="s">
        <v>11</v>
      </c>
      <c r="G59">
        <v>700</v>
      </c>
      <c r="H59" s="2" t="str">
        <f>IF(F59=$J$2,"yes",IF(F59=$J$3,"yes",IF(F59=_xlnm.Extract,"yes",IF(F59=$J$5,"yes",IF(F59=$J$6,"yes","no")))))</f>
        <v>yes</v>
      </c>
    </row>
    <row r="60" spans="1:8" x14ac:dyDescent="0.35">
      <c r="A60">
        <v>59</v>
      </c>
      <c r="B60" s="2">
        <v>45021</v>
      </c>
      <c r="C60" t="s">
        <v>9</v>
      </c>
      <c r="D60">
        <v>28</v>
      </c>
      <c r="E60" t="s">
        <v>10</v>
      </c>
      <c r="F60" t="s">
        <v>12</v>
      </c>
      <c r="G60">
        <v>1000</v>
      </c>
      <c r="H60" s="2" t="str">
        <f>IF(F60=$J$2,"yes",IF(F60=$J$3,"yes",IF(F60=_xlnm.Extract,"yes",IF(F60=$J$5,"yes",IF(F60=$J$6,"yes","no")))))</f>
        <v>yes</v>
      </c>
    </row>
    <row r="61" spans="1:8" x14ac:dyDescent="0.35">
      <c r="A61">
        <v>60</v>
      </c>
      <c r="B61" s="2">
        <v>45022</v>
      </c>
      <c r="C61" t="s">
        <v>6</v>
      </c>
      <c r="D61">
        <v>62</v>
      </c>
      <c r="E61" t="s">
        <v>7</v>
      </c>
      <c r="F61" t="s">
        <v>13</v>
      </c>
      <c r="G61">
        <v>1500</v>
      </c>
      <c r="H61" s="2" t="str">
        <f>IF(F61=$J$2,"yes",IF(F61=$J$3,"yes",IF(F61=_xlnm.Extract,"yes",IF(F61=$J$5,"yes",IF(F61=$J$6,"yes","no")))))</f>
        <v>yes</v>
      </c>
    </row>
    <row r="62" spans="1:8" x14ac:dyDescent="0.35">
      <c r="A62">
        <v>61</v>
      </c>
      <c r="B62" s="2">
        <v>45416</v>
      </c>
      <c r="C62" t="s">
        <v>9</v>
      </c>
      <c r="D62">
        <v>48</v>
      </c>
      <c r="E62" t="s">
        <v>16</v>
      </c>
      <c r="F62" t="s">
        <v>14</v>
      </c>
      <c r="G62">
        <v>300</v>
      </c>
      <c r="H62" s="2" t="str">
        <f>IF(F62=$J$2,"yes",IF(F62=$J$3,"yes",IF(F62=_xlnm.Extract,"yes",IF(F62=$J$5,"yes",IF(F62=$J$6,"yes","no")))))</f>
        <v>yes</v>
      </c>
    </row>
    <row r="63" spans="1:8" x14ac:dyDescent="0.35">
      <c r="A63">
        <v>62</v>
      </c>
      <c r="B63" s="2">
        <v>45417</v>
      </c>
      <c r="C63" t="s">
        <v>6</v>
      </c>
      <c r="D63">
        <v>50</v>
      </c>
      <c r="E63" t="s">
        <v>7</v>
      </c>
      <c r="F63" t="s">
        <v>15</v>
      </c>
      <c r="G63">
        <v>2000</v>
      </c>
      <c r="H63" s="2" t="str">
        <f>IF(F63=$J$2,"yes",IF(F63=$J$3,"yes",IF(F63=_xlnm.Extract,"yes",IF(F63=$J$5,"yes",IF(F63=$J$6,"yes","no")))))</f>
        <v>no</v>
      </c>
    </row>
    <row r="64" spans="1:8" x14ac:dyDescent="0.35">
      <c r="A64">
        <v>63</v>
      </c>
      <c r="B64" s="2">
        <v>45418</v>
      </c>
      <c r="C64" t="s">
        <v>9</v>
      </c>
      <c r="D64">
        <v>65</v>
      </c>
      <c r="E64" t="s">
        <v>10</v>
      </c>
      <c r="F64" t="s">
        <v>18</v>
      </c>
      <c r="G64">
        <v>2500</v>
      </c>
      <c r="H64" s="2" t="str">
        <f>IF(F64=$J$2,"yes",IF(F64=$J$3,"yes",IF(F64=_xlnm.Extract,"yes",IF(F64=$J$5,"yes",IF(F64=$J$6,"yes","no")))))</f>
        <v>yes</v>
      </c>
    </row>
    <row r="65" spans="1:8" x14ac:dyDescent="0.35">
      <c r="A65">
        <v>64</v>
      </c>
      <c r="B65" s="2">
        <v>45419</v>
      </c>
      <c r="C65" t="s">
        <v>6</v>
      </c>
      <c r="D65">
        <v>42</v>
      </c>
      <c r="E65" t="s">
        <v>7</v>
      </c>
      <c r="F65" t="s">
        <v>8</v>
      </c>
      <c r="G65">
        <v>500</v>
      </c>
      <c r="H65" s="2" t="str">
        <f>IF(F65=$J$2,"yes",IF(F65=$J$3,"yes",IF(F65=_xlnm.Extract,"yes",IF(F65=$J$5,"yes",IF(F65=$J$6,"yes","no")))))</f>
        <v>no</v>
      </c>
    </row>
    <row r="66" spans="1:8" x14ac:dyDescent="0.35">
      <c r="A66">
        <v>65</v>
      </c>
      <c r="B66" s="2">
        <v>45420</v>
      </c>
      <c r="C66" t="s">
        <v>9</v>
      </c>
      <c r="D66">
        <v>70</v>
      </c>
      <c r="E66" t="s">
        <v>10</v>
      </c>
      <c r="F66" t="s">
        <v>11</v>
      </c>
      <c r="G66">
        <v>700</v>
      </c>
      <c r="H66" s="2" t="str">
        <f>IF(F66=$J$2,"yes",IF(F66=$J$3,"yes",IF(F66=_xlnm.Extract,"yes",IF(F66=$J$5,"yes",IF(F66=$J$6,"yes","no")))))</f>
        <v>yes</v>
      </c>
    </row>
    <row r="67" spans="1:8" x14ac:dyDescent="0.35">
      <c r="A67">
        <v>66</v>
      </c>
      <c r="B67" s="2">
        <v>45421</v>
      </c>
      <c r="C67" t="s">
        <v>6</v>
      </c>
      <c r="D67">
        <v>30</v>
      </c>
      <c r="E67" t="s">
        <v>10</v>
      </c>
      <c r="F67" t="s">
        <v>12</v>
      </c>
      <c r="G67">
        <v>1000</v>
      </c>
      <c r="H67" s="2" t="str">
        <f>IF(F67=$J$2,"yes",IF(F67=$J$3,"yes",IF(F67=_xlnm.Extract,"yes",IF(F67=$J$5,"yes",IF(F67=$J$6,"yes","no")))))</f>
        <v>yes</v>
      </c>
    </row>
    <row r="68" spans="1:8" x14ac:dyDescent="0.35">
      <c r="A68">
        <v>67</v>
      </c>
      <c r="B68" s="2">
        <v>45422</v>
      </c>
      <c r="C68" t="s">
        <v>9</v>
      </c>
      <c r="D68">
        <v>45</v>
      </c>
      <c r="E68" t="s">
        <v>7</v>
      </c>
      <c r="F68" t="s">
        <v>13</v>
      </c>
      <c r="G68">
        <v>1500</v>
      </c>
      <c r="H68" s="2" t="str">
        <f>IF(F68=$J$2,"yes",IF(F68=$J$3,"yes",IF(F68=_xlnm.Extract,"yes",IF(F68=$J$5,"yes",IF(F68=$J$6,"yes","no")))))</f>
        <v>yes</v>
      </c>
    </row>
    <row r="69" spans="1:8" x14ac:dyDescent="0.35">
      <c r="A69">
        <v>68</v>
      </c>
      <c r="B69" s="2">
        <v>45423</v>
      </c>
      <c r="C69" t="s">
        <v>6</v>
      </c>
      <c r="D69">
        <v>32</v>
      </c>
      <c r="E69" t="s">
        <v>16</v>
      </c>
      <c r="F69" t="s">
        <v>19</v>
      </c>
      <c r="G69">
        <v>800</v>
      </c>
      <c r="H69" s="2" t="str">
        <f>IF(F69=$J$2,"yes",IF(F69=$J$3,"yes",IF(F69=_xlnm.Extract,"yes",IF(F69=$J$5,"yes",IF(F69=$J$6,"yes","no")))))</f>
        <v>no</v>
      </c>
    </row>
    <row r="70" spans="1:8" x14ac:dyDescent="0.35">
      <c r="A70">
        <v>69</v>
      </c>
      <c r="B70" s="2">
        <v>45424</v>
      </c>
      <c r="C70" t="s">
        <v>9</v>
      </c>
      <c r="D70">
        <v>55</v>
      </c>
      <c r="E70" t="s">
        <v>7</v>
      </c>
      <c r="F70" t="s">
        <v>17</v>
      </c>
      <c r="G70">
        <v>600</v>
      </c>
      <c r="H70" s="2" t="str">
        <f>IF(F70=$J$2,"yes",IF(F70=$J$3,"yes",IF(F70=_xlnm.Extract,"yes",IF(F70=$J$5,"yes",IF(F70=$J$6,"yes","no")))))</f>
        <v>no</v>
      </c>
    </row>
    <row r="71" spans="1:8" x14ac:dyDescent="0.35">
      <c r="A71">
        <v>70</v>
      </c>
      <c r="B71" s="2">
        <v>45425</v>
      </c>
      <c r="C71" t="s">
        <v>6</v>
      </c>
      <c r="D71">
        <v>60</v>
      </c>
      <c r="E71" t="s">
        <v>10</v>
      </c>
      <c r="F71" t="s">
        <v>14</v>
      </c>
      <c r="G71">
        <v>300</v>
      </c>
      <c r="H71" s="2" t="str">
        <f>IF(F71=$J$2,"yes",IF(F71=$J$3,"yes",IF(F71=_xlnm.Extract,"yes",IF(F71=$J$5,"yes",IF(F71=$J$6,"yes","no")))))</f>
        <v>yes</v>
      </c>
    </row>
  </sheetData>
  <customSheetViews>
    <customSheetView guid="{551F04B4-EA3A-4CF8-87FA-9D05E30F8276}" filterUnique="1" topLeftCell="A51">
      <selection activeCell="H2" sqref="H2:H71"/>
      <pageMargins left="0.7" right="0.7" top="0.75" bottom="0.75" header="0.3" footer="0.3"/>
      <pageSetup orientation="portrait" r:id="rId2"/>
    </customSheetView>
  </customSheetView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65D49-1C9D-40EB-B1DF-9CCA605BDF14}">
  <dimension ref="R3:S4"/>
  <sheetViews>
    <sheetView showGridLines="0" showRowColHeaders="0" tabSelected="1" zoomScale="66" zoomScaleNormal="66" workbookViewId="0">
      <selection activeCell="AD25" sqref="AD25"/>
    </sheetView>
  </sheetViews>
  <sheetFormatPr defaultRowHeight="14.5" x14ac:dyDescent="0.35"/>
  <sheetData>
    <row r="3" spans="18:19" x14ac:dyDescent="0.35">
      <c r="R3" s="9"/>
      <c r="S3" s="9"/>
    </row>
    <row r="4" spans="18:19" x14ac:dyDescent="0.35">
      <c r="R4" s="9"/>
      <c r="S4" s="9"/>
    </row>
  </sheetData>
  <sheetProtection sort="0" autoFilter="0" pivotTables="0"/>
  <customSheetViews>
    <customSheetView guid="{551F04B4-EA3A-4CF8-87FA-9D05E30F8276}" scale="66" showPageBreaks="1" showGridLines="0" showRowCol="0">
      <selection activeCell="AD25" sqref="AD25"/>
      <pageMargins left="0.7" right="0.7" top="0.75" bottom="0.75" header="0.3" footer="0.3"/>
      <pageSetup orientation="portrait" r:id="rId1"/>
    </customSheetView>
  </customSheetViews>
  <mergeCells count="1">
    <mergeCell ref="R3:S4"/>
  </mergeCells>
  <pageMargins left="0.7" right="0.7" top="0.75" bottom="0.75" header="0.3" footer="0.3"/>
  <pageSetup orientation="portrait" r:id="rId2"/>
  <drawing r:id="rId3"/>
  <extLst>
    <ext xmlns:x14="http://schemas.microsoft.com/office/spreadsheetml/2009/9/main" uri="{CCE6A557-97BC-4b89-ADB6-D9C93CAAB3DF}">
      <x14:dataValidations xmlns:xm="http://schemas.microsoft.com/office/excel/2006/main" count="1">
        <x14:dataValidation type="list" allowBlank="1" showDropDown="1" showInputMessage="1" showErrorMessage="1" xr:uid="{5CE16CC4-EC16-4345-8BEE-0C30A2369148}">
          <x14:formula1>
            <xm:f>DataSet!$F$2:$F$71</xm:f>
          </x14:formula1>
          <xm:sqref>I13</xm:sqref>
        </x14:dataValidation>
      </x14:dataValidations>
    </ex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C4537-FFCF-44AF-A84D-F6EAA134B54C}">
  <dimension ref="A3:B18"/>
  <sheetViews>
    <sheetView workbookViewId="0">
      <selection activeCell="A12" sqref="A12:B17"/>
    </sheetView>
  </sheetViews>
  <sheetFormatPr defaultRowHeight="14.5" x14ac:dyDescent="0.35"/>
  <cols>
    <col min="1" max="1" width="12.36328125" bestFit="1" customWidth="1"/>
    <col min="2" max="2" width="16.08984375" bestFit="1" customWidth="1"/>
    <col min="3" max="70" width="15.26953125" bestFit="1" customWidth="1"/>
    <col min="71" max="71" width="10.7265625" bestFit="1" customWidth="1"/>
  </cols>
  <sheetData>
    <row r="3" spans="1:2" x14ac:dyDescent="0.35">
      <c r="A3" s="3" t="s">
        <v>21</v>
      </c>
      <c r="B3" t="s">
        <v>26</v>
      </c>
    </row>
    <row r="4" spans="1:2" x14ac:dyDescent="0.35">
      <c r="A4" s="4" t="s">
        <v>27</v>
      </c>
      <c r="B4" s="5">
        <v>310</v>
      </c>
    </row>
    <row r="5" spans="1:2" x14ac:dyDescent="0.35">
      <c r="A5" s="4" t="s">
        <v>28</v>
      </c>
      <c r="B5" s="5">
        <v>304</v>
      </c>
    </row>
    <row r="6" spans="1:2" x14ac:dyDescent="0.35">
      <c r="A6" s="4" t="s">
        <v>29</v>
      </c>
      <c r="B6" s="5">
        <v>590</v>
      </c>
    </row>
    <row r="7" spans="1:2" x14ac:dyDescent="0.35">
      <c r="A7" s="4" t="s">
        <v>30</v>
      </c>
      <c r="B7" s="5">
        <v>579</v>
      </c>
    </row>
    <row r="8" spans="1:2" x14ac:dyDescent="0.35">
      <c r="A8" s="4" t="s">
        <v>31</v>
      </c>
      <c r="B8" s="5">
        <v>537</v>
      </c>
    </row>
    <row r="9" spans="1:2" x14ac:dyDescent="0.35">
      <c r="A9" s="4" t="s">
        <v>32</v>
      </c>
      <c r="B9" s="5">
        <v>165</v>
      </c>
    </row>
    <row r="10" spans="1:2" x14ac:dyDescent="0.35">
      <c r="A10" s="4" t="s">
        <v>22</v>
      </c>
      <c r="B10" s="5">
        <v>2485</v>
      </c>
    </row>
    <row r="13" spans="1:2" x14ac:dyDescent="0.35">
      <c r="A13" s="4"/>
      <c r="B13" s="5"/>
    </row>
    <row r="14" spans="1:2" x14ac:dyDescent="0.35">
      <c r="A14" s="4"/>
      <c r="B14" s="5"/>
    </row>
    <row r="15" spans="1:2" x14ac:dyDescent="0.35">
      <c r="A15" s="4"/>
      <c r="B15" s="5"/>
    </row>
    <row r="16" spans="1:2" x14ac:dyDescent="0.35">
      <c r="A16" s="4"/>
      <c r="B16" s="5"/>
    </row>
    <row r="17" spans="1:2" x14ac:dyDescent="0.35">
      <c r="A17" s="4"/>
      <c r="B17" s="5"/>
    </row>
    <row r="18" spans="1:2" x14ac:dyDescent="0.35">
      <c r="A18" s="4"/>
      <c r="B18" s="5"/>
    </row>
  </sheetData>
  <customSheetViews>
    <customSheetView guid="{551F04B4-EA3A-4CF8-87FA-9D05E30F8276}">
      <selection activeCell="A12" sqref="A12:B17"/>
      <pageMargins left="0.7" right="0.7" top="0.75" bottom="0.75" header="0.3" footer="0.3"/>
    </customSheetView>
  </customSheetView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4E7B0-9331-44D9-9309-CE2523A6F30A}">
  <dimension ref="A3:B7"/>
  <sheetViews>
    <sheetView workbookViewId="0">
      <selection activeCell="B4" sqref="B4"/>
    </sheetView>
  </sheetViews>
  <sheetFormatPr defaultRowHeight="14.5" x14ac:dyDescent="0.35"/>
  <cols>
    <col min="1" max="1" width="12.36328125" bestFit="1" customWidth="1"/>
    <col min="2" max="2" width="24.08984375" bestFit="1" customWidth="1"/>
  </cols>
  <sheetData>
    <row r="3" spans="1:2" x14ac:dyDescent="0.35">
      <c r="A3" s="3" t="s">
        <v>21</v>
      </c>
      <c r="B3" t="s">
        <v>25</v>
      </c>
    </row>
    <row r="4" spans="1:2" x14ac:dyDescent="0.35">
      <c r="A4" s="4" t="s">
        <v>16</v>
      </c>
      <c r="B4" s="10">
        <v>488.88888888888891</v>
      </c>
    </row>
    <row r="5" spans="1:2" x14ac:dyDescent="0.35">
      <c r="A5" s="4" t="s">
        <v>10</v>
      </c>
      <c r="B5" s="10">
        <v>1096.6666666666667</v>
      </c>
    </row>
    <row r="6" spans="1:2" x14ac:dyDescent="0.35">
      <c r="A6" s="4" t="s">
        <v>7</v>
      </c>
      <c r="B6" s="10">
        <v>1358.0645161290322</v>
      </c>
    </row>
    <row r="7" spans="1:2" x14ac:dyDescent="0.35">
      <c r="A7" s="4" t="s">
        <v>22</v>
      </c>
      <c r="B7" s="10">
        <v>1134.2857142857142</v>
      </c>
    </row>
  </sheetData>
  <customSheetViews>
    <customSheetView guid="{551F04B4-EA3A-4CF8-87FA-9D05E30F8276}">
      <selection activeCell="B4" sqref="B4"/>
      <pageMargins left="0.7" right="0.7" top="0.75" bottom="0.75" header="0.3" footer="0.3"/>
    </customSheetView>
  </customSheetView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80DB1-D109-4793-B2F3-722D4062DB7D}">
  <dimension ref="A3:B13"/>
  <sheetViews>
    <sheetView workbookViewId="0">
      <selection activeCell="B8" sqref="B8"/>
    </sheetView>
  </sheetViews>
  <sheetFormatPr defaultRowHeight="14.5" x14ac:dyDescent="0.35"/>
  <cols>
    <col min="1" max="1" width="14.54296875" bestFit="1" customWidth="1"/>
    <col min="2" max="2" width="24.54296875" bestFit="1" customWidth="1"/>
    <col min="3" max="3" width="8.1796875" bestFit="1" customWidth="1"/>
    <col min="4" max="4" width="14.6328125" bestFit="1" customWidth="1"/>
    <col min="5" max="5" width="7.7265625" bestFit="1" customWidth="1"/>
    <col min="6" max="6" width="10.7265625" bestFit="1" customWidth="1"/>
  </cols>
  <sheetData>
    <row r="3" spans="1:2" x14ac:dyDescent="0.35">
      <c r="A3" s="3" t="s">
        <v>21</v>
      </c>
      <c r="B3" t="s">
        <v>33</v>
      </c>
    </row>
    <row r="4" spans="1:2" x14ac:dyDescent="0.35">
      <c r="A4" s="4" t="s">
        <v>8</v>
      </c>
      <c r="B4" s="5">
        <v>5</v>
      </c>
    </row>
    <row r="5" spans="1:2" x14ac:dyDescent="0.35">
      <c r="A5" s="4" t="s">
        <v>17</v>
      </c>
      <c r="B5" s="5">
        <v>5</v>
      </c>
    </row>
    <row r="6" spans="1:2" x14ac:dyDescent="0.35">
      <c r="A6" s="4" t="s">
        <v>15</v>
      </c>
      <c r="B6" s="5">
        <v>8</v>
      </c>
    </row>
    <row r="7" spans="1:2" x14ac:dyDescent="0.35">
      <c r="A7" s="4" t="s">
        <v>19</v>
      </c>
      <c r="B7" s="5">
        <v>8</v>
      </c>
    </row>
    <row r="8" spans="1:2" x14ac:dyDescent="0.35">
      <c r="A8" s="4" t="s">
        <v>18</v>
      </c>
      <c r="B8" s="5">
        <v>8</v>
      </c>
    </row>
    <row r="9" spans="1:2" x14ac:dyDescent="0.35">
      <c r="A9" s="4" t="s">
        <v>13</v>
      </c>
      <c r="B9" s="5">
        <v>9</v>
      </c>
    </row>
    <row r="10" spans="1:2" x14ac:dyDescent="0.35">
      <c r="A10" s="4" t="s">
        <v>11</v>
      </c>
      <c r="B10" s="5">
        <v>9</v>
      </c>
    </row>
    <row r="11" spans="1:2" x14ac:dyDescent="0.35">
      <c r="A11" s="4" t="s">
        <v>14</v>
      </c>
      <c r="B11" s="5">
        <v>9</v>
      </c>
    </row>
    <row r="12" spans="1:2" x14ac:dyDescent="0.35">
      <c r="A12" s="4" t="s">
        <v>12</v>
      </c>
      <c r="B12" s="5">
        <v>9</v>
      </c>
    </row>
    <row r="13" spans="1:2" x14ac:dyDescent="0.35">
      <c r="A13" s="4" t="s">
        <v>22</v>
      </c>
      <c r="B13" s="5">
        <v>70</v>
      </c>
    </row>
  </sheetData>
  <customSheetViews>
    <customSheetView guid="{551F04B4-EA3A-4CF8-87FA-9D05E30F8276}">
      <selection activeCell="B8" sqref="B8"/>
      <pageMargins left="0.7" right="0.7" top="0.75" bottom="0.75" header="0.3" footer="0.3"/>
    </customSheetView>
  </customSheetView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023E-6EAF-4FC2-AE98-FFB62C83283A}">
  <dimension ref="A3:B13"/>
  <sheetViews>
    <sheetView workbookViewId="0">
      <selection activeCell="B6" sqref="B6"/>
    </sheetView>
  </sheetViews>
  <sheetFormatPr defaultRowHeight="14.5" x14ac:dyDescent="0.35"/>
  <cols>
    <col min="1" max="1" width="14.54296875" bestFit="1" customWidth="1"/>
    <col min="2" max="2" width="20.90625" bestFit="1" customWidth="1"/>
  </cols>
  <sheetData>
    <row r="3" spans="1:2" x14ac:dyDescent="0.35">
      <c r="A3" s="3" t="s">
        <v>21</v>
      </c>
      <c r="B3" t="s">
        <v>24</v>
      </c>
    </row>
    <row r="4" spans="1:2" x14ac:dyDescent="0.35">
      <c r="A4" s="4" t="s">
        <v>8</v>
      </c>
      <c r="B4" s="10">
        <v>2500</v>
      </c>
    </row>
    <row r="5" spans="1:2" x14ac:dyDescent="0.35">
      <c r="A5" s="4" t="s">
        <v>14</v>
      </c>
      <c r="B5" s="10">
        <v>2700</v>
      </c>
    </row>
    <row r="6" spans="1:2" x14ac:dyDescent="0.35">
      <c r="A6" s="4" t="s">
        <v>17</v>
      </c>
      <c r="B6" s="10">
        <v>3000</v>
      </c>
    </row>
    <row r="7" spans="1:2" x14ac:dyDescent="0.35">
      <c r="A7" s="4" t="s">
        <v>11</v>
      </c>
      <c r="B7" s="10">
        <v>6300</v>
      </c>
    </row>
    <row r="8" spans="1:2" x14ac:dyDescent="0.35">
      <c r="A8" s="4" t="s">
        <v>19</v>
      </c>
      <c r="B8" s="10">
        <v>6400</v>
      </c>
    </row>
    <row r="9" spans="1:2" x14ac:dyDescent="0.35">
      <c r="A9" s="4" t="s">
        <v>12</v>
      </c>
      <c r="B9" s="10">
        <v>9000</v>
      </c>
    </row>
    <row r="10" spans="1:2" x14ac:dyDescent="0.35">
      <c r="A10" s="4" t="s">
        <v>13</v>
      </c>
      <c r="B10" s="10">
        <v>13500</v>
      </c>
    </row>
    <row r="11" spans="1:2" x14ac:dyDescent="0.35">
      <c r="A11" s="4" t="s">
        <v>15</v>
      </c>
      <c r="B11" s="10">
        <v>16000</v>
      </c>
    </row>
    <row r="12" spans="1:2" x14ac:dyDescent="0.35">
      <c r="A12" s="4" t="s">
        <v>18</v>
      </c>
      <c r="B12" s="10">
        <v>20000</v>
      </c>
    </row>
    <row r="13" spans="1:2" x14ac:dyDescent="0.35">
      <c r="A13" s="4" t="s">
        <v>22</v>
      </c>
      <c r="B13" s="10">
        <v>79400</v>
      </c>
    </row>
  </sheetData>
  <customSheetViews>
    <customSheetView guid="{551F04B4-EA3A-4CF8-87FA-9D05E30F8276}">
      <selection activeCell="B6" sqref="B6"/>
      <pageMargins left="0.7" right="0.7" top="0.75" bottom="0.75" header="0.3" footer="0.3"/>
    </customSheetView>
  </customSheetView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8BED8-B535-41BA-9BE9-FDF9D0AC74E2}">
  <dimension ref="A3:D11"/>
  <sheetViews>
    <sheetView workbookViewId="0">
      <selection activeCell="K18" sqref="K18"/>
    </sheetView>
  </sheetViews>
  <sheetFormatPr defaultRowHeight="14.5" x14ac:dyDescent="0.35"/>
  <cols>
    <col min="1" max="1" width="24.08984375" bestFit="1" customWidth="1"/>
    <col min="2" max="2" width="15.26953125" bestFit="1" customWidth="1"/>
    <col min="3" max="3" width="6.81640625" bestFit="1" customWidth="1"/>
    <col min="4" max="4" width="10.7265625" bestFit="1" customWidth="1"/>
  </cols>
  <sheetData>
    <row r="3" spans="1:4" x14ac:dyDescent="0.35">
      <c r="A3" s="3" t="s">
        <v>25</v>
      </c>
      <c r="B3" s="3" t="s">
        <v>23</v>
      </c>
    </row>
    <row r="4" spans="1:4" x14ac:dyDescent="0.35">
      <c r="A4" s="3" t="s">
        <v>21</v>
      </c>
      <c r="B4" t="s">
        <v>9</v>
      </c>
      <c r="C4" t="s">
        <v>6</v>
      </c>
      <c r="D4" t="s">
        <v>22</v>
      </c>
    </row>
    <row r="5" spans="1:4" x14ac:dyDescent="0.35">
      <c r="A5" s="4" t="s">
        <v>27</v>
      </c>
      <c r="B5" s="10">
        <v>650</v>
      </c>
      <c r="C5" s="10">
        <v>1025</v>
      </c>
      <c r="D5" s="10">
        <v>837.5</v>
      </c>
    </row>
    <row r="6" spans="1:4" x14ac:dyDescent="0.35">
      <c r="A6" s="4" t="s">
        <v>28</v>
      </c>
      <c r="B6" s="10">
        <v>644.44444444444446</v>
      </c>
      <c r="C6" s="10">
        <v>800</v>
      </c>
      <c r="D6" s="10">
        <v>660</v>
      </c>
    </row>
    <row r="7" spans="1:4" x14ac:dyDescent="0.35">
      <c r="A7" s="4" t="s">
        <v>29</v>
      </c>
      <c r="B7" s="10">
        <v>866.66666666666663</v>
      </c>
      <c r="C7" s="10">
        <v>885.71428571428567</v>
      </c>
      <c r="D7" s="10">
        <v>875</v>
      </c>
    </row>
    <row r="8" spans="1:4" x14ac:dyDescent="0.35">
      <c r="A8" s="4" t="s">
        <v>30</v>
      </c>
      <c r="B8" s="10">
        <v>1320</v>
      </c>
      <c r="C8" s="10">
        <v>1010</v>
      </c>
      <c r="D8" s="10">
        <v>1113.3333333333333</v>
      </c>
    </row>
    <row r="9" spans="1:4" x14ac:dyDescent="0.35">
      <c r="A9" s="4" t="s">
        <v>31</v>
      </c>
      <c r="B9" s="10">
        <v>1485.7142857142858</v>
      </c>
      <c r="C9" s="10">
        <v>2000</v>
      </c>
      <c r="D9" s="10">
        <v>1760</v>
      </c>
    </row>
    <row r="10" spans="1:4" x14ac:dyDescent="0.35">
      <c r="A10" s="4" t="s">
        <v>32</v>
      </c>
      <c r="B10" s="10">
        <v>1000</v>
      </c>
      <c r="C10" s="10">
        <v>1600</v>
      </c>
      <c r="D10" s="10">
        <v>1500</v>
      </c>
    </row>
    <row r="11" spans="1:4" x14ac:dyDescent="0.35">
      <c r="A11" s="4" t="s">
        <v>22</v>
      </c>
      <c r="B11" s="10">
        <v>977.14285714285711</v>
      </c>
      <c r="C11" s="10">
        <v>1291.4285714285713</v>
      </c>
      <c r="D11" s="10">
        <v>1134.2857142857142</v>
      </c>
    </row>
  </sheetData>
  <customSheetViews>
    <customSheetView guid="{551F04B4-EA3A-4CF8-87FA-9D05E30F8276}">
      <selection activeCell="K18" sqref="K18"/>
      <pageMargins left="0.7" right="0.7" top="0.75" bottom="0.75" header="0.3" footer="0.3"/>
    </customSheetView>
  </customSheetView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181DA-D9CF-45B1-AD5B-26F7ED088217}">
  <dimension ref="A3:E7"/>
  <sheetViews>
    <sheetView workbookViewId="0">
      <selection activeCell="I21" sqref="I21"/>
    </sheetView>
  </sheetViews>
  <sheetFormatPr defaultRowHeight="14.5" x14ac:dyDescent="0.35"/>
  <cols>
    <col min="1" max="1" width="17.6328125" bestFit="1" customWidth="1"/>
    <col min="2" max="2" width="15.26953125" bestFit="1" customWidth="1"/>
    <col min="3" max="3" width="8.6328125" bestFit="1" customWidth="1"/>
    <col min="4" max="4" width="6.7265625" bestFit="1" customWidth="1"/>
    <col min="5" max="5" width="10.7265625" bestFit="1" customWidth="1"/>
    <col min="6" max="6" width="8.453125" bestFit="1" customWidth="1"/>
    <col min="7" max="7" width="8.6328125" bestFit="1" customWidth="1"/>
    <col min="8" max="8" width="6.7265625" bestFit="1" customWidth="1"/>
    <col min="9" max="9" width="9.7265625" bestFit="1" customWidth="1"/>
    <col min="10" max="11" width="10.7265625" bestFit="1" customWidth="1"/>
    <col min="12" max="12" width="13.453125" bestFit="1" customWidth="1"/>
    <col min="13" max="13" width="8.54296875" bestFit="1" customWidth="1"/>
    <col min="14" max="18" width="5.453125" bestFit="1" customWidth="1"/>
    <col min="19" max="19" width="11.453125" bestFit="1" customWidth="1"/>
    <col min="20" max="20" width="10.7265625" bestFit="1" customWidth="1"/>
  </cols>
  <sheetData>
    <row r="3" spans="1:5" x14ac:dyDescent="0.35">
      <c r="A3" s="3" t="s">
        <v>34</v>
      </c>
      <c r="B3" s="3" t="s">
        <v>23</v>
      </c>
    </row>
    <row r="4" spans="1:5" x14ac:dyDescent="0.35">
      <c r="A4" s="3" t="s">
        <v>21</v>
      </c>
      <c r="B4" t="s">
        <v>16</v>
      </c>
      <c r="C4" t="s">
        <v>10</v>
      </c>
      <c r="D4" t="s">
        <v>7</v>
      </c>
      <c r="E4" t="s">
        <v>22</v>
      </c>
    </row>
    <row r="5" spans="1:5" x14ac:dyDescent="0.35">
      <c r="A5" s="4" t="s">
        <v>9</v>
      </c>
      <c r="B5" s="5">
        <v>8</v>
      </c>
      <c r="C5" s="5">
        <v>20</v>
      </c>
      <c r="D5" s="5">
        <v>7</v>
      </c>
      <c r="E5" s="5">
        <v>35</v>
      </c>
    </row>
    <row r="6" spans="1:5" x14ac:dyDescent="0.35">
      <c r="A6" s="4" t="s">
        <v>6</v>
      </c>
      <c r="B6" s="5">
        <v>1</v>
      </c>
      <c r="C6" s="5">
        <v>10</v>
      </c>
      <c r="D6" s="5">
        <v>24</v>
      </c>
      <c r="E6" s="5">
        <v>35</v>
      </c>
    </row>
    <row r="7" spans="1:5" x14ac:dyDescent="0.35">
      <c r="A7" s="4" t="s">
        <v>22</v>
      </c>
      <c r="B7" s="5">
        <v>9</v>
      </c>
      <c r="C7" s="5">
        <v>30</v>
      </c>
      <c r="D7" s="5">
        <v>31</v>
      </c>
      <c r="E7" s="5">
        <v>70</v>
      </c>
    </row>
  </sheetData>
  <customSheetViews>
    <customSheetView guid="{551F04B4-EA3A-4CF8-87FA-9D05E30F8276}">
      <selection activeCell="I21" sqref="I21"/>
      <pageMargins left="0.7" right="0.7" top="0.75" bottom="0.75" header="0.3" footer="0.3"/>
    </customSheetView>
  </customSheetView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251CD-F845-4D83-B8A3-705B536973FB}">
  <dimension ref="A3:E14"/>
  <sheetViews>
    <sheetView workbookViewId="0">
      <selection activeCell="E6" sqref="E6"/>
    </sheetView>
  </sheetViews>
  <sheetFormatPr defaultRowHeight="14.5" x14ac:dyDescent="0.35"/>
  <cols>
    <col min="1" max="1" width="20.90625" bestFit="1" customWidth="1"/>
    <col min="2" max="2" width="15.26953125" bestFit="1" customWidth="1"/>
    <col min="3" max="4" width="10.36328125" bestFit="1" customWidth="1"/>
    <col min="5" max="5" width="10.7265625" bestFit="1" customWidth="1"/>
    <col min="6" max="6" width="12.36328125" bestFit="1" customWidth="1"/>
    <col min="7" max="7" width="14.6328125" bestFit="1" customWidth="1"/>
    <col min="8" max="8" width="12.08984375" bestFit="1" customWidth="1"/>
    <col min="9" max="9" width="9.36328125" bestFit="1" customWidth="1"/>
    <col min="10" max="10" width="10.36328125" bestFit="1" customWidth="1"/>
    <col min="11" max="11" width="10.7265625" bestFit="1" customWidth="1"/>
  </cols>
  <sheetData>
    <row r="3" spans="1:5" x14ac:dyDescent="0.35">
      <c r="A3" s="3" t="s">
        <v>24</v>
      </c>
      <c r="B3" s="3" t="s">
        <v>23</v>
      </c>
    </row>
    <row r="4" spans="1:5" x14ac:dyDescent="0.35">
      <c r="A4" s="3" t="s">
        <v>21</v>
      </c>
      <c r="B4" t="s">
        <v>16</v>
      </c>
      <c r="C4" t="s">
        <v>10</v>
      </c>
      <c r="D4" t="s">
        <v>7</v>
      </c>
      <c r="E4" t="s">
        <v>22</v>
      </c>
    </row>
    <row r="5" spans="1:5" x14ac:dyDescent="0.35">
      <c r="A5" s="4" t="s">
        <v>8</v>
      </c>
      <c r="B5" s="11"/>
      <c r="C5" s="11">
        <v>1000</v>
      </c>
      <c r="D5" s="11">
        <v>1500</v>
      </c>
      <c r="E5" s="11">
        <v>2500</v>
      </c>
    </row>
    <row r="6" spans="1:5" x14ac:dyDescent="0.35">
      <c r="A6" s="4" t="s">
        <v>14</v>
      </c>
      <c r="B6" s="11">
        <v>1200</v>
      </c>
      <c r="C6" s="11">
        <v>300</v>
      </c>
      <c r="D6" s="11">
        <v>1200</v>
      </c>
      <c r="E6" s="11">
        <v>2700</v>
      </c>
    </row>
    <row r="7" spans="1:5" x14ac:dyDescent="0.35">
      <c r="A7" s="4" t="s">
        <v>17</v>
      </c>
      <c r="B7" s="11">
        <v>2400</v>
      </c>
      <c r="C7" s="11"/>
      <c r="D7" s="11">
        <v>600</v>
      </c>
      <c r="E7" s="11">
        <v>3000</v>
      </c>
    </row>
    <row r="8" spans="1:5" x14ac:dyDescent="0.35">
      <c r="A8" s="4" t="s">
        <v>11</v>
      </c>
      <c r="B8" s="11"/>
      <c r="C8" s="11">
        <v>3500</v>
      </c>
      <c r="D8" s="11">
        <v>2800</v>
      </c>
      <c r="E8" s="11">
        <v>6300</v>
      </c>
    </row>
    <row r="9" spans="1:5" x14ac:dyDescent="0.35">
      <c r="A9" s="4" t="s">
        <v>19</v>
      </c>
      <c r="B9" s="11">
        <v>800</v>
      </c>
      <c r="C9" s="11">
        <v>5600</v>
      </c>
      <c r="D9" s="11"/>
      <c r="E9" s="11">
        <v>6400</v>
      </c>
    </row>
    <row r="10" spans="1:5" x14ac:dyDescent="0.35">
      <c r="A10" s="4" t="s">
        <v>12</v>
      </c>
      <c r="B10" s="11"/>
      <c r="C10" s="11">
        <v>8000</v>
      </c>
      <c r="D10" s="11">
        <v>1000</v>
      </c>
      <c r="E10" s="11">
        <v>9000</v>
      </c>
    </row>
    <row r="11" spans="1:5" x14ac:dyDescent="0.35">
      <c r="A11" s="4" t="s">
        <v>13</v>
      </c>
      <c r="B11" s="11"/>
      <c r="C11" s="11">
        <v>1500</v>
      </c>
      <c r="D11" s="11">
        <v>12000</v>
      </c>
      <c r="E11" s="11">
        <v>13500</v>
      </c>
    </row>
    <row r="12" spans="1:5" x14ac:dyDescent="0.35">
      <c r="A12" s="4" t="s">
        <v>15</v>
      </c>
      <c r="B12" s="11"/>
      <c r="C12" s="11">
        <v>8000</v>
      </c>
      <c r="D12" s="11">
        <v>8000</v>
      </c>
      <c r="E12" s="11">
        <v>16000</v>
      </c>
    </row>
    <row r="13" spans="1:5" x14ac:dyDescent="0.35">
      <c r="A13" s="4" t="s">
        <v>18</v>
      </c>
      <c r="B13" s="11"/>
      <c r="C13" s="11">
        <v>5000</v>
      </c>
      <c r="D13" s="11">
        <v>15000</v>
      </c>
      <c r="E13" s="11">
        <v>20000</v>
      </c>
    </row>
    <row r="14" spans="1:5" x14ac:dyDescent="0.35">
      <c r="A14" s="4" t="s">
        <v>22</v>
      </c>
      <c r="B14" s="11">
        <v>4400</v>
      </c>
      <c r="C14" s="11">
        <v>32900</v>
      </c>
      <c r="D14" s="11">
        <v>42100</v>
      </c>
      <c r="E14" s="11">
        <v>79400</v>
      </c>
    </row>
  </sheetData>
  <customSheetViews>
    <customSheetView guid="{551F04B4-EA3A-4CF8-87FA-9D05E30F8276}">
      <selection activeCell="E6" sqref="E6"/>
      <pageMargins left="0.7" right="0.7" top="0.75" bottom="0.75" header="0.3" footer="0.3"/>
    </customSheetView>
  </customSheetViews>
  <pageMargins left="0.7" right="0.7" top="0.75" bottom="0.75" header="0.3" footer="0.3"/>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B1F10BD-A41B-4F56-B300-1E3541C1C08E}">
          <x14:formula1>
            <xm:f>DataSet!$J$5:$J$13</xm:f>
          </x14:formula1>
          <xm:sqref>H8</xm:sqref>
        </x14:dataValidation>
      </x14:dataValidations>
    </ex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16587-A11E-4C11-9452-5CC9C0F14E91}">
  <dimension ref="A3:B13"/>
  <sheetViews>
    <sheetView workbookViewId="0">
      <selection activeCell="A19" sqref="A19"/>
    </sheetView>
  </sheetViews>
  <sheetFormatPr defaultRowHeight="14.5" x14ac:dyDescent="0.35"/>
  <cols>
    <col min="1" max="1" width="14.54296875" bestFit="1" customWidth="1"/>
    <col min="2" max="2" width="13.36328125" bestFit="1" customWidth="1"/>
  </cols>
  <sheetData>
    <row r="3" spans="1:2" x14ac:dyDescent="0.35">
      <c r="A3" s="3" t="s">
        <v>21</v>
      </c>
      <c r="B3" t="s">
        <v>35</v>
      </c>
    </row>
    <row r="4" spans="1:2" x14ac:dyDescent="0.35">
      <c r="A4" s="4" t="s">
        <v>8</v>
      </c>
      <c r="B4" s="6">
        <v>38.6</v>
      </c>
    </row>
    <row r="5" spans="1:2" x14ac:dyDescent="0.35">
      <c r="A5" s="4" t="s">
        <v>19</v>
      </c>
      <c r="B5" s="6">
        <v>42.5</v>
      </c>
    </row>
    <row r="6" spans="1:2" x14ac:dyDescent="0.35">
      <c r="A6" s="4" t="s">
        <v>17</v>
      </c>
      <c r="B6" s="6">
        <v>43.6</v>
      </c>
    </row>
    <row r="7" spans="1:2" x14ac:dyDescent="0.35">
      <c r="A7" s="4" t="s">
        <v>14</v>
      </c>
      <c r="B7" s="6">
        <v>46.666666666666664</v>
      </c>
    </row>
    <row r="8" spans="1:2" x14ac:dyDescent="0.35">
      <c r="A8" s="4" t="s">
        <v>12</v>
      </c>
      <c r="B8" s="6">
        <v>52.222222222222221</v>
      </c>
    </row>
    <row r="9" spans="1:2" x14ac:dyDescent="0.35">
      <c r="A9" s="4" t="s">
        <v>13</v>
      </c>
      <c r="B9" s="6">
        <v>54</v>
      </c>
    </row>
    <row r="10" spans="1:2" x14ac:dyDescent="0.35">
      <c r="A10" s="4" t="s">
        <v>11</v>
      </c>
      <c r="B10" s="6">
        <v>54.666666666666664</v>
      </c>
    </row>
    <row r="11" spans="1:2" x14ac:dyDescent="0.35">
      <c r="A11" s="4" t="s">
        <v>15</v>
      </c>
      <c r="B11" s="6">
        <v>61.625</v>
      </c>
    </row>
    <row r="12" spans="1:2" x14ac:dyDescent="0.35">
      <c r="A12" s="4" t="s">
        <v>18</v>
      </c>
      <c r="B12" s="6">
        <v>64.875</v>
      </c>
    </row>
    <row r="13" spans="1:2" x14ac:dyDescent="0.35">
      <c r="A13" s="4" t="s">
        <v>22</v>
      </c>
      <c r="B13" s="6">
        <v>51.871428571428574</v>
      </c>
    </row>
  </sheetData>
  <customSheetViews>
    <customSheetView guid="{551F04B4-EA3A-4CF8-87FA-9D05E30F8276}">
      <selection activeCell="A19" sqref="A19"/>
      <pageMargins left="0.7" right="0.7" top="0.75" bottom="0.75" header="0.3" footer="0.3"/>
    </customSheetView>
  </customSheetView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INSIGHT 1</vt:lpstr>
      <vt:lpstr>INSIGHT 2</vt:lpstr>
      <vt:lpstr>INSIGHT 3</vt:lpstr>
      <vt:lpstr>INSIGHT 4</vt:lpstr>
      <vt:lpstr>INSIGHT 5</vt:lpstr>
      <vt:lpstr>INSIGHT 6</vt:lpstr>
      <vt:lpstr>INSIGHT 7</vt:lpstr>
      <vt:lpstr>INSIGHT 8</vt:lpstr>
      <vt:lpstr>INSIGHT 9</vt:lpstr>
      <vt:lpstr>INSIGHT 10</vt:lpstr>
      <vt:lpstr>INSIGHT 11</vt:lpstr>
      <vt:lpstr>INSIGHT 12</vt:lpstr>
      <vt:lpstr>KPI</vt:lpstr>
      <vt:lpstr>YOY Growth</vt:lpstr>
      <vt:lpstr>DataSet</vt:lpstr>
      <vt:lpstr>Dashboard</vt:lpstr>
      <vt:lpstr>dataset</vt:lpstr>
      <vt:lpstr>DataSet!Extract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B P Sharma</dc:creator>
  <cp:lastModifiedBy>sweety sharma</cp:lastModifiedBy>
  <dcterms:created xsi:type="dcterms:W3CDTF">2024-04-13T11:04:28Z</dcterms:created>
  <dcterms:modified xsi:type="dcterms:W3CDTF">2024-04-16T12:31:55Z</dcterms:modified>
</cp:coreProperties>
</file>