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OneDrive\Desktop\Subjects-2nd sem\Dss\Adike_Swetha_Finalexam\"/>
    </mc:Choice>
  </mc:AlternateContent>
  <xr:revisionPtr revIDLastSave="28" documentId="8_{14E8FD62-6834-4DA6-9333-9C2263EDFBA3}" xr6:coauthVersionLast="36" xr6:coauthVersionMax="36" xr10:uidLastSave="{5E1304E6-D717-4605-B605-144A08745177}"/>
  <bookViews>
    <workbookView xWindow="0" yWindow="0" windowWidth="23040" windowHeight="8424" activeTab="1" xr2:uid="{BEA835C5-9C06-46C7-926A-41948CA6A66F}"/>
  </bookViews>
  <sheets>
    <sheet name="Without study" sheetId="1" r:id="rId1"/>
    <sheet name="With study" sheetId="2" r:id="rId2"/>
  </sheets>
  <definedNames>
    <definedName name="solver_node1" localSheetId="1" hidden="1">"1;$E$32;;;;$D$11;Market Study;1;"</definedName>
    <definedName name="solver_node1" localSheetId="0" hidden="1">"1;$F$36;;;;$E$17;Constructing Hotels;1;"</definedName>
    <definedName name="solver_node10" localSheetId="1" hidden="1">"2;$Q$48;$M$35;;;No Hotels;Terminal;1;"</definedName>
    <definedName name="solver_node10" localSheetId="0" hidden="1">"2;$J$49;$F$36;0;;No Hotels;Terminal;1;"</definedName>
    <definedName name="solver_node11" localSheetId="1" hidden="1">"1;$M$70;$I$52;0;0.7;Positive Study;hotels;1;"</definedName>
    <definedName name="solver_node12" localSheetId="1" hidden="1">"2;$U$33;$Q$38;2*250;0.1;High;Terminal;1;"</definedName>
    <definedName name="solver_node13" localSheetId="1" hidden="1">"2;$U$38;$Q$38;2*105;0.4;Medium;Terminal;1;"</definedName>
    <definedName name="solver_node14" localSheetId="1" hidden="1">"2;$U$43;$Q$38;-2*80;0.5;Low;Terminal;1;"</definedName>
    <definedName name="solver_node15" localSheetId="1" hidden="1">"0;$Q$58;$M$70;0;;3 Hotels;3 hotels;1;"</definedName>
    <definedName name="solver_node16" localSheetId="1" hidden="1">"2;$U$53;$Q$58;3*250;0.4;High;Terminal;1;"</definedName>
    <definedName name="solver_node17" localSheetId="1" hidden="1">"2;$U$58;$Q$58;3*105;0.4;Medium;Terminal;1;"</definedName>
    <definedName name="solver_node18" localSheetId="1" hidden="1">"2;$U$63;$Q$58;-3*80;0.2;Low;Terminal;1;"</definedName>
    <definedName name="solver_node19" localSheetId="1" hidden="1">"0;$Q$73;$M$70;0;;2 Hotels;2 hotels;1;"</definedName>
    <definedName name="solver_node2" localSheetId="1" hidden="1">"2;$I$13;$E$32;257.25;;Without Study;Terminal;1;"</definedName>
    <definedName name="solver_node2" localSheetId="0" hidden="1">"0;$J$24;$F$36;0;;3 Hotels;New Node;1;"</definedName>
    <definedName name="solver_node20" localSheetId="1" hidden="1">"2;$U$68;$Q$73;2*250;0.4;High;Terminal;1;"</definedName>
    <definedName name="solver_node21" localSheetId="1" hidden="1">"2;$U$73;$Q$73;2*105;0.4;Medium;Terminal;1;"</definedName>
    <definedName name="solver_node22" localSheetId="1" hidden="1">"2;$U$78;$Q$73;-2*80;0.2;Low;Terminal;1;"</definedName>
    <definedName name="solver_node23" localSheetId="1" hidden="1">"2;$Q$83;$M$70;;;No Hotels;Terminal;1;"</definedName>
    <definedName name="solver_node3" localSheetId="1" hidden="1">"0;$I$52;$E$32;-25;;With Study;With Study;1;"</definedName>
    <definedName name="solver_node3" localSheetId="0" hidden="1">"2;$N$19;$J$24;750;25%;High;Terminal;1;"</definedName>
    <definedName name="solver_node4" localSheetId="1" hidden="1">"1;$M$35;$I$52;0;0.3;Negative Study;hotels;1;"</definedName>
    <definedName name="solver_node4" localSheetId="0" hidden="1">"2;$N$24;$J$24;315;45%;Medium;Terminal;1;"</definedName>
    <definedName name="solver_node5" localSheetId="1" hidden="1">"0;$Q$23;$M$35;0;;3 Hotels;3 hotels;1;"</definedName>
    <definedName name="solver_node5" localSheetId="0" hidden="1">"2;$N$29;$J$24;-240;30%;Low;Terminal;1;"</definedName>
    <definedName name="solver_node6" localSheetId="1" hidden="1">"2;$U$18;$Q$23;3*250;0.1;High;Terminal;1;"</definedName>
    <definedName name="solver_node6" localSheetId="0" hidden="1">"0;$J$39;$F$36;0;;2 Hotels;New Node;1;"</definedName>
    <definedName name="solver_node7" localSheetId="1" hidden="1">"2;$U$23;$Q$23;3*105;0.4;Medium;Terminal;1;"</definedName>
    <definedName name="solver_node7" localSheetId="0" hidden="1">"2;$N$34;$J$39;500;25%;High;Terminal;1;"</definedName>
    <definedName name="solver_node8" localSheetId="1" hidden="1">"2;$U$28;$Q$23;-3*80;0.5;Low;Terminal;1;"</definedName>
    <definedName name="solver_node8" localSheetId="0" hidden="1">"2;$N$39;$J$39;210;45%;Medium;Terminal;1;"</definedName>
    <definedName name="solver_node9" localSheetId="1" hidden="1">"0;$Q$38;$M$35;0;;2 Hotels;2 hotels;1;"</definedName>
    <definedName name="solver_node9" localSheetId="0" hidden="1">"2;$N$44;$J$39;-160;30%;Low;Terminal;1;"</definedName>
    <definedName name="solver_nodes" localSheetId="1" hidden="1">23</definedName>
    <definedName name="solver_nodes" localSheetId="0" hidden="1">10</definedName>
    <definedName name="solver_tree_a" localSheetId="1" hidden="1">1</definedName>
    <definedName name="solver_tree_a" localSheetId="0" hidden="1">1</definedName>
    <definedName name="solver_tree_b" localSheetId="1" hidden="1">1</definedName>
    <definedName name="solver_tree_b" localSheetId="0" hidden="1">1</definedName>
    <definedName name="solver_tree_rt" localSheetId="1" hidden="1">1000000000000</definedName>
    <definedName name="solver_tree_rt" localSheetId="0" hidden="1">1000000000000</definedName>
    <definedName name="solver_treeroot" localSheetId="1" hidden="1">'With study'!$D$11</definedName>
    <definedName name="solver_treeroot" localSheetId="0" hidden="1">'Without study'!$E$17</definedName>
    <definedName name="solver_typ" localSheetId="0" hidden="1">2</definedName>
    <definedName name="solver_ver" localSheetId="0" hidden="1">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3" i="2" l="1"/>
  <c r="AA6" i="1"/>
  <c r="Z6" i="1"/>
  <c r="Y6" i="1"/>
  <c r="AA5" i="1"/>
  <c r="Z5" i="1"/>
  <c r="Y5" i="1"/>
  <c r="AA4" i="1"/>
  <c r="Z4" i="1"/>
  <c r="Z8" i="1" s="1"/>
  <c r="Y4" i="1"/>
  <c r="Y8" i="1" s="1"/>
  <c r="V83" i="2" l="1"/>
  <c r="P84" i="2" s="1"/>
  <c r="S79" i="2"/>
  <c r="V78" i="2"/>
  <c r="T79" i="2" s="1"/>
  <c r="S74" i="2"/>
  <c r="V73" i="2" s="1"/>
  <c r="T74" i="2" s="1"/>
  <c r="S69" i="2"/>
  <c r="V68" i="2" s="1"/>
  <c r="T69" i="2" s="1"/>
  <c r="P74" i="2" s="1"/>
  <c r="S64" i="2"/>
  <c r="V63" i="2" s="1"/>
  <c r="T64" i="2" s="1"/>
  <c r="S59" i="2"/>
  <c r="V58" i="2"/>
  <c r="T59" i="2" s="1"/>
  <c r="S54" i="2"/>
  <c r="V53" i="2"/>
  <c r="T54" i="2" s="1"/>
  <c r="V48" i="2"/>
  <c r="P49" i="2" s="1"/>
  <c r="S44" i="2"/>
  <c r="V43" i="2"/>
  <c r="T44" i="2" s="1"/>
  <c r="S39" i="2"/>
  <c r="V38" i="2" s="1"/>
  <c r="T39" i="2" s="1"/>
  <c r="S34" i="2"/>
  <c r="V33" i="2" s="1"/>
  <c r="T34" i="2" s="1"/>
  <c r="S29" i="2"/>
  <c r="V28" i="2" s="1"/>
  <c r="T29" i="2" s="1"/>
  <c r="S24" i="2"/>
  <c r="V23" i="2"/>
  <c r="T24" i="2" s="1"/>
  <c r="S19" i="2"/>
  <c r="V18" i="2"/>
  <c r="T19" i="2" s="1"/>
  <c r="H14" i="2"/>
  <c r="V13" i="2"/>
  <c r="P59" i="2" l="1"/>
  <c r="L71" i="2" s="1"/>
  <c r="M70" i="2" s="1"/>
  <c r="P39" i="2"/>
  <c r="P24" i="2"/>
  <c r="O49" i="1"/>
  <c r="I50" i="1" s="1"/>
  <c r="L42" i="1"/>
  <c r="O44" i="1"/>
  <c r="M45" i="1" s="1"/>
  <c r="L37" i="1"/>
  <c r="O39" i="1"/>
  <c r="M40" i="1" s="1"/>
  <c r="L32" i="1"/>
  <c r="O34" i="1"/>
  <c r="M35" i="1" s="1"/>
  <c r="L27" i="1"/>
  <c r="O29" i="1"/>
  <c r="M30" i="1" s="1"/>
  <c r="L22" i="1"/>
  <c r="I25" i="1" s="1"/>
  <c r="O24" i="1"/>
  <c r="M25" i="1" s="1"/>
  <c r="L17" i="1"/>
  <c r="O19" i="1"/>
  <c r="M20" i="1" s="1"/>
  <c r="L36" i="2" l="1"/>
  <c r="I40" i="1"/>
  <c r="E37" i="1" s="1"/>
  <c r="F36" i="1" s="1"/>
  <c r="M35" i="2" l="1"/>
  <c r="H53" i="2"/>
  <c r="D33" i="2" s="1"/>
  <c r="E32" i="2" s="1"/>
  <c r="AA18" i="2" s="1"/>
</calcChain>
</file>

<file path=xl/sharedStrings.xml><?xml version="1.0" encoding="utf-8"?>
<sst xmlns="http://schemas.openxmlformats.org/spreadsheetml/2006/main" count="46" uniqueCount="18">
  <si>
    <t>3 Hotels</t>
  </si>
  <si>
    <t>2 Hotels</t>
  </si>
  <si>
    <t>No Hotels</t>
  </si>
  <si>
    <t>High</t>
  </si>
  <si>
    <t>Medium</t>
  </si>
  <si>
    <t>Low</t>
  </si>
  <si>
    <t>Without Study</t>
  </si>
  <si>
    <t>With Study</t>
  </si>
  <si>
    <t>Negative Study</t>
  </si>
  <si>
    <t>Positive Study</t>
  </si>
  <si>
    <t>=</t>
  </si>
  <si>
    <t>Probability of good outcome</t>
  </si>
  <si>
    <t xml:space="preserve">Demand </t>
  </si>
  <si>
    <t>Profit</t>
  </si>
  <si>
    <t>Chance</t>
  </si>
  <si>
    <t>Do Nothing</t>
  </si>
  <si>
    <t>EMV</t>
  </si>
  <si>
    <t>All figures ae in 1000's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</si>
</sst>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Font="1" applyBorder="1"/>
    <xf numFmtId="6" fontId="0" fillId="0" borderId="1" xfId="0" applyNumberFormat="1" applyFont="1" applyBorder="1"/>
    <xf numFmtId="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35</xdr:row>
      <xdr:rowOff>0</xdr:rowOff>
    </xdr:from>
    <xdr:to>
      <xdr:col>6</xdr:col>
      <xdr:colOff>22860</xdr:colOff>
      <xdr:row>35</xdr:row>
      <xdr:rowOff>160020</xdr:rowOff>
    </xdr:to>
    <xdr:sp macro="" textlink="">
      <xdr:nvSpPr>
        <xdr:cNvPr id="98" name="Solver_shape$F$36">
          <a:extLst>
            <a:ext uri="{FF2B5EF4-FFF2-40B4-BE49-F238E27FC236}">
              <a16:creationId xmlns:a16="http://schemas.microsoft.com/office/drawing/2014/main" id="{5EBC7569-DF55-44BC-9FE2-9ED0C4C25D12}"/>
            </a:ext>
          </a:extLst>
        </xdr:cNvPr>
        <xdr:cNvSpPr/>
      </xdr:nvSpPr>
      <xdr:spPr>
        <a:xfrm>
          <a:off x="3048000" y="6400800"/>
          <a:ext cx="160020" cy="160020"/>
        </a:xfrm>
        <a:prstGeom prst="flowChartProcess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35</xdr:row>
      <xdr:rowOff>80010</xdr:rowOff>
    </xdr:from>
    <xdr:to>
      <xdr:col>5</xdr:col>
      <xdr:colOff>0</xdr:colOff>
      <xdr:row>35</xdr:row>
      <xdr:rowOff>80010</xdr:rowOff>
    </xdr:to>
    <xdr:cxnSp macro="">
      <xdr:nvCxnSpPr>
        <xdr:cNvPr id="99" name="Solver_line$F$36">
          <a:extLst>
            <a:ext uri="{FF2B5EF4-FFF2-40B4-BE49-F238E27FC236}">
              <a16:creationId xmlns:a16="http://schemas.microsoft.com/office/drawing/2014/main" id="{C4D401DC-B43C-40D9-A501-F1CCA89EB3D3}"/>
            </a:ext>
          </a:extLst>
        </xdr:cNvPr>
        <xdr:cNvCxnSpPr/>
      </xdr:nvCxnSpPr>
      <xdr:spPr>
        <a:xfrm>
          <a:off x="2438400" y="6480810"/>
          <a:ext cx="60960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80010</xdr:rowOff>
    </xdr:from>
    <xdr:to>
      <xdr:col>7</xdr:col>
      <xdr:colOff>0</xdr:colOff>
      <xdr:row>35</xdr:row>
      <xdr:rowOff>80010</xdr:rowOff>
    </xdr:to>
    <xdr:cxnSp macro="">
      <xdr:nvCxnSpPr>
        <xdr:cNvPr id="100" name="Solver_shapecon$J$24">
          <a:extLst>
            <a:ext uri="{FF2B5EF4-FFF2-40B4-BE49-F238E27FC236}">
              <a16:creationId xmlns:a16="http://schemas.microsoft.com/office/drawing/2014/main" id="{6E381A7A-D0D7-4BE8-AF9D-660A4786A994}"/>
            </a:ext>
          </a:extLst>
        </xdr:cNvPr>
        <xdr:cNvCxnSpPr/>
      </xdr:nvCxnSpPr>
      <xdr:spPr>
        <a:xfrm flipV="1">
          <a:off x="3208020" y="4286250"/>
          <a:ext cx="259080" cy="219456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23</xdr:row>
      <xdr:rowOff>0</xdr:rowOff>
    </xdr:from>
    <xdr:to>
      <xdr:col>10</xdr:col>
      <xdr:colOff>0</xdr:colOff>
      <xdr:row>23</xdr:row>
      <xdr:rowOff>160020</xdr:rowOff>
    </xdr:to>
    <xdr:sp macro="" textlink="">
      <xdr:nvSpPr>
        <xdr:cNvPr id="101" name="Solver_shape$J$24">
          <a:extLst>
            <a:ext uri="{FF2B5EF4-FFF2-40B4-BE49-F238E27FC236}">
              <a16:creationId xmlns:a16="http://schemas.microsoft.com/office/drawing/2014/main" id="{EA2F792A-F9B6-4FB5-ADF1-16C1427EB2B8}"/>
            </a:ext>
          </a:extLst>
        </xdr:cNvPr>
        <xdr:cNvSpPr/>
      </xdr:nvSpPr>
      <xdr:spPr>
        <a:xfrm>
          <a:off x="4572000" y="4206240"/>
          <a:ext cx="160020" cy="160020"/>
        </a:xfrm>
        <a:prstGeom prst="flowChartConnector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23</xdr:row>
      <xdr:rowOff>80010</xdr:rowOff>
    </xdr:from>
    <xdr:to>
      <xdr:col>9</xdr:col>
      <xdr:colOff>0</xdr:colOff>
      <xdr:row>23</xdr:row>
      <xdr:rowOff>80010</xdr:rowOff>
    </xdr:to>
    <xdr:cxnSp macro="">
      <xdr:nvCxnSpPr>
        <xdr:cNvPr id="102" name="Solver_line$J$24">
          <a:extLst>
            <a:ext uri="{FF2B5EF4-FFF2-40B4-BE49-F238E27FC236}">
              <a16:creationId xmlns:a16="http://schemas.microsoft.com/office/drawing/2014/main" id="{85617E4B-AAC3-48F5-843F-EA3B9E6BB34F}"/>
            </a:ext>
          </a:extLst>
        </xdr:cNvPr>
        <xdr:cNvCxnSpPr/>
      </xdr:nvCxnSpPr>
      <xdr:spPr>
        <a:xfrm>
          <a:off x="3467100" y="4286250"/>
          <a:ext cx="110490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80010</xdr:rowOff>
    </xdr:from>
    <xdr:to>
      <xdr:col>11</xdr:col>
      <xdr:colOff>0</xdr:colOff>
      <xdr:row>23</xdr:row>
      <xdr:rowOff>80010</xdr:rowOff>
    </xdr:to>
    <xdr:cxnSp macro="">
      <xdr:nvCxnSpPr>
        <xdr:cNvPr id="103" name="Solver_shapecon$N$19">
          <a:extLst>
            <a:ext uri="{FF2B5EF4-FFF2-40B4-BE49-F238E27FC236}">
              <a16:creationId xmlns:a16="http://schemas.microsoft.com/office/drawing/2014/main" id="{7E263ED7-932D-471B-95D8-658AA2DCC623}"/>
            </a:ext>
          </a:extLst>
        </xdr:cNvPr>
        <xdr:cNvCxnSpPr/>
      </xdr:nvCxnSpPr>
      <xdr:spPr>
        <a:xfrm flipV="1">
          <a:off x="4732020" y="3371850"/>
          <a:ext cx="259080" cy="9144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18</xdr:row>
      <xdr:rowOff>0</xdr:rowOff>
    </xdr:from>
    <xdr:to>
      <xdr:col>14</xdr:col>
      <xdr:colOff>0</xdr:colOff>
      <xdr:row>18</xdr:row>
      <xdr:rowOff>160020</xdr:rowOff>
    </xdr:to>
    <xdr:sp macro="" textlink="">
      <xdr:nvSpPr>
        <xdr:cNvPr id="104" name="Solver_shape$N$19">
          <a:extLst>
            <a:ext uri="{FF2B5EF4-FFF2-40B4-BE49-F238E27FC236}">
              <a16:creationId xmlns:a16="http://schemas.microsoft.com/office/drawing/2014/main" id="{BBCC96CB-EC06-45FD-9DF8-88E1BE912F6C}"/>
            </a:ext>
          </a:extLst>
        </xdr:cNvPr>
        <xdr:cNvSpPr/>
      </xdr:nvSpPr>
      <xdr:spPr>
        <a:xfrm rot="16200000">
          <a:off x="5836920" y="3291840"/>
          <a:ext cx="160020" cy="16002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18</xdr:row>
      <xdr:rowOff>80010</xdr:rowOff>
    </xdr:from>
    <xdr:to>
      <xdr:col>13</xdr:col>
      <xdr:colOff>0</xdr:colOff>
      <xdr:row>18</xdr:row>
      <xdr:rowOff>80010</xdr:rowOff>
    </xdr:to>
    <xdr:cxnSp macro="">
      <xdr:nvCxnSpPr>
        <xdr:cNvPr id="105" name="Solver_line$N$19">
          <a:extLst>
            <a:ext uri="{FF2B5EF4-FFF2-40B4-BE49-F238E27FC236}">
              <a16:creationId xmlns:a16="http://schemas.microsoft.com/office/drawing/2014/main" id="{D6FA6E67-719F-487E-8411-5C4295AD707C}"/>
            </a:ext>
          </a:extLst>
        </xdr:cNvPr>
        <xdr:cNvCxnSpPr/>
      </xdr:nvCxnSpPr>
      <xdr:spPr>
        <a:xfrm>
          <a:off x="4991100" y="3371850"/>
          <a:ext cx="84582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80010</xdr:rowOff>
    </xdr:from>
    <xdr:to>
      <xdr:col>11</xdr:col>
      <xdr:colOff>0</xdr:colOff>
      <xdr:row>23</xdr:row>
      <xdr:rowOff>80010</xdr:rowOff>
    </xdr:to>
    <xdr:cxnSp macro="">
      <xdr:nvCxnSpPr>
        <xdr:cNvPr id="106" name="Solver_shapecon$N$24">
          <a:extLst>
            <a:ext uri="{FF2B5EF4-FFF2-40B4-BE49-F238E27FC236}">
              <a16:creationId xmlns:a16="http://schemas.microsoft.com/office/drawing/2014/main" id="{0D2CFEBF-3E44-48FE-B604-9F9BA616DA04}"/>
            </a:ext>
          </a:extLst>
        </xdr:cNvPr>
        <xdr:cNvCxnSpPr/>
      </xdr:nvCxnSpPr>
      <xdr:spPr>
        <a:xfrm>
          <a:off x="4732020" y="4263390"/>
          <a:ext cx="25908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23</xdr:row>
      <xdr:rowOff>0</xdr:rowOff>
    </xdr:from>
    <xdr:to>
      <xdr:col>14</xdr:col>
      <xdr:colOff>0</xdr:colOff>
      <xdr:row>23</xdr:row>
      <xdr:rowOff>160020</xdr:rowOff>
    </xdr:to>
    <xdr:sp macro="" textlink="">
      <xdr:nvSpPr>
        <xdr:cNvPr id="107" name="Solver_shape$N$24">
          <a:extLst>
            <a:ext uri="{FF2B5EF4-FFF2-40B4-BE49-F238E27FC236}">
              <a16:creationId xmlns:a16="http://schemas.microsoft.com/office/drawing/2014/main" id="{B00FD92F-3BF2-413F-8004-94C13C13F710}"/>
            </a:ext>
          </a:extLst>
        </xdr:cNvPr>
        <xdr:cNvSpPr/>
      </xdr:nvSpPr>
      <xdr:spPr>
        <a:xfrm rot="16200000">
          <a:off x="5836920" y="4183380"/>
          <a:ext cx="160020" cy="16002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23</xdr:row>
      <xdr:rowOff>80010</xdr:rowOff>
    </xdr:from>
    <xdr:to>
      <xdr:col>13</xdr:col>
      <xdr:colOff>0</xdr:colOff>
      <xdr:row>23</xdr:row>
      <xdr:rowOff>80010</xdr:rowOff>
    </xdr:to>
    <xdr:cxnSp macro="">
      <xdr:nvCxnSpPr>
        <xdr:cNvPr id="108" name="Solver_line$N$24">
          <a:extLst>
            <a:ext uri="{FF2B5EF4-FFF2-40B4-BE49-F238E27FC236}">
              <a16:creationId xmlns:a16="http://schemas.microsoft.com/office/drawing/2014/main" id="{482165B7-8222-4A2A-B1EA-F1FDA81E1727}"/>
            </a:ext>
          </a:extLst>
        </xdr:cNvPr>
        <xdr:cNvCxnSpPr/>
      </xdr:nvCxnSpPr>
      <xdr:spPr>
        <a:xfrm>
          <a:off x="4991100" y="4263390"/>
          <a:ext cx="84582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80010</xdr:rowOff>
    </xdr:from>
    <xdr:to>
      <xdr:col>11</xdr:col>
      <xdr:colOff>0</xdr:colOff>
      <xdr:row>28</xdr:row>
      <xdr:rowOff>80010</xdr:rowOff>
    </xdr:to>
    <xdr:cxnSp macro="">
      <xdr:nvCxnSpPr>
        <xdr:cNvPr id="109" name="Solver_shapecon$N$29">
          <a:extLst>
            <a:ext uri="{FF2B5EF4-FFF2-40B4-BE49-F238E27FC236}">
              <a16:creationId xmlns:a16="http://schemas.microsoft.com/office/drawing/2014/main" id="{7FF0BB90-FE95-427B-8059-9F41FFFBF6DB}"/>
            </a:ext>
          </a:extLst>
        </xdr:cNvPr>
        <xdr:cNvCxnSpPr/>
      </xdr:nvCxnSpPr>
      <xdr:spPr>
        <a:xfrm>
          <a:off x="4732020" y="4263390"/>
          <a:ext cx="259080" cy="89154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28</xdr:row>
      <xdr:rowOff>0</xdr:rowOff>
    </xdr:from>
    <xdr:to>
      <xdr:col>14</xdr:col>
      <xdr:colOff>0</xdr:colOff>
      <xdr:row>28</xdr:row>
      <xdr:rowOff>160020</xdr:rowOff>
    </xdr:to>
    <xdr:sp macro="" textlink="">
      <xdr:nvSpPr>
        <xdr:cNvPr id="110" name="Solver_shape$N$29">
          <a:extLst>
            <a:ext uri="{FF2B5EF4-FFF2-40B4-BE49-F238E27FC236}">
              <a16:creationId xmlns:a16="http://schemas.microsoft.com/office/drawing/2014/main" id="{8B5767F5-865C-4245-BF5C-61C9E604E0C3}"/>
            </a:ext>
          </a:extLst>
        </xdr:cNvPr>
        <xdr:cNvSpPr/>
      </xdr:nvSpPr>
      <xdr:spPr>
        <a:xfrm rot="16200000">
          <a:off x="5836920" y="5074920"/>
          <a:ext cx="160020" cy="16002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28</xdr:row>
      <xdr:rowOff>80010</xdr:rowOff>
    </xdr:from>
    <xdr:to>
      <xdr:col>13</xdr:col>
      <xdr:colOff>0</xdr:colOff>
      <xdr:row>28</xdr:row>
      <xdr:rowOff>80010</xdr:rowOff>
    </xdr:to>
    <xdr:cxnSp macro="">
      <xdr:nvCxnSpPr>
        <xdr:cNvPr id="111" name="Solver_line$N$29">
          <a:extLst>
            <a:ext uri="{FF2B5EF4-FFF2-40B4-BE49-F238E27FC236}">
              <a16:creationId xmlns:a16="http://schemas.microsoft.com/office/drawing/2014/main" id="{409CD3CC-B6D3-4A4E-8783-4A2399C47818}"/>
            </a:ext>
          </a:extLst>
        </xdr:cNvPr>
        <xdr:cNvCxnSpPr/>
      </xdr:nvCxnSpPr>
      <xdr:spPr>
        <a:xfrm>
          <a:off x="4991100" y="5154930"/>
          <a:ext cx="84582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</xdr:row>
      <xdr:rowOff>80010</xdr:rowOff>
    </xdr:from>
    <xdr:to>
      <xdr:col>7</xdr:col>
      <xdr:colOff>0</xdr:colOff>
      <xdr:row>38</xdr:row>
      <xdr:rowOff>80010</xdr:rowOff>
    </xdr:to>
    <xdr:cxnSp macro="">
      <xdr:nvCxnSpPr>
        <xdr:cNvPr id="112" name="Solver_shapecon$J$39">
          <a:extLst>
            <a:ext uri="{FF2B5EF4-FFF2-40B4-BE49-F238E27FC236}">
              <a16:creationId xmlns:a16="http://schemas.microsoft.com/office/drawing/2014/main" id="{EA7EEB39-6860-4CEC-8235-2E6BDD2C3852}"/>
            </a:ext>
          </a:extLst>
        </xdr:cNvPr>
        <xdr:cNvCxnSpPr/>
      </xdr:nvCxnSpPr>
      <xdr:spPr>
        <a:xfrm>
          <a:off x="3208020" y="6412230"/>
          <a:ext cx="259080" cy="5257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38</xdr:row>
      <xdr:rowOff>0</xdr:rowOff>
    </xdr:from>
    <xdr:to>
      <xdr:col>10</xdr:col>
      <xdr:colOff>0</xdr:colOff>
      <xdr:row>38</xdr:row>
      <xdr:rowOff>160020</xdr:rowOff>
    </xdr:to>
    <xdr:sp macro="" textlink="">
      <xdr:nvSpPr>
        <xdr:cNvPr id="113" name="Solver_shape$J$39">
          <a:extLst>
            <a:ext uri="{FF2B5EF4-FFF2-40B4-BE49-F238E27FC236}">
              <a16:creationId xmlns:a16="http://schemas.microsoft.com/office/drawing/2014/main" id="{F27F0387-B7E1-4FFE-BEBB-D4E01628F690}"/>
            </a:ext>
          </a:extLst>
        </xdr:cNvPr>
        <xdr:cNvSpPr/>
      </xdr:nvSpPr>
      <xdr:spPr>
        <a:xfrm>
          <a:off x="4572000" y="685800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38</xdr:row>
      <xdr:rowOff>80010</xdr:rowOff>
    </xdr:from>
    <xdr:to>
      <xdr:col>9</xdr:col>
      <xdr:colOff>0</xdr:colOff>
      <xdr:row>38</xdr:row>
      <xdr:rowOff>80010</xdr:rowOff>
    </xdr:to>
    <xdr:cxnSp macro="">
      <xdr:nvCxnSpPr>
        <xdr:cNvPr id="114" name="Solver_line$J$39">
          <a:extLst>
            <a:ext uri="{FF2B5EF4-FFF2-40B4-BE49-F238E27FC236}">
              <a16:creationId xmlns:a16="http://schemas.microsoft.com/office/drawing/2014/main" id="{6800A33D-0B9A-4CD3-B51C-91B29AE57CBD}"/>
            </a:ext>
          </a:extLst>
        </xdr:cNvPr>
        <xdr:cNvCxnSpPr/>
      </xdr:nvCxnSpPr>
      <xdr:spPr>
        <a:xfrm>
          <a:off x="3467100" y="6938010"/>
          <a:ext cx="11049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80010</xdr:rowOff>
    </xdr:from>
    <xdr:to>
      <xdr:col>11</xdr:col>
      <xdr:colOff>0</xdr:colOff>
      <xdr:row>38</xdr:row>
      <xdr:rowOff>80010</xdr:rowOff>
    </xdr:to>
    <xdr:cxnSp macro="">
      <xdr:nvCxnSpPr>
        <xdr:cNvPr id="115" name="Solver_shapecon$N$34">
          <a:extLst>
            <a:ext uri="{FF2B5EF4-FFF2-40B4-BE49-F238E27FC236}">
              <a16:creationId xmlns:a16="http://schemas.microsoft.com/office/drawing/2014/main" id="{8E78740B-6E77-4206-91DC-B333C9C50121}"/>
            </a:ext>
          </a:extLst>
        </xdr:cNvPr>
        <xdr:cNvCxnSpPr/>
      </xdr:nvCxnSpPr>
      <xdr:spPr>
        <a:xfrm flipV="1">
          <a:off x="4732020" y="6046470"/>
          <a:ext cx="259080" cy="8915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33</xdr:row>
      <xdr:rowOff>0</xdr:rowOff>
    </xdr:from>
    <xdr:to>
      <xdr:col>14</xdr:col>
      <xdr:colOff>0</xdr:colOff>
      <xdr:row>33</xdr:row>
      <xdr:rowOff>160020</xdr:rowOff>
    </xdr:to>
    <xdr:sp macro="" textlink="">
      <xdr:nvSpPr>
        <xdr:cNvPr id="116" name="Solver_shape$N$34">
          <a:extLst>
            <a:ext uri="{FF2B5EF4-FFF2-40B4-BE49-F238E27FC236}">
              <a16:creationId xmlns:a16="http://schemas.microsoft.com/office/drawing/2014/main" id="{BF8EA125-5A27-4C1B-A6DF-3F5A04E93D7B}"/>
            </a:ext>
          </a:extLst>
        </xdr:cNvPr>
        <xdr:cNvSpPr/>
      </xdr:nvSpPr>
      <xdr:spPr>
        <a:xfrm rot="16200000">
          <a:off x="5836920" y="596646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33</xdr:row>
      <xdr:rowOff>80010</xdr:rowOff>
    </xdr:from>
    <xdr:to>
      <xdr:col>13</xdr:col>
      <xdr:colOff>0</xdr:colOff>
      <xdr:row>33</xdr:row>
      <xdr:rowOff>80010</xdr:rowOff>
    </xdr:to>
    <xdr:cxnSp macro="">
      <xdr:nvCxnSpPr>
        <xdr:cNvPr id="117" name="Solver_line$N$34">
          <a:extLst>
            <a:ext uri="{FF2B5EF4-FFF2-40B4-BE49-F238E27FC236}">
              <a16:creationId xmlns:a16="http://schemas.microsoft.com/office/drawing/2014/main" id="{5126DBDA-1FDE-44E9-BC19-8D928EC14D74}"/>
            </a:ext>
          </a:extLst>
        </xdr:cNvPr>
        <xdr:cNvCxnSpPr/>
      </xdr:nvCxnSpPr>
      <xdr:spPr>
        <a:xfrm>
          <a:off x="4991100" y="6046470"/>
          <a:ext cx="8458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38</xdr:row>
      <xdr:rowOff>80010</xdr:rowOff>
    </xdr:from>
    <xdr:to>
      <xdr:col>11</xdr:col>
      <xdr:colOff>0</xdr:colOff>
      <xdr:row>38</xdr:row>
      <xdr:rowOff>80010</xdr:rowOff>
    </xdr:to>
    <xdr:cxnSp macro="">
      <xdr:nvCxnSpPr>
        <xdr:cNvPr id="118" name="Solver_shapecon$N$39">
          <a:extLst>
            <a:ext uri="{FF2B5EF4-FFF2-40B4-BE49-F238E27FC236}">
              <a16:creationId xmlns:a16="http://schemas.microsoft.com/office/drawing/2014/main" id="{F7697333-58FC-4545-9C72-2DB619BE45DC}"/>
            </a:ext>
          </a:extLst>
        </xdr:cNvPr>
        <xdr:cNvCxnSpPr/>
      </xdr:nvCxnSpPr>
      <xdr:spPr>
        <a:xfrm>
          <a:off x="4732020" y="6915150"/>
          <a:ext cx="25908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38</xdr:row>
      <xdr:rowOff>0</xdr:rowOff>
    </xdr:from>
    <xdr:to>
      <xdr:col>14</xdr:col>
      <xdr:colOff>0</xdr:colOff>
      <xdr:row>38</xdr:row>
      <xdr:rowOff>160020</xdr:rowOff>
    </xdr:to>
    <xdr:sp macro="" textlink="">
      <xdr:nvSpPr>
        <xdr:cNvPr id="119" name="Solver_shape$N$39">
          <a:extLst>
            <a:ext uri="{FF2B5EF4-FFF2-40B4-BE49-F238E27FC236}">
              <a16:creationId xmlns:a16="http://schemas.microsoft.com/office/drawing/2014/main" id="{284D3866-89E6-4864-9C42-3A6138737FF9}"/>
            </a:ext>
          </a:extLst>
        </xdr:cNvPr>
        <xdr:cNvSpPr/>
      </xdr:nvSpPr>
      <xdr:spPr>
        <a:xfrm rot="16200000">
          <a:off x="5836920" y="683514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38</xdr:row>
      <xdr:rowOff>80010</xdr:rowOff>
    </xdr:from>
    <xdr:to>
      <xdr:col>13</xdr:col>
      <xdr:colOff>0</xdr:colOff>
      <xdr:row>38</xdr:row>
      <xdr:rowOff>80010</xdr:rowOff>
    </xdr:to>
    <xdr:cxnSp macro="">
      <xdr:nvCxnSpPr>
        <xdr:cNvPr id="120" name="Solver_line$N$39">
          <a:extLst>
            <a:ext uri="{FF2B5EF4-FFF2-40B4-BE49-F238E27FC236}">
              <a16:creationId xmlns:a16="http://schemas.microsoft.com/office/drawing/2014/main" id="{35E12102-FC09-4558-B1E3-028B1AE9A308}"/>
            </a:ext>
          </a:extLst>
        </xdr:cNvPr>
        <xdr:cNvCxnSpPr/>
      </xdr:nvCxnSpPr>
      <xdr:spPr>
        <a:xfrm>
          <a:off x="4991100" y="6915150"/>
          <a:ext cx="8458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38</xdr:row>
      <xdr:rowOff>80010</xdr:rowOff>
    </xdr:from>
    <xdr:to>
      <xdr:col>11</xdr:col>
      <xdr:colOff>0</xdr:colOff>
      <xdr:row>43</xdr:row>
      <xdr:rowOff>80010</xdr:rowOff>
    </xdr:to>
    <xdr:cxnSp macro="">
      <xdr:nvCxnSpPr>
        <xdr:cNvPr id="121" name="Solver_shapecon$N$44">
          <a:extLst>
            <a:ext uri="{FF2B5EF4-FFF2-40B4-BE49-F238E27FC236}">
              <a16:creationId xmlns:a16="http://schemas.microsoft.com/office/drawing/2014/main" id="{6EED1C4B-8DB3-4344-A094-D1396D311489}"/>
            </a:ext>
          </a:extLst>
        </xdr:cNvPr>
        <xdr:cNvCxnSpPr/>
      </xdr:nvCxnSpPr>
      <xdr:spPr>
        <a:xfrm>
          <a:off x="4732020" y="6915150"/>
          <a:ext cx="259080" cy="8915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43</xdr:row>
      <xdr:rowOff>0</xdr:rowOff>
    </xdr:from>
    <xdr:to>
      <xdr:col>14</xdr:col>
      <xdr:colOff>0</xdr:colOff>
      <xdr:row>43</xdr:row>
      <xdr:rowOff>160020</xdr:rowOff>
    </xdr:to>
    <xdr:sp macro="" textlink="">
      <xdr:nvSpPr>
        <xdr:cNvPr id="122" name="Solver_shape$N$44">
          <a:extLst>
            <a:ext uri="{FF2B5EF4-FFF2-40B4-BE49-F238E27FC236}">
              <a16:creationId xmlns:a16="http://schemas.microsoft.com/office/drawing/2014/main" id="{31ABEEAB-8C18-429B-B860-F5F8EE21034B}"/>
            </a:ext>
          </a:extLst>
        </xdr:cNvPr>
        <xdr:cNvSpPr/>
      </xdr:nvSpPr>
      <xdr:spPr>
        <a:xfrm rot="16200000">
          <a:off x="5836920" y="772668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0</xdr:colOff>
      <xdr:row>43</xdr:row>
      <xdr:rowOff>80010</xdr:rowOff>
    </xdr:from>
    <xdr:to>
      <xdr:col>13</xdr:col>
      <xdr:colOff>0</xdr:colOff>
      <xdr:row>43</xdr:row>
      <xdr:rowOff>80010</xdr:rowOff>
    </xdr:to>
    <xdr:cxnSp macro="">
      <xdr:nvCxnSpPr>
        <xdr:cNvPr id="123" name="Solver_line$N$44">
          <a:extLst>
            <a:ext uri="{FF2B5EF4-FFF2-40B4-BE49-F238E27FC236}">
              <a16:creationId xmlns:a16="http://schemas.microsoft.com/office/drawing/2014/main" id="{1F5CCBE2-DEE3-4655-BDB5-0EB789D501EF}"/>
            </a:ext>
          </a:extLst>
        </xdr:cNvPr>
        <xdr:cNvCxnSpPr/>
      </xdr:nvCxnSpPr>
      <xdr:spPr>
        <a:xfrm>
          <a:off x="4991100" y="7806690"/>
          <a:ext cx="8458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35</xdr:row>
      <xdr:rowOff>80010</xdr:rowOff>
    </xdr:from>
    <xdr:to>
      <xdr:col>7</xdr:col>
      <xdr:colOff>0</xdr:colOff>
      <xdr:row>48</xdr:row>
      <xdr:rowOff>80010</xdr:rowOff>
    </xdr:to>
    <xdr:cxnSp macro="">
      <xdr:nvCxnSpPr>
        <xdr:cNvPr id="124" name="Solver_shapecon$J$49">
          <a:extLst>
            <a:ext uri="{FF2B5EF4-FFF2-40B4-BE49-F238E27FC236}">
              <a16:creationId xmlns:a16="http://schemas.microsoft.com/office/drawing/2014/main" id="{E33467B3-5B13-4DF7-9C76-B1FE220BD615}"/>
            </a:ext>
          </a:extLst>
        </xdr:cNvPr>
        <xdr:cNvCxnSpPr/>
      </xdr:nvCxnSpPr>
      <xdr:spPr>
        <a:xfrm>
          <a:off x="3208020" y="6389370"/>
          <a:ext cx="259080" cy="23088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160019</xdr:colOff>
      <xdr:row>48</xdr:row>
      <xdr:rowOff>160020</xdr:rowOff>
    </xdr:to>
    <xdr:sp macro="" textlink="">
      <xdr:nvSpPr>
        <xdr:cNvPr id="125" name="Solver_shape$J$49">
          <a:extLst>
            <a:ext uri="{FF2B5EF4-FFF2-40B4-BE49-F238E27FC236}">
              <a16:creationId xmlns:a16="http://schemas.microsoft.com/office/drawing/2014/main" id="{6C37855E-F67D-42F5-B372-4F219AC183FE}"/>
            </a:ext>
          </a:extLst>
        </xdr:cNvPr>
        <xdr:cNvSpPr/>
      </xdr:nvSpPr>
      <xdr:spPr>
        <a:xfrm rot="16200000">
          <a:off x="4572000" y="8618220"/>
          <a:ext cx="160020" cy="160019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48</xdr:row>
      <xdr:rowOff>80010</xdr:rowOff>
    </xdr:from>
    <xdr:to>
      <xdr:col>13</xdr:col>
      <xdr:colOff>0</xdr:colOff>
      <xdr:row>48</xdr:row>
      <xdr:rowOff>80010</xdr:rowOff>
    </xdr:to>
    <xdr:cxnSp macro="">
      <xdr:nvCxnSpPr>
        <xdr:cNvPr id="126" name="Solver_dash$J$49">
          <a:extLst>
            <a:ext uri="{FF2B5EF4-FFF2-40B4-BE49-F238E27FC236}">
              <a16:creationId xmlns:a16="http://schemas.microsoft.com/office/drawing/2014/main" id="{0FF6D3BD-DD60-493F-A0D3-8B6270019E16}"/>
            </a:ext>
          </a:extLst>
        </xdr:cNvPr>
        <xdr:cNvCxnSpPr/>
      </xdr:nvCxnSpPr>
      <xdr:spPr>
        <a:xfrm>
          <a:off x="4732020" y="8698230"/>
          <a:ext cx="11049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48</xdr:row>
      <xdr:rowOff>80010</xdr:rowOff>
    </xdr:from>
    <xdr:to>
      <xdr:col>9</xdr:col>
      <xdr:colOff>0</xdr:colOff>
      <xdr:row>48</xdr:row>
      <xdr:rowOff>80010</xdr:rowOff>
    </xdr:to>
    <xdr:cxnSp macro="">
      <xdr:nvCxnSpPr>
        <xdr:cNvPr id="127" name="Solver_line$J$49">
          <a:extLst>
            <a:ext uri="{FF2B5EF4-FFF2-40B4-BE49-F238E27FC236}">
              <a16:creationId xmlns:a16="http://schemas.microsoft.com/office/drawing/2014/main" id="{2C7894BA-78D8-45E4-92B8-E2897ABA0555}"/>
            </a:ext>
          </a:extLst>
        </xdr:cNvPr>
        <xdr:cNvCxnSpPr/>
      </xdr:nvCxnSpPr>
      <xdr:spPr>
        <a:xfrm>
          <a:off x="3467100" y="8698230"/>
          <a:ext cx="110490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31</xdr:row>
      <xdr:rowOff>0</xdr:rowOff>
    </xdr:from>
    <xdr:to>
      <xdr:col>5</xdr:col>
      <xdr:colOff>13214</xdr:colOff>
      <xdr:row>31</xdr:row>
      <xdr:rowOff>160020</xdr:rowOff>
    </xdr:to>
    <xdr:sp macro="" textlink="">
      <xdr:nvSpPr>
        <xdr:cNvPr id="663" name="Solver_shape$E$32">
          <a:extLst>
            <a:ext uri="{FF2B5EF4-FFF2-40B4-BE49-F238E27FC236}">
              <a16:creationId xmlns:a16="http://schemas.microsoft.com/office/drawing/2014/main" id="{97B308EE-06F4-4079-85A9-658A49D16B29}"/>
            </a:ext>
          </a:extLst>
        </xdr:cNvPr>
        <xdr:cNvSpPr/>
      </xdr:nvSpPr>
      <xdr:spPr>
        <a:xfrm>
          <a:off x="2438400" y="5669280"/>
          <a:ext cx="160020" cy="160020"/>
        </a:xfrm>
        <a:prstGeom prst="flowChartProcess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31</xdr:row>
      <xdr:rowOff>80010</xdr:rowOff>
    </xdr:from>
    <xdr:to>
      <xdr:col>4</xdr:col>
      <xdr:colOff>0</xdr:colOff>
      <xdr:row>31</xdr:row>
      <xdr:rowOff>80010</xdr:rowOff>
    </xdr:to>
    <xdr:cxnSp macro="">
      <xdr:nvCxnSpPr>
        <xdr:cNvPr id="664" name="Solver_line$E$32">
          <a:extLst>
            <a:ext uri="{FF2B5EF4-FFF2-40B4-BE49-F238E27FC236}">
              <a16:creationId xmlns:a16="http://schemas.microsoft.com/office/drawing/2014/main" id="{AE8ABC4A-F941-4C25-B942-1F57AD3B471F}"/>
            </a:ext>
          </a:extLst>
        </xdr:cNvPr>
        <xdr:cNvCxnSpPr/>
      </xdr:nvCxnSpPr>
      <xdr:spPr>
        <a:xfrm>
          <a:off x="1828800" y="5749290"/>
          <a:ext cx="60960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80010</xdr:rowOff>
    </xdr:from>
    <xdr:to>
      <xdr:col>6</xdr:col>
      <xdr:colOff>0</xdr:colOff>
      <xdr:row>31</xdr:row>
      <xdr:rowOff>80010</xdr:rowOff>
    </xdr:to>
    <xdr:cxnSp macro="">
      <xdr:nvCxnSpPr>
        <xdr:cNvPr id="665" name="Solver_shapecon$I$13">
          <a:extLst>
            <a:ext uri="{FF2B5EF4-FFF2-40B4-BE49-F238E27FC236}">
              <a16:creationId xmlns:a16="http://schemas.microsoft.com/office/drawing/2014/main" id="{1FF019FA-E824-42F2-B8EE-8430AE50876E}"/>
            </a:ext>
          </a:extLst>
        </xdr:cNvPr>
        <xdr:cNvCxnSpPr/>
      </xdr:nvCxnSpPr>
      <xdr:spPr>
        <a:xfrm flipV="1">
          <a:off x="2598420" y="2274570"/>
          <a:ext cx="259080" cy="347472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0</xdr:colOff>
      <xdr:row>12</xdr:row>
      <xdr:rowOff>160020</xdr:rowOff>
    </xdr:to>
    <xdr:sp macro="" textlink="">
      <xdr:nvSpPr>
        <xdr:cNvPr id="666" name="Solver_shape$I$13">
          <a:extLst>
            <a:ext uri="{FF2B5EF4-FFF2-40B4-BE49-F238E27FC236}">
              <a16:creationId xmlns:a16="http://schemas.microsoft.com/office/drawing/2014/main" id="{13F247B6-2E0C-4A40-B9A4-17B3A6BF8794}"/>
            </a:ext>
          </a:extLst>
        </xdr:cNvPr>
        <xdr:cNvSpPr/>
      </xdr:nvSpPr>
      <xdr:spPr>
        <a:xfrm rot="16200000">
          <a:off x="4198620" y="219456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12</xdr:row>
      <xdr:rowOff>80010</xdr:rowOff>
    </xdr:from>
    <xdr:to>
      <xdr:col>20</xdr:col>
      <xdr:colOff>0</xdr:colOff>
      <xdr:row>12</xdr:row>
      <xdr:rowOff>80010</xdr:rowOff>
    </xdr:to>
    <xdr:cxnSp macro="">
      <xdr:nvCxnSpPr>
        <xdr:cNvPr id="667" name="Solver_dash$I$13">
          <a:extLst>
            <a:ext uri="{FF2B5EF4-FFF2-40B4-BE49-F238E27FC236}">
              <a16:creationId xmlns:a16="http://schemas.microsoft.com/office/drawing/2014/main" id="{B3A81DBF-0881-4948-9DBB-2494056F6661}"/>
            </a:ext>
          </a:extLst>
        </xdr:cNvPr>
        <xdr:cNvCxnSpPr/>
      </xdr:nvCxnSpPr>
      <xdr:spPr>
        <a:xfrm>
          <a:off x="4358640" y="2274570"/>
          <a:ext cx="40005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80010</xdr:rowOff>
    </xdr:from>
    <xdr:to>
      <xdr:col>8</xdr:col>
      <xdr:colOff>0</xdr:colOff>
      <xdr:row>12</xdr:row>
      <xdr:rowOff>80010</xdr:rowOff>
    </xdr:to>
    <xdr:cxnSp macro="">
      <xdr:nvCxnSpPr>
        <xdr:cNvPr id="668" name="Solver_line$I$13">
          <a:extLst>
            <a:ext uri="{FF2B5EF4-FFF2-40B4-BE49-F238E27FC236}">
              <a16:creationId xmlns:a16="http://schemas.microsoft.com/office/drawing/2014/main" id="{C8F94DA0-1E17-4962-B805-47B60740BC9F}"/>
            </a:ext>
          </a:extLst>
        </xdr:cNvPr>
        <xdr:cNvCxnSpPr/>
      </xdr:nvCxnSpPr>
      <xdr:spPr>
        <a:xfrm>
          <a:off x="2857500" y="2274570"/>
          <a:ext cx="13411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31</xdr:row>
      <xdr:rowOff>80010</xdr:rowOff>
    </xdr:from>
    <xdr:to>
      <xdr:col>6</xdr:col>
      <xdr:colOff>0</xdr:colOff>
      <xdr:row>51</xdr:row>
      <xdr:rowOff>80010</xdr:rowOff>
    </xdr:to>
    <xdr:cxnSp macro="">
      <xdr:nvCxnSpPr>
        <xdr:cNvPr id="669" name="Solver_shapecon$I$52">
          <a:extLst>
            <a:ext uri="{FF2B5EF4-FFF2-40B4-BE49-F238E27FC236}">
              <a16:creationId xmlns:a16="http://schemas.microsoft.com/office/drawing/2014/main" id="{895E612C-D9EC-4909-AE04-FADD63EA1CD8}"/>
            </a:ext>
          </a:extLst>
        </xdr:cNvPr>
        <xdr:cNvCxnSpPr/>
      </xdr:nvCxnSpPr>
      <xdr:spPr>
        <a:xfrm>
          <a:off x="2598420" y="5726430"/>
          <a:ext cx="259080" cy="363474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51</xdr:row>
      <xdr:rowOff>0</xdr:rowOff>
    </xdr:from>
    <xdr:to>
      <xdr:col>9</xdr:col>
      <xdr:colOff>0</xdr:colOff>
      <xdr:row>51</xdr:row>
      <xdr:rowOff>160020</xdr:rowOff>
    </xdr:to>
    <xdr:sp macro="" textlink="">
      <xdr:nvSpPr>
        <xdr:cNvPr id="670" name="Solver_shape$I$52">
          <a:extLst>
            <a:ext uri="{FF2B5EF4-FFF2-40B4-BE49-F238E27FC236}">
              <a16:creationId xmlns:a16="http://schemas.microsoft.com/office/drawing/2014/main" id="{8AB6C693-0967-42A9-9976-90B2FF3633A0}"/>
            </a:ext>
          </a:extLst>
        </xdr:cNvPr>
        <xdr:cNvSpPr/>
      </xdr:nvSpPr>
      <xdr:spPr>
        <a:xfrm>
          <a:off x="4198620" y="9281160"/>
          <a:ext cx="160020" cy="160020"/>
        </a:xfrm>
        <a:prstGeom prst="flowChartConnector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51</xdr:row>
      <xdr:rowOff>80010</xdr:rowOff>
    </xdr:from>
    <xdr:to>
      <xdr:col>8</xdr:col>
      <xdr:colOff>0</xdr:colOff>
      <xdr:row>51</xdr:row>
      <xdr:rowOff>80010</xdr:rowOff>
    </xdr:to>
    <xdr:cxnSp macro="">
      <xdr:nvCxnSpPr>
        <xdr:cNvPr id="671" name="Solver_line$I$52">
          <a:extLst>
            <a:ext uri="{FF2B5EF4-FFF2-40B4-BE49-F238E27FC236}">
              <a16:creationId xmlns:a16="http://schemas.microsoft.com/office/drawing/2014/main" id="{A7C0C01E-A09B-43DA-BDAE-3A0BACD66B9E}"/>
            </a:ext>
          </a:extLst>
        </xdr:cNvPr>
        <xdr:cNvCxnSpPr/>
      </xdr:nvCxnSpPr>
      <xdr:spPr>
        <a:xfrm>
          <a:off x="2857500" y="9361170"/>
          <a:ext cx="134112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34</xdr:row>
      <xdr:rowOff>80010</xdr:rowOff>
    </xdr:from>
    <xdr:to>
      <xdr:col>10</xdr:col>
      <xdr:colOff>0</xdr:colOff>
      <xdr:row>51</xdr:row>
      <xdr:rowOff>80010</xdr:rowOff>
    </xdr:to>
    <xdr:cxnSp macro="">
      <xdr:nvCxnSpPr>
        <xdr:cNvPr id="672" name="Solver_shapecon$M$35">
          <a:extLst>
            <a:ext uri="{FF2B5EF4-FFF2-40B4-BE49-F238E27FC236}">
              <a16:creationId xmlns:a16="http://schemas.microsoft.com/office/drawing/2014/main" id="{541E5A4A-F5D8-4429-9C52-72E08D66A8E6}"/>
            </a:ext>
          </a:extLst>
        </xdr:cNvPr>
        <xdr:cNvCxnSpPr/>
      </xdr:nvCxnSpPr>
      <xdr:spPr>
        <a:xfrm flipV="1">
          <a:off x="4358640" y="6252210"/>
          <a:ext cx="259080" cy="310896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34</xdr:row>
      <xdr:rowOff>0</xdr:rowOff>
    </xdr:from>
    <xdr:to>
      <xdr:col>13</xdr:col>
      <xdr:colOff>13214</xdr:colOff>
      <xdr:row>34</xdr:row>
      <xdr:rowOff>160020</xdr:rowOff>
    </xdr:to>
    <xdr:sp macro="" textlink="">
      <xdr:nvSpPr>
        <xdr:cNvPr id="673" name="Solver_shape$M$35">
          <a:extLst>
            <a:ext uri="{FF2B5EF4-FFF2-40B4-BE49-F238E27FC236}">
              <a16:creationId xmlns:a16="http://schemas.microsoft.com/office/drawing/2014/main" id="{6FB6EE5C-1E69-4360-B04B-541E13908C9E}"/>
            </a:ext>
          </a:extLst>
        </xdr:cNvPr>
        <xdr:cNvSpPr/>
      </xdr:nvSpPr>
      <xdr:spPr>
        <a:xfrm>
          <a:off x="5798820" y="6172200"/>
          <a:ext cx="160020" cy="160020"/>
        </a:xfrm>
        <a:prstGeom prst="flowChartProcess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34</xdr:row>
      <xdr:rowOff>80010</xdr:rowOff>
    </xdr:from>
    <xdr:to>
      <xdr:col>12</xdr:col>
      <xdr:colOff>0</xdr:colOff>
      <xdr:row>34</xdr:row>
      <xdr:rowOff>80010</xdr:rowOff>
    </xdr:to>
    <xdr:cxnSp macro="">
      <xdr:nvCxnSpPr>
        <xdr:cNvPr id="674" name="Solver_line$M$35">
          <a:extLst>
            <a:ext uri="{FF2B5EF4-FFF2-40B4-BE49-F238E27FC236}">
              <a16:creationId xmlns:a16="http://schemas.microsoft.com/office/drawing/2014/main" id="{13DAC9C5-E625-4005-84EC-1EC242CAA78F}"/>
            </a:ext>
          </a:extLst>
        </xdr:cNvPr>
        <xdr:cNvCxnSpPr/>
      </xdr:nvCxnSpPr>
      <xdr:spPr>
        <a:xfrm>
          <a:off x="4617720" y="6252210"/>
          <a:ext cx="118110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80010</xdr:rowOff>
    </xdr:from>
    <xdr:to>
      <xdr:col>14</xdr:col>
      <xdr:colOff>0</xdr:colOff>
      <xdr:row>34</xdr:row>
      <xdr:rowOff>80010</xdr:rowOff>
    </xdr:to>
    <xdr:cxnSp macro="">
      <xdr:nvCxnSpPr>
        <xdr:cNvPr id="675" name="Solver_shapecon$Q$23">
          <a:extLst>
            <a:ext uri="{FF2B5EF4-FFF2-40B4-BE49-F238E27FC236}">
              <a16:creationId xmlns:a16="http://schemas.microsoft.com/office/drawing/2014/main" id="{1E8092D0-9BA9-46CD-83B3-ED2AE4FA2680}"/>
            </a:ext>
          </a:extLst>
        </xdr:cNvPr>
        <xdr:cNvCxnSpPr/>
      </xdr:nvCxnSpPr>
      <xdr:spPr>
        <a:xfrm flipV="1">
          <a:off x="5958840" y="4080510"/>
          <a:ext cx="259080" cy="21717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22</xdr:row>
      <xdr:rowOff>0</xdr:rowOff>
    </xdr:from>
    <xdr:to>
      <xdr:col>17</xdr:col>
      <xdr:colOff>0</xdr:colOff>
      <xdr:row>22</xdr:row>
      <xdr:rowOff>160020</xdr:rowOff>
    </xdr:to>
    <xdr:sp macro="" textlink="">
      <xdr:nvSpPr>
        <xdr:cNvPr id="676" name="Solver_shape$Q$23">
          <a:extLst>
            <a:ext uri="{FF2B5EF4-FFF2-40B4-BE49-F238E27FC236}">
              <a16:creationId xmlns:a16="http://schemas.microsoft.com/office/drawing/2014/main" id="{300575C7-37C1-4696-9C12-67630AD6DA75}"/>
            </a:ext>
          </a:extLst>
        </xdr:cNvPr>
        <xdr:cNvSpPr/>
      </xdr:nvSpPr>
      <xdr:spPr>
        <a:xfrm>
          <a:off x="7117080" y="4000500"/>
          <a:ext cx="160020" cy="160020"/>
        </a:xfrm>
        <a:prstGeom prst="flowChartConnector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22</xdr:row>
      <xdr:rowOff>80010</xdr:rowOff>
    </xdr:from>
    <xdr:to>
      <xdr:col>16</xdr:col>
      <xdr:colOff>0</xdr:colOff>
      <xdr:row>22</xdr:row>
      <xdr:rowOff>80010</xdr:rowOff>
    </xdr:to>
    <xdr:cxnSp macro="">
      <xdr:nvCxnSpPr>
        <xdr:cNvPr id="677" name="Solver_line$Q$23">
          <a:extLst>
            <a:ext uri="{FF2B5EF4-FFF2-40B4-BE49-F238E27FC236}">
              <a16:creationId xmlns:a16="http://schemas.microsoft.com/office/drawing/2014/main" id="{20625B30-AE9A-4818-BF88-B05C5C403570}"/>
            </a:ext>
          </a:extLst>
        </xdr:cNvPr>
        <xdr:cNvCxnSpPr/>
      </xdr:nvCxnSpPr>
      <xdr:spPr>
        <a:xfrm>
          <a:off x="6217920" y="4080510"/>
          <a:ext cx="89916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80010</xdr:rowOff>
    </xdr:from>
    <xdr:to>
      <xdr:col>18</xdr:col>
      <xdr:colOff>0</xdr:colOff>
      <xdr:row>22</xdr:row>
      <xdr:rowOff>80010</xdr:rowOff>
    </xdr:to>
    <xdr:cxnSp macro="">
      <xdr:nvCxnSpPr>
        <xdr:cNvPr id="678" name="Solver_shapecon$U$18">
          <a:extLst>
            <a:ext uri="{FF2B5EF4-FFF2-40B4-BE49-F238E27FC236}">
              <a16:creationId xmlns:a16="http://schemas.microsoft.com/office/drawing/2014/main" id="{453DAA95-E3B6-43EE-8BBD-69B50D289CFA}"/>
            </a:ext>
          </a:extLst>
        </xdr:cNvPr>
        <xdr:cNvCxnSpPr/>
      </xdr:nvCxnSpPr>
      <xdr:spPr>
        <a:xfrm flipV="1">
          <a:off x="7277100" y="3166110"/>
          <a:ext cx="259080" cy="9144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17</xdr:row>
      <xdr:rowOff>0</xdr:rowOff>
    </xdr:from>
    <xdr:to>
      <xdr:col>21</xdr:col>
      <xdr:colOff>0</xdr:colOff>
      <xdr:row>17</xdr:row>
      <xdr:rowOff>160020</xdr:rowOff>
    </xdr:to>
    <xdr:sp macro="" textlink="">
      <xdr:nvSpPr>
        <xdr:cNvPr id="679" name="Solver_shape$U$18">
          <a:extLst>
            <a:ext uri="{FF2B5EF4-FFF2-40B4-BE49-F238E27FC236}">
              <a16:creationId xmlns:a16="http://schemas.microsoft.com/office/drawing/2014/main" id="{803918D7-EA09-4D62-93D0-C7825FD598A7}"/>
            </a:ext>
          </a:extLst>
        </xdr:cNvPr>
        <xdr:cNvSpPr/>
      </xdr:nvSpPr>
      <xdr:spPr>
        <a:xfrm rot="16200000">
          <a:off x="8382000" y="3086100"/>
          <a:ext cx="160020" cy="16002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17</xdr:row>
      <xdr:rowOff>80010</xdr:rowOff>
    </xdr:from>
    <xdr:to>
      <xdr:col>20</xdr:col>
      <xdr:colOff>0</xdr:colOff>
      <xdr:row>17</xdr:row>
      <xdr:rowOff>80010</xdr:rowOff>
    </xdr:to>
    <xdr:cxnSp macro="">
      <xdr:nvCxnSpPr>
        <xdr:cNvPr id="680" name="Solver_line$U$18">
          <a:extLst>
            <a:ext uri="{FF2B5EF4-FFF2-40B4-BE49-F238E27FC236}">
              <a16:creationId xmlns:a16="http://schemas.microsoft.com/office/drawing/2014/main" id="{052F5DB9-3815-48A2-836D-92963A621783}"/>
            </a:ext>
          </a:extLst>
        </xdr:cNvPr>
        <xdr:cNvCxnSpPr/>
      </xdr:nvCxnSpPr>
      <xdr:spPr>
        <a:xfrm>
          <a:off x="7536180" y="3166110"/>
          <a:ext cx="84582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22</xdr:row>
      <xdr:rowOff>80010</xdr:rowOff>
    </xdr:from>
    <xdr:to>
      <xdr:col>18</xdr:col>
      <xdr:colOff>0</xdr:colOff>
      <xdr:row>22</xdr:row>
      <xdr:rowOff>80010</xdr:rowOff>
    </xdr:to>
    <xdr:cxnSp macro="">
      <xdr:nvCxnSpPr>
        <xdr:cNvPr id="681" name="Solver_shapecon$U$23">
          <a:extLst>
            <a:ext uri="{FF2B5EF4-FFF2-40B4-BE49-F238E27FC236}">
              <a16:creationId xmlns:a16="http://schemas.microsoft.com/office/drawing/2014/main" id="{E8FA83ED-A1F8-402A-804A-61D03059DDEB}"/>
            </a:ext>
          </a:extLst>
        </xdr:cNvPr>
        <xdr:cNvCxnSpPr/>
      </xdr:nvCxnSpPr>
      <xdr:spPr>
        <a:xfrm>
          <a:off x="7277100" y="4057650"/>
          <a:ext cx="25908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22</xdr:row>
      <xdr:rowOff>0</xdr:rowOff>
    </xdr:from>
    <xdr:to>
      <xdr:col>21</xdr:col>
      <xdr:colOff>0</xdr:colOff>
      <xdr:row>22</xdr:row>
      <xdr:rowOff>160020</xdr:rowOff>
    </xdr:to>
    <xdr:sp macro="" textlink="">
      <xdr:nvSpPr>
        <xdr:cNvPr id="682" name="Solver_shape$U$23">
          <a:extLst>
            <a:ext uri="{FF2B5EF4-FFF2-40B4-BE49-F238E27FC236}">
              <a16:creationId xmlns:a16="http://schemas.microsoft.com/office/drawing/2014/main" id="{DC59B352-7D79-47E2-B2CB-A5C94995B420}"/>
            </a:ext>
          </a:extLst>
        </xdr:cNvPr>
        <xdr:cNvSpPr/>
      </xdr:nvSpPr>
      <xdr:spPr>
        <a:xfrm rot="16200000">
          <a:off x="8382000" y="3977640"/>
          <a:ext cx="160020" cy="16002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22</xdr:row>
      <xdr:rowOff>80010</xdr:rowOff>
    </xdr:from>
    <xdr:to>
      <xdr:col>20</xdr:col>
      <xdr:colOff>0</xdr:colOff>
      <xdr:row>22</xdr:row>
      <xdr:rowOff>80010</xdr:rowOff>
    </xdr:to>
    <xdr:cxnSp macro="">
      <xdr:nvCxnSpPr>
        <xdr:cNvPr id="683" name="Solver_line$U$23">
          <a:extLst>
            <a:ext uri="{FF2B5EF4-FFF2-40B4-BE49-F238E27FC236}">
              <a16:creationId xmlns:a16="http://schemas.microsoft.com/office/drawing/2014/main" id="{F565680F-BB12-4472-BDE4-A91D068FA86F}"/>
            </a:ext>
          </a:extLst>
        </xdr:cNvPr>
        <xdr:cNvCxnSpPr/>
      </xdr:nvCxnSpPr>
      <xdr:spPr>
        <a:xfrm>
          <a:off x="7536180" y="4057650"/>
          <a:ext cx="84582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22</xdr:row>
      <xdr:rowOff>80010</xdr:rowOff>
    </xdr:from>
    <xdr:to>
      <xdr:col>18</xdr:col>
      <xdr:colOff>0</xdr:colOff>
      <xdr:row>27</xdr:row>
      <xdr:rowOff>80010</xdr:rowOff>
    </xdr:to>
    <xdr:cxnSp macro="">
      <xdr:nvCxnSpPr>
        <xdr:cNvPr id="684" name="Solver_shapecon$U$28">
          <a:extLst>
            <a:ext uri="{FF2B5EF4-FFF2-40B4-BE49-F238E27FC236}">
              <a16:creationId xmlns:a16="http://schemas.microsoft.com/office/drawing/2014/main" id="{B5AD93DD-3C22-4A50-A25A-8C795372C7D5}"/>
            </a:ext>
          </a:extLst>
        </xdr:cNvPr>
        <xdr:cNvCxnSpPr/>
      </xdr:nvCxnSpPr>
      <xdr:spPr>
        <a:xfrm>
          <a:off x="7277100" y="4057650"/>
          <a:ext cx="259080" cy="89154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27</xdr:row>
      <xdr:rowOff>0</xdr:rowOff>
    </xdr:from>
    <xdr:to>
      <xdr:col>21</xdr:col>
      <xdr:colOff>0</xdr:colOff>
      <xdr:row>27</xdr:row>
      <xdr:rowOff>160020</xdr:rowOff>
    </xdr:to>
    <xdr:sp macro="" textlink="">
      <xdr:nvSpPr>
        <xdr:cNvPr id="685" name="Solver_shape$U$28">
          <a:extLst>
            <a:ext uri="{FF2B5EF4-FFF2-40B4-BE49-F238E27FC236}">
              <a16:creationId xmlns:a16="http://schemas.microsoft.com/office/drawing/2014/main" id="{5175DC4E-A038-4078-8FD8-5E88A1A9D264}"/>
            </a:ext>
          </a:extLst>
        </xdr:cNvPr>
        <xdr:cNvSpPr/>
      </xdr:nvSpPr>
      <xdr:spPr>
        <a:xfrm rot="16200000">
          <a:off x="8382000" y="4869180"/>
          <a:ext cx="160020" cy="16002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27</xdr:row>
      <xdr:rowOff>80010</xdr:rowOff>
    </xdr:from>
    <xdr:to>
      <xdr:col>20</xdr:col>
      <xdr:colOff>0</xdr:colOff>
      <xdr:row>27</xdr:row>
      <xdr:rowOff>80010</xdr:rowOff>
    </xdr:to>
    <xdr:cxnSp macro="">
      <xdr:nvCxnSpPr>
        <xdr:cNvPr id="686" name="Solver_line$U$28">
          <a:extLst>
            <a:ext uri="{FF2B5EF4-FFF2-40B4-BE49-F238E27FC236}">
              <a16:creationId xmlns:a16="http://schemas.microsoft.com/office/drawing/2014/main" id="{5111CEE6-00FA-4C40-8A27-D7E151B17CE8}"/>
            </a:ext>
          </a:extLst>
        </xdr:cNvPr>
        <xdr:cNvCxnSpPr/>
      </xdr:nvCxnSpPr>
      <xdr:spPr>
        <a:xfrm>
          <a:off x="7536180" y="4949190"/>
          <a:ext cx="84582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80010</xdr:rowOff>
    </xdr:from>
    <xdr:to>
      <xdr:col>14</xdr:col>
      <xdr:colOff>0</xdr:colOff>
      <xdr:row>37</xdr:row>
      <xdr:rowOff>80010</xdr:rowOff>
    </xdr:to>
    <xdr:cxnSp macro="">
      <xdr:nvCxnSpPr>
        <xdr:cNvPr id="687" name="Solver_shapecon$Q$38">
          <a:extLst>
            <a:ext uri="{FF2B5EF4-FFF2-40B4-BE49-F238E27FC236}">
              <a16:creationId xmlns:a16="http://schemas.microsoft.com/office/drawing/2014/main" id="{A5290671-A334-42BF-B61A-749B6750D94A}"/>
            </a:ext>
          </a:extLst>
        </xdr:cNvPr>
        <xdr:cNvCxnSpPr/>
      </xdr:nvCxnSpPr>
      <xdr:spPr>
        <a:xfrm>
          <a:off x="5958840" y="6183630"/>
          <a:ext cx="259080" cy="5257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37</xdr:row>
      <xdr:rowOff>0</xdr:rowOff>
    </xdr:from>
    <xdr:to>
      <xdr:col>17</xdr:col>
      <xdr:colOff>0</xdr:colOff>
      <xdr:row>37</xdr:row>
      <xdr:rowOff>160020</xdr:rowOff>
    </xdr:to>
    <xdr:sp macro="" textlink="">
      <xdr:nvSpPr>
        <xdr:cNvPr id="688" name="Solver_shape$Q$38">
          <a:extLst>
            <a:ext uri="{FF2B5EF4-FFF2-40B4-BE49-F238E27FC236}">
              <a16:creationId xmlns:a16="http://schemas.microsoft.com/office/drawing/2014/main" id="{A0846C7D-3D67-417F-B7D3-99F9C75F16FB}"/>
            </a:ext>
          </a:extLst>
        </xdr:cNvPr>
        <xdr:cNvSpPr/>
      </xdr:nvSpPr>
      <xdr:spPr>
        <a:xfrm>
          <a:off x="7117080" y="662940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37</xdr:row>
      <xdr:rowOff>80010</xdr:rowOff>
    </xdr:from>
    <xdr:to>
      <xdr:col>16</xdr:col>
      <xdr:colOff>0</xdr:colOff>
      <xdr:row>37</xdr:row>
      <xdr:rowOff>80010</xdr:rowOff>
    </xdr:to>
    <xdr:cxnSp macro="">
      <xdr:nvCxnSpPr>
        <xdr:cNvPr id="689" name="Solver_line$Q$38">
          <a:extLst>
            <a:ext uri="{FF2B5EF4-FFF2-40B4-BE49-F238E27FC236}">
              <a16:creationId xmlns:a16="http://schemas.microsoft.com/office/drawing/2014/main" id="{98C178BB-C3F2-41B2-926C-4865F3F78DAF}"/>
            </a:ext>
          </a:extLst>
        </xdr:cNvPr>
        <xdr:cNvCxnSpPr/>
      </xdr:nvCxnSpPr>
      <xdr:spPr>
        <a:xfrm>
          <a:off x="6217920" y="6709410"/>
          <a:ext cx="89916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32</xdr:row>
      <xdr:rowOff>80010</xdr:rowOff>
    </xdr:from>
    <xdr:to>
      <xdr:col>18</xdr:col>
      <xdr:colOff>0</xdr:colOff>
      <xdr:row>37</xdr:row>
      <xdr:rowOff>80010</xdr:rowOff>
    </xdr:to>
    <xdr:cxnSp macro="">
      <xdr:nvCxnSpPr>
        <xdr:cNvPr id="690" name="Solver_shapecon$U$33">
          <a:extLst>
            <a:ext uri="{FF2B5EF4-FFF2-40B4-BE49-F238E27FC236}">
              <a16:creationId xmlns:a16="http://schemas.microsoft.com/office/drawing/2014/main" id="{1AE41C18-A924-43A5-AAA7-AE04E68CB2CA}"/>
            </a:ext>
          </a:extLst>
        </xdr:cNvPr>
        <xdr:cNvCxnSpPr/>
      </xdr:nvCxnSpPr>
      <xdr:spPr>
        <a:xfrm flipV="1">
          <a:off x="7277100" y="5817870"/>
          <a:ext cx="259080" cy="8915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32</xdr:row>
      <xdr:rowOff>0</xdr:rowOff>
    </xdr:from>
    <xdr:to>
      <xdr:col>21</xdr:col>
      <xdr:colOff>0</xdr:colOff>
      <xdr:row>32</xdr:row>
      <xdr:rowOff>160020</xdr:rowOff>
    </xdr:to>
    <xdr:sp macro="" textlink="">
      <xdr:nvSpPr>
        <xdr:cNvPr id="691" name="Solver_shape$U$33">
          <a:extLst>
            <a:ext uri="{FF2B5EF4-FFF2-40B4-BE49-F238E27FC236}">
              <a16:creationId xmlns:a16="http://schemas.microsoft.com/office/drawing/2014/main" id="{31833AE3-A230-45F8-8591-881B4924B7D9}"/>
            </a:ext>
          </a:extLst>
        </xdr:cNvPr>
        <xdr:cNvSpPr/>
      </xdr:nvSpPr>
      <xdr:spPr>
        <a:xfrm rot="16200000">
          <a:off x="8382000" y="573786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32</xdr:row>
      <xdr:rowOff>80010</xdr:rowOff>
    </xdr:from>
    <xdr:to>
      <xdr:col>20</xdr:col>
      <xdr:colOff>0</xdr:colOff>
      <xdr:row>32</xdr:row>
      <xdr:rowOff>80010</xdr:rowOff>
    </xdr:to>
    <xdr:cxnSp macro="">
      <xdr:nvCxnSpPr>
        <xdr:cNvPr id="692" name="Solver_line$U$33">
          <a:extLst>
            <a:ext uri="{FF2B5EF4-FFF2-40B4-BE49-F238E27FC236}">
              <a16:creationId xmlns:a16="http://schemas.microsoft.com/office/drawing/2014/main" id="{2D383B79-542B-4B99-AD5B-4A48E80102BC}"/>
            </a:ext>
          </a:extLst>
        </xdr:cNvPr>
        <xdr:cNvCxnSpPr/>
      </xdr:nvCxnSpPr>
      <xdr:spPr>
        <a:xfrm>
          <a:off x="7536180" y="5817870"/>
          <a:ext cx="8458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37</xdr:row>
      <xdr:rowOff>80010</xdr:rowOff>
    </xdr:from>
    <xdr:to>
      <xdr:col>18</xdr:col>
      <xdr:colOff>0</xdr:colOff>
      <xdr:row>37</xdr:row>
      <xdr:rowOff>80010</xdr:rowOff>
    </xdr:to>
    <xdr:cxnSp macro="">
      <xdr:nvCxnSpPr>
        <xdr:cNvPr id="693" name="Solver_shapecon$U$38">
          <a:extLst>
            <a:ext uri="{FF2B5EF4-FFF2-40B4-BE49-F238E27FC236}">
              <a16:creationId xmlns:a16="http://schemas.microsoft.com/office/drawing/2014/main" id="{744760A8-86F3-44C1-8984-ECEDE9A5B3EA}"/>
            </a:ext>
          </a:extLst>
        </xdr:cNvPr>
        <xdr:cNvCxnSpPr/>
      </xdr:nvCxnSpPr>
      <xdr:spPr>
        <a:xfrm>
          <a:off x="7277100" y="6686550"/>
          <a:ext cx="25908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37</xdr:row>
      <xdr:rowOff>0</xdr:rowOff>
    </xdr:from>
    <xdr:to>
      <xdr:col>21</xdr:col>
      <xdr:colOff>0</xdr:colOff>
      <xdr:row>37</xdr:row>
      <xdr:rowOff>160020</xdr:rowOff>
    </xdr:to>
    <xdr:sp macro="" textlink="">
      <xdr:nvSpPr>
        <xdr:cNvPr id="694" name="Solver_shape$U$38">
          <a:extLst>
            <a:ext uri="{FF2B5EF4-FFF2-40B4-BE49-F238E27FC236}">
              <a16:creationId xmlns:a16="http://schemas.microsoft.com/office/drawing/2014/main" id="{141727D0-56C1-4DDC-8172-C60541CC1B1D}"/>
            </a:ext>
          </a:extLst>
        </xdr:cNvPr>
        <xdr:cNvSpPr/>
      </xdr:nvSpPr>
      <xdr:spPr>
        <a:xfrm rot="16200000">
          <a:off x="8382000" y="660654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37</xdr:row>
      <xdr:rowOff>80010</xdr:rowOff>
    </xdr:from>
    <xdr:to>
      <xdr:col>20</xdr:col>
      <xdr:colOff>0</xdr:colOff>
      <xdr:row>37</xdr:row>
      <xdr:rowOff>80010</xdr:rowOff>
    </xdr:to>
    <xdr:cxnSp macro="">
      <xdr:nvCxnSpPr>
        <xdr:cNvPr id="695" name="Solver_line$U$38">
          <a:extLst>
            <a:ext uri="{FF2B5EF4-FFF2-40B4-BE49-F238E27FC236}">
              <a16:creationId xmlns:a16="http://schemas.microsoft.com/office/drawing/2014/main" id="{B5766423-AEDE-4C48-A97D-3A5FEBC77854}"/>
            </a:ext>
          </a:extLst>
        </xdr:cNvPr>
        <xdr:cNvCxnSpPr/>
      </xdr:nvCxnSpPr>
      <xdr:spPr>
        <a:xfrm>
          <a:off x="7536180" y="6686550"/>
          <a:ext cx="8458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37</xdr:row>
      <xdr:rowOff>80010</xdr:rowOff>
    </xdr:from>
    <xdr:to>
      <xdr:col>18</xdr:col>
      <xdr:colOff>0</xdr:colOff>
      <xdr:row>42</xdr:row>
      <xdr:rowOff>80010</xdr:rowOff>
    </xdr:to>
    <xdr:cxnSp macro="">
      <xdr:nvCxnSpPr>
        <xdr:cNvPr id="696" name="Solver_shapecon$U$43">
          <a:extLst>
            <a:ext uri="{FF2B5EF4-FFF2-40B4-BE49-F238E27FC236}">
              <a16:creationId xmlns:a16="http://schemas.microsoft.com/office/drawing/2014/main" id="{A242BC30-34A4-4065-AFC3-7CC786577878}"/>
            </a:ext>
          </a:extLst>
        </xdr:cNvPr>
        <xdr:cNvCxnSpPr/>
      </xdr:nvCxnSpPr>
      <xdr:spPr>
        <a:xfrm>
          <a:off x="7277100" y="6686550"/>
          <a:ext cx="259080" cy="8915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42</xdr:row>
      <xdr:rowOff>0</xdr:rowOff>
    </xdr:from>
    <xdr:to>
      <xdr:col>21</xdr:col>
      <xdr:colOff>0</xdr:colOff>
      <xdr:row>42</xdr:row>
      <xdr:rowOff>160020</xdr:rowOff>
    </xdr:to>
    <xdr:sp macro="" textlink="">
      <xdr:nvSpPr>
        <xdr:cNvPr id="697" name="Solver_shape$U$43">
          <a:extLst>
            <a:ext uri="{FF2B5EF4-FFF2-40B4-BE49-F238E27FC236}">
              <a16:creationId xmlns:a16="http://schemas.microsoft.com/office/drawing/2014/main" id="{27ABB6CD-53A5-48CD-8B81-CE9E59B483A4}"/>
            </a:ext>
          </a:extLst>
        </xdr:cNvPr>
        <xdr:cNvSpPr/>
      </xdr:nvSpPr>
      <xdr:spPr>
        <a:xfrm rot="16200000">
          <a:off x="8382000" y="749808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42</xdr:row>
      <xdr:rowOff>80010</xdr:rowOff>
    </xdr:from>
    <xdr:to>
      <xdr:col>20</xdr:col>
      <xdr:colOff>0</xdr:colOff>
      <xdr:row>42</xdr:row>
      <xdr:rowOff>80010</xdr:rowOff>
    </xdr:to>
    <xdr:cxnSp macro="">
      <xdr:nvCxnSpPr>
        <xdr:cNvPr id="698" name="Solver_line$U$43">
          <a:extLst>
            <a:ext uri="{FF2B5EF4-FFF2-40B4-BE49-F238E27FC236}">
              <a16:creationId xmlns:a16="http://schemas.microsoft.com/office/drawing/2014/main" id="{431AE115-B842-4EFC-B2C0-BD12A05DD633}"/>
            </a:ext>
          </a:extLst>
        </xdr:cNvPr>
        <xdr:cNvCxnSpPr/>
      </xdr:nvCxnSpPr>
      <xdr:spPr>
        <a:xfrm>
          <a:off x="7536180" y="7578090"/>
          <a:ext cx="8458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34</xdr:row>
      <xdr:rowOff>80010</xdr:rowOff>
    </xdr:from>
    <xdr:to>
      <xdr:col>14</xdr:col>
      <xdr:colOff>0</xdr:colOff>
      <xdr:row>47</xdr:row>
      <xdr:rowOff>80010</xdr:rowOff>
    </xdr:to>
    <xdr:cxnSp macro="">
      <xdr:nvCxnSpPr>
        <xdr:cNvPr id="699" name="Solver_shapecon$Q$48">
          <a:extLst>
            <a:ext uri="{FF2B5EF4-FFF2-40B4-BE49-F238E27FC236}">
              <a16:creationId xmlns:a16="http://schemas.microsoft.com/office/drawing/2014/main" id="{6E3728F1-3778-41B1-9495-5CEE5C2CDC2C}"/>
            </a:ext>
          </a:extLst>
        </xdr:cNvPr>
        <xdr:cNvCxnSpPr/>
      </xdr:nvCxnSpPr>
      <xdr:spPr>
        <a:xfrm>
          <a:off x="5958840" y="6160770"/>
          <a:ext cx="259080" cy="230886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160019</xdr:colOff>
      <xdr:row>47</xdr:row>
      <xdr:rowOff>160020</xdr:rowOff>
    </xdr:to>
    <xdr:sp macro="" textlink="">
      <xdr:nvSpPr>
        <xdr:cNvPr id="700" name="Solver_shape$Q$48">
          <a:extLst>
            <a:ext uri="{FF2B5EF4-FFF2-40B4-BE49-F238E27FC236}">
              <a16:creationId xmlns:a16="http://schemas.microsoft.com/office/drawing/2014/main" id="{9E988998-41EA-4DEF-8C52-4ED19687C254}"/>
            </a:ext>
          </a:extLst>
        </xdr:cNvPr>
        <xdr:cNvSpPr/>
      </xdr:nvSpPr>
      <xdr:spPr>
        <a:xfrm rot="16200000">
          <a:off x="7117080" y="8389620"/>
          <a:ext cx="160020" cy="160019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47</xdr:row>
      <xdr:rowOff>80010</xdr:rowOff>
    </xdr:from>
    <xdr:to>
      <xdr:col>20</xdr:col>
      <xdr:colOff>0</xdr:colOff>
      <xdr:row>47</xdr:row>
      <xdr:rowOff>80010</xdr:rowOff>
    </xdr:to>
    <xdr:cxnSp macro="">
      <xdr:nvCxnSpPr>
        <xdr:cNvPr id="701" name="Solver_dash$Q$48">
          <a:extLst>
            <a:ext uri="{FF2B5EF4-FFF2-40B4-BE49-F238E27FC236}">
              <a16:creationId xmlns:a16="http://schemas.microsoft.com/office/drawing/2014/main" id="{9AF363F9-57E7-47D8-802E-48A1CCCA81C0}"/>
            </a:ext>
          </a:extLst>
        </xdr:cNvPr>
        <xdr:cNvCxnSpPr/>
      </xdr:nvCxnSpPr>
      <xdr:spPr>
        <a:xfrm>
          <a:off x="7277100" y="8469630"/>
          <a:ext cx="11049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47</xdr:row>
      <xdr:rowOff>80010</xdr:rowOff>
    </xdr:from>
    <xdr:to>
      <xdr:col>16</xdr:col>
      <xdr:colOff>0</xdr:colOff>
      <xdr:row>47</xdr:row>
      <xdr:rowOff>80010</xdr:rowOff>
    </xdr:to>
    <xdr:cxnSp macro="">
      <xdr:nvCxnSpPr>
        <xdr:cNvPr id="702" name="Solver_line$Q$48">
          <a:extLst>
            <a:ext uri="{FF2B5EF4-FFF2-40B4-BE49-F238E27FC236}">
              <a16:creationId xmlns:a16="http://schemas.microsoft.com/office/drawing/2014/main" id="{E9AFB4C4-BABC-4BEE-AB8D-CBE5074CACEF}"/>
            </a:ext>
          </a:extLst>
        </xdr:cNvPr>
        <xdr:cNvCxnSpPr/>
      </xdr:nvCxnSpPr>
      <xdr:spPr>
        <a:xfrm>
          <a:off x="6217920" y="8469630"/>
          <a:ext cx="89916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51</xdr:row>
      <xdr:rowOff>80010</xdr:rowOff>
    </xdr:from>
    <xdr:to>
      <xdr:col>10</xdr:col>
      <xdr:colOff>0</xdr:colOff>
      <xdr:row>69</xdr:row>
      <xdr:rowOff>80010</xdr:rowOff>
    </xdr:to>
    <xdr:cxnSp macro="">
      <xdr:nvCxnSpPr>
        <xdr:cNvPr id="703" name="Solver_shapecon$M$70">
          <a:extLst>
            <a:ext uri="{FF2B5EF4-FFF2-40B4-BE49-F238E27FC236}">
              <a16:creationId xmlns:a16="http://schemas.microsoft.com/office/drawing/2014/main" id="{A600CCD5-8A29-4A06-B1DB-3516E624B860}"/>
            </a:ext>
          </a:extLst>
        </xdr:cNvPr>
        <xdr:cNvCxnSpPr/>
      </xdr:nvCxnSpPr>
      <xdr:spPr>
        <a:xfrm>
          <a:off x="4358640" y="9178290"/>
          <a:ext cx="259080" cy="326898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69</xdr:row>
      <xdr:rowOff>0</xdr:rowOff>
    </xdr:from>
    <xdr:to>
      <xdr:col>13</xdr:col>
      <xdr:colOff>13214</xdr:colOff>
      <xdr:row>69</xdr:row>
      <xdr:rowOff>160020</xdr:rowOff>
    </xdr:to>
    <xdr:sp macro="" textlink="">
      <xdr:nvSpPr>
        <xdr:cNvPr id="704" name="Solver_shape$M$70">
          <a:extLst>
            <a:ext uri="{FF2B5EF4-FFF2-40B4-BE49-F238E27FC236}">
              <a16:creationId xmlns:a16="http://schemas.microsoft.com/office/drawing/2014/main" id="{F9BB95FF-3A2C-4ACA-AE98-08472E3449D2}"/>
            </a:ext>
          </a:extLst>
        </xdr:cNvPr>
        <xdr:cNvSpPr/>
      </xdr:nvSpPr>
      <xdr:spPr>
        <a:xfrm>
          <a:off x="5798820" y="12367260"/>
          <a:ext cx="160020" cy="160020"/>
        </a:xfrm>
        <a:prstGeom prst="flowChartProcess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69</xdr:row>
      <xdr:rowOff>80010</xdr:rowOff>
    </xdr:from>
    <xdr:to>
      <xdr:col>12</xdr:col>
      <xdr:colOff>0</xdr:colOff>
      <xdr:row>69</xdr:row>
      <xdr:rowOff>80010</xdr:rowOff>
    </xdr:to>
    <xdr:cxnSp macro="">
      <xdr:nvCxnSpPr>
        <xdr:cNvPr id="705" name="Solver_line$M$70">
          <a:extLst>
            <a:ext uri="{FF2B5EF4-FFF2-40B4-BE49-F238E27FC236}">
              <a16:creationId xmlns:a16="http://schemas.microsoft.com/office/drawing/2014/main" id="{A5B1A69A-3595-456D-A9B7-AA4A64C05C7A}"/>
            </a:ext>
          </a:extLst>
        </xdr:cNvPr>
        <xdr:cNvCxnSpPr/>
      </xdr:nvCxnSpPr>
      <xdr:spPr>
        <a:xfrm>
          <a:off x="4617720" y="12447270"/>
          <a:ext cx="118110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57</xdr:row>
      <xdr:rowOff>80010</xdr:rowOff>
    </xdr:from>
    <xdr:to>
      <xdr:col>14</xdr:col>
      <xdr:colOff>0</xdr:colOff>
      <xdr:row>69</xdr:row>
      <xdr:rowOff>80010</xdr:rowOff>
    </xdr:to>
    <xdr:cxnSp macro="">
      <xdr:nvCxnSpPr>
        <xdr:cNvPr id="706" name="Solver_shapecon$Q$58">
          <a:extLst>
            <a:ext uri="{FF2B5EF4-FFF2-40B4-BE49-F238E27FC236}">
              <a16:creationId xmlns:a16="http://schemas.microsoft.com/office/drawing/2014/main" id="{61DAE965-4E92-4941-9E6F-1D6EC8E88AB0}"/>
            </a:ext>
          </a:extLst>
        </xdr:cNvPr>
        <xdr:cNvCxnSpPr/>
      </xdr:nvCxnSpPr>
      <xdr:spPr>
        <a:xfrm flipV="1">
          <a:off x="5958840" y="10252710"/>
          <a:ext cx="259080" cy="219456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0</xdr:rowOff>
    </xdr:from>
    <xdr:to>
      <xdr:col>17</xdr:col>
      <xdr:colOff>0</xdr:colOff>
      <xdr:row>57</xdr:row>
      <xdr:rowOff>160020</xdr:rowOff>
    </xdr:to>
    <xdr:sp macro="" textlink="">
      <xdr:nvSpPr>
        <xdr:cNvPr id="707" name="Solver_shape$Q$58">
          <a:extLst>
            <a:ext uri="{FF2B5EF4-FFF2-40B4-BE49-F238E27FC236}">
              <a16:creationId xmlns:a16="http://schemas.microsoft.com/office/drawing/2014/main" id="{C99EA2AA-76E7-4907-AF08-DD4B10D3E9E2}"/>
            </a:ext>
          </a:extLst>
        </xdr:cNvPr>
        <xdr:cNvSpPr/>
      </xdr:nvSpPr>
      <xdr:spPr>
        <a:xfrm>
          <a:off x="7117080" y="10172700"/>
          <a:ext cx="160020" cy="160020"/>
        </a:xfrm>
        <a:prstGeom prst="flowChartConnector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57</xdr:row>
      <xdr:rowOff>80010</xdr:rowOff>
    </xdr:from>
    <xdr:to>
      <xdr:col>16</xdr:col>
      <xdr:colOff>0</xdr:colOff>
      <xdr:row>57</xdr:row>
      <xdr:rowOff>80010</xdr:rowOff>
    </xdr:to>
    <xdr:cxnSp macro="">
      <xdr:nvCxnSpPr>
        <xdr:cNvPr id="708" name="Solver_line$Q$58">
          <a:extLst>
            <a:ext uri="{FF2B5EF4-FFF2-40B4-BE49-F238E27FC236}">
              <a16:creationId xmlns:a16="http://schemas.microsoft.com/office/drawing/2014/main" id="{43A7399E-3C8E-4513-97AB-4AA60ECA9AFC}"/>
            </a:ext>
          </a:extLst>
        </xdr:cNvPr>
        <xdr:cNvCxnSpPr/>
      </xdr:nvCxnSpPr>
      <xdr:spPr>
        <a:xfrm>
          <a:off x="6217920" y="10252710"/>
          <a:ext cx="89916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52</xdr:row>
      <xdr:rowOff>80010</xdr:rowOff>
    </xdr:from>
    <xdr:to>
      <xdr:col>18</xdr:col>
      <xdr:colOff>0</xdr:colOff>
      <xdr:row>57</xdr:row>
      <xdr:rowOff>80010</xdr:rowOff>
    </xdr:to>
    <xdr:cxnSp macro="">
      <xdr:nvCxnSpPr>
        <xdr:cNvPr id="709" name="Solver_shapecon$U$53">
          <a:extLst>
            <a:ext uri="{FF2B5EF4-FFF2-40B4-BE49-F238E27FC236}">
              <a16:creationId xmlns:a16="http://schemas.microsoft.com/office/drawing/2014/main" id="{67779E57-D5C4-41A6-B4D7-0EEFC7A3C186}"/>
            </a:ext>
          </a:extLst>
        </xdr:cNvPr>
        <xdr:cNvCxnSpPr/>
      </xdr:nvCxnSpPr>
      <xdr:spPr>
        <a:xfrm flipV="1">
          <a:off x="7277100" y="9338310"/>
          <a:ext cx="259080" cy="91440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52</xdr:row>
      <xdr:rowOff>0</xdr:rowOff>
    </xdr:from>
    <xdr:to>
      <xdr:col>21</xdr:col>
      <xdr:colOff>0</xdr:colOff>
      <xdr:row>52</xdr:row>
      <xdr:rowOff>160020</xdr:rowOff>
    </xdr:to>
    <xdr:sp macro="" textlink="">
      <xdr:nvSpPr>
        <xdr:cNvPr id="710" name="Solver_shape$U$53">
          <a:extLst>
            <a:ext uri="{FF2B5EF4-FFF2-40B4-BE49-F238E27FC236}">
              <a16:creationId xmlns:a16="http://schemas.microsoft.com/office/drawing/2014/main" id="{669BF053-BEAD-4347-910C-BD2257D915EA}"/>
            </a:ext>
          </a:extLst>
        </xdr:cNvPr>
        <xdr:cNvSpPr/>
      </xdr:nvSpPr>
      <xdr:spPr>
        <a:xfrm rot="16200000">
          <a:off x="8382000" y="9258300"/>
          <a:ext cx="160020" cy="16002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52</xdr:row>
      <xdr:rowOff>80010</xdr:rowOff>
    </xdr:from>
    <xdr:to>
      <xdr:col>20</xdr:col>
      <xdr:colOff>0</xdr:colOff>
      <xdr:row>52</xdr:row>
      <xdr:rowOff>80010</xdr:rowOff>
    </xdr:to>
    <xdr:cxnSp macro="">
      <xdr:nvCxnSpPr>
        <xdr:cNvPr id="711" name="Solver_line$U$53">
          <a:extLst>
            <a:ext uri="{FF2B5EF4-FFF2-40B4-BE49-F238E27FC236}">
              <a16:creationId xmlns:a16="http://schemas.microsoft.com/office/drawing/2014/main" id="{41ED84C8-6776-4383-BAD4-EB061AFE56A9}"/>
            </a:ext>
          </a:extLst>
        </xdr:cNvPr>
        <xdr:cNvCxnSpPr/>
      </xdr:nvCxnSpPr>
      <xdr:spPr>
        <a:xfrm>
          <a:off x="7536180" y="9338310"/>
          <a:ext cx="84582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57</xdr:row>
      <xdr:rowOff>80010</xdr:rowOff>
    </xdr:from>
    <xdr:to>
      <xdr:col>18</xdr:col>
      <xdr:colOff>0</xdr:colOff>
      <xdr:row>57</xdr:row>
      <xdr:rowOff>80010</xdr:rowOff>
    </xdr:to>
    <xdr:cxnSp macro="">
      <xdr:nvCxnSpPr>
        <xdr:cNvPr id="712" name="Solver_shapecon$U$58">
          <a:extLst>
            <a:ext uri="{FF2B5EF4-FFF2-40B4-BE49-F238E27FC236}">
              <a16:creationId xmlns:a16="http://schemas.microsoft.com/office/drawing/2014/main" id="{062D7631-D0AB-48AA-9427-DEFD6810E88C}"/>
            </a:ext>
          </a:extLst>
        </xdr:cNvPr>
        <xdr:cNvCxnSpPr/>
      </xdr:nvCxnSpPr>
      <xdr:spPr>
        <a:xfrm>
          <a:off x="7277100" y="10229850"/>
          <a:ext cx="25908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57</xdr:row>
      <xdr:rowOff>0</xdr:rowOff>
    </xdr:from>
    <xdr:to>
      <xdr:col>21</xdr:col>
      <xdr:colOff>0</xdr:colOff>
      <xdr:row>57</xdr:row>
      <xdr:rowOff>160020</xdr:rowOff>
    </xdr:to>
    <xdr:sp macro="" textlink="">
      <xdr:nvSpPr>
        <xdr:cNvPr id="713" name="Solver_shape$U$58">
          <a:extLst>
            <a:ext uri="{FF2B5EF4-FFF2-40B4-BE49-F238E27FC236}">
              <a16:creationId xmlns:a16="http://schemas.microsoft.com/office/drawing/2014/main" id="{CEF9E991-6E66-4EA5-BA0D-BA55D1300363}"/>
            </a:ext>
          </a:extLst>
        </xdr:cNvPr>
        <xdr:cNvSpPr/>
      </xdr:nvSpPr>
      <xdr:spPr>
        <a:xfrm rot="16200000">
          <a:off x="8382000" y="10149840"/>
          <a:ext cx="160020" cy="16002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57</xdr:row>
      <xdr:rowOff>80010</xdr:rowOff>
    </xdr:from>
    <xdr:to>
      <xdr:col>20</xdr:col>
      <xdr:colOff>0</xdr:colOff>
      <xdr:row>57</xdr:row>
      <xdr:rowOff>80010</xdr:rowOff>
    </xdr:to>
    <xdr:cxnSp macro="">
      <xdr:nvCxnSpPr>
        <xdr:cNvPr id="714" name="Solver_line$U$58">
          <a:extLst>
            <a:ext uri="{FF2B5EF4-FFF2-40B4-BE49-F238E27FC236}">
              <a16:creationId xmlns:a16="http://schemas.microsoft.com/office/drawing/2014/main" id="{501A205F-8D94-400A-BC0E-1FF6B0F0325C}"/>
            </a:ext>
          </a:extLst>
        </xdr:cNvPr>
        <xdr:cNvCxnSpPr/>
      </xdr:nvCxnSpPr>
      <xdr:spPr>
        <a:xfrm>
          <a:off x="7536180" y="10229850"/>
          <a:ext cx="84582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57</xdr:row>
      <xdr:rowOff>80010</xdr:rowOff>
    </xdr:from>
    <xdr:to>
      <xdr:col>18</xdr:col>
      <xdr:colOff>0</xdr:colOff>
      <xdr:row>62</xdr:row>
      <xdr:rowOff>80010</xdr:rowOff>
    </xdr:to>
    <xdr:cxnSp macro="">
      <xdr:nvCxnSpPr>
        <xdr:cNvPr id="715" name="Solver_shapecon$U$63">
          <a:extLst>
            <a:ext uri="{FF2B5EF4-FFF2-40B4-BE49-F238E27FC236}">
              <a16:creationId xmlns:a16="http://schemas.microsoft.com/office/drawing/2014/main" id="{525F1FAD-313B-46C4-9C14-38A2CC49310D}"/>
            </a:ext>
          </a:extLst>
        </xdr:cNvPr>
        <xdr:cNvCxnSpPr/>
      </xdr:nvCxnSpPr>
      <xdr:spPr>
        <a:xfrm>
          <a:off x="7277100" y="10229850"/>
          <a:ext cx="259080" cy="89154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62</xdr:row>
      <xdr:rowOff>0</xdr:rowOff>
    </xdr:from>
    <xdr:to>
      <xdr:col>21</xdr:col>
      <xdr:colOff>0</xdr:colOff>
      <xdr:row>62</xdr:row>
      <xdr:rowOff>160020</xdr:rowOff>
    </xdr:to>
    <xdr:sp macro="" textlink="">
      <xdr:nvSpPr>
        <xdr:cNvPr id="716" name="Solver_shape$U$63">
          <a:extLst>
            <a:ext uri="{FF2B5EF4-FFF2-40B4-BE49-F238E27FC236}">
              <a16:creationId xmlns:a16="http://schemas.microsoft.com/office/drawing/2014/main" id="{1EB4A2AD-6074-4FFC-BF5F-9E291C9A2E47}"/>
            </a:ext>
          </a:extLst>
        </xdr:cNvPr>
        <xdr:cNvSpPr/>
      </xdr:nvSpPr>
      <xdr:spPr>
        <a:xfrm rot="16200000">
          <a:off x="8382000" y="11041380"/>
          <a:ext cx="160020" cy="160020"/>
        </a:xfrm>
        <a:prstGeom prst="flowChartExtract">
          <a:avLst/>
        </a:prstGeom>
        <a:noFill/>
        <a:ln w="25400">
          <a:solidFill>
            <a:srgbClr val="00FF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62</xdr:row>
      <xdr:rowOff>80010</xdr:rowOff>
    </xdr:from>
    <xdr:to>
      <xdr:col>20</xdr:col>
      <xdr:colOff>0</xdr:colOff>
      <xdr:row>62</xdr:row>
      <xdr:rowOff>80010</xdr:rowOff>
    </xdr:to>
    <xdr:cxnSp macro="">
      <xdr:nvCxnSpPr>
        <xdr:cNvPr id="717" name="Solver_line$U$63">
          <a:extLst>
            <a:ext uri="{FF2B5EF4-FFF2-40B4-BE49-F238E27FC236}">
              <a16:creationId xmlns:a16="http://schemas.microsoft.com/office/drawing/2014/main" id="{C1ECC093-96EA-43FE-9CAD-D135F7354B8B}"/>
            </a:ext>
          </a:extLst>
        </xdr:cNvPr>
        <xdr:cNvCxnSpPr/>
      </xdr:nvCxnSpPr>
      <xdr:spPr>
        <a:xfrm>
          <a:off x="7536180" y="11121390"/>
          <a:ext cx="845820" cy="0"/>
        </a:xfrm>
        <a:prstGeom prst="line">
          <a:avLst/>
        </a:prstGeom>
        <a:ln w="25400">
          <a:solidFill>
            <a:srgbClr val="00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80010</xdr:rowOff>
    </xdr:from>
    <xdr:to>
      <xdr:col>14</xdr:col>
      <xdr:colOff>0</xdr:colOff>
      <xdr:row>72</xdr:row>
      <xdr:rowOff>80010</xdr:rowOff>
    </xdr:to>
    <xdr:cxnSp macro="">
      <xdr:nvCxnSpPr>
        <xdr:cNvPr id="718" name="Solver_shapecon$Q$73">
          <a:extLst>
            <a:ext uri="{FF2B5EF4-FFF2-40B4-BE49-F238E27FC236}">
              <a16:creationId xmlns:a16="http://schemas.microsoft.com/office/drawing/2014/main" id="{4AC452E3-ED1A-42A2-B249-11BAD65E2A87}"/>
            </a:ext>
          </a:extLst>
        </xdr:cNvPr>
        <xdr:cNvCxnSpPr/>
      </xdr:nvCxnSpPr>
      <xdr:spPr>
        <a:xfrm>
          <a:off x="5958840" y="12378690"/>
          <a:ext cx="259080" cy="52578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72</xdr:row>
      <xdr:rowOff>0</xdr:rowOff>
    </xdr:from>
    <xdr:to>
      <xdr:col>17</xdr:col>
      <xdr:colOff>0</xdr:colOff>
      <xdr:row>72</xdr:row>
      <xdr:rowOff>160020</xdr:rowOff>
    </xdr:to>
    <xdr:sp macro="" textlink="">
      <xdr:nvSpPr>
        <xdr:cNvPr id="719" name="Solver_shape$Q$73">
          <a:extLst>
            <a:ext uri="{FF2B5EF4-FFF2-40B4-BE49-F238E27FC236}">
              <a16:creationId xmlns:a16="http://schemas.microsoft.com/office/drawing/2014/main" id="{0256707E-D507-4775-B05A-6C43946446AA}"/>
            </a:ext>
          </a:extLst>
        </xdr:cNvPr>
        <xdr:cNvSpPr/>
      </xdr:nvSpPr>
      <xdr:spPr>
        <a:xfrm>
          <a:off x="7117080" y="1282446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72</xdr:row>
      <xdr:rowOff>80010</xdr:rowOff>
    </xdr:from>
    <xdr:to>
      <xdr:col>16</xdr:col>
      <xdr:colOff>0</xdr:colOff>
      <xdr:row>72</xdr:row>
      <xdr:rowOff>80010</xdr:rowOff>
    </xdr:to>
    <xdr:cxnSp macro="">
      <xdr:nvCxnSpPr>
        <xdr:cNvPr id="720" name="Solver_line$Q$73">
          <a:extLst>
            <a:ext uri="{FF2B5EF4-FFF2-40B4-BE49-F238E27FC236}">
              <a16:creationId xmlns:a16="http://schemas.microsoft.com/office/drawing/2014/main" id="{FEB873BF-07F7-49EA-90ED-80F16649DC77}"/>
            </a:ext>
          </a:extLst>
        </xdr:cNvPr>
        <xdr:cNvCxnSpPr/>
      </xdr:nvCxnSpPr>
      <xdr:spPr>
        <a:xfrm>
          <a:off x="6217920" y="12904470"/>
          <a:ext cx="89916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67</xdr:row>
      <xdr:rowOff>80010</xdr:rowOff>
    </xdr:from>
    <xdr:to>
      <xdr:col>18</xdr:col>
      <xdr:colOff>0</xdr:colOff>
      <xdr:row>72</xdr:row>
      <xdr:rowOff>80010</xdr:rowOff>
    </xdr:to>
    <xdr:cxnSp macro="">
      <xdr:nvCxnSpPr>
        <xdr:cNvPr id="721" name="Solver_shapecon$U$68">
          <a:extLst>
            <a:ext uri="{FF2B5EF4-FFF2-40B4-BE49-F238E27FC236}">
              <a16:creationId xmlns:a16="http://schemas.microsoft.com/office/drawing/2014/main" id="{B6CEA1ED-559F-4922-8FDE-CD0D9ACA387A}"/>
            </a:ext>
          </a:extLst>
        </xdr:cNvPr>
        <xdr:cNvCxnSpPr/>
      </xdr:nvCxnSpPr>
      <xdr:spPr>
        <a:xfrm flipV="1">
          <a:off x="7277100" y="12012930"/>
          <a:ext cx="259080" cy="8915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67</xdr:row>
      <xdr:rowOff>0</xdr:rowOff>
    </xdr:from>
    <xdr:to>
      <xdr:col>20</xdr:col>
      <xdr:colOff>160019</xdr:colOff>
      <xdr:row>67</xdr:row>
      <xdr:rowOff>160020</xdr:rowOff>
    </xdr:to>
    <xdr:sp macro="" textlink="">
      <xdr:nvSpPr>
        <xdr:cNvPr id="722" name="Solver_shape$U$68">
          <a:extLst>
            <a:ext uri="{FF2B5EF4-FFF2-40B4-BE49-F238E27FC236}">
              <a16:creationId xmlns:a16="http://schemas.microsoft.com/office/drawing/2014/main" id="{0AD2B852-8808-471D-8DE5-AB097E923C3B}"/>
            </a:ext>
          </a:extLst>
        </xdr:cNvPr>
        <xdr:cNvSpPr/>
      </xdr:nvSpPr>
      <xdr:spPr>
        <a:xfrm rot="16200000">
          <a:off x="8382000" y="11932920"/>
          <a:ext cx="160020" cy="160019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67</xdr:row>
      <xdr:rowOff>80010</xdr:rowOff>
    </xdr:from>
    <xdr:to>
      <xdr:col>20</xdr:col>
      <xdr:colOff>0</xdr:colOff>
      <xdr:row>67</xdr:row>
      <xdr:rowOff>80010</xdr:rowOff>
    </xdr:to>
    <xdr:cxnSp macro="">
      <xdr:nvCxnSpPr>
        <xdr:cNvPr id="723" name="Solver_line$U$68">
          <a:extLst>
            <a:ext uri="{FF2B5EF4-FFF2-40B4-BE49-F238E27FC236}">
              <a16:creationId xmlns:a16="http://schemas.microsoft.com/office/drawing/2014/main" id="{78540EBB-F356-471B-A3D7-79D081E139E6}"/>
            </a:ext>
          </a:extLst>
        </xdr:cNvPr>
        <xdr:cNvCxnSpPr/>
      </xdr:nvCxnSpPr>
      <xdr:spPr>
        <a:xfrm>
          <a:off x="7536180" y="12012930"/>
          <a:ext cx="8458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72</xdr:row>
      <xdr:rowOff>80010</xdr:rowOff>
    </xdr:from>
    <xdr:to>
      <xdr:col>18</xdr:col>
      <xdr:colOff>0</xdr:colOff>
      <xdr:row>72</xdr:row>
      <xdr:rowOff>80010</xdr:rowOff>
    </xdr:to>
    <xdr:cxnSp macro="">
      <xdr:nvCxnSpPr>
        <xdr:cNvPr id="724" name="Solver_shapecon$U$73">
          <a:extLst>
            <a:ext uri="{FF2B5EF4-FFF2-40B4-BE49-F238E27FC236}">
              <a16:creationId xmlns:a16="http://schemas.microsoft.com/office/drawing/2014/main" id="{C7B893B6-6192-4F74-AA2F-75389B91257F}"/>
            </a:ext>
          </a:extLst>
        </xdr:cNvPr>
        <xdr:cNvCxnSpPr/>
      </xdr:nvCxnSpPr>
      <xdr:spPr>
        <a:xfrm>
          <a:off x="7277100" y="12881610"/>
          <a:ext cx="25908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72</xdr:row>
      <xdr:rowOff>0</xdr:rowOff>
    </xdr:from>
    <xdr:to>
      <xdr:col>21</xdr:col>
      <xdr:colOff>0</xdr:colOff>
      <xdr:row>72</xdr:row>
      <xdr:rowOff>160020</xdr:rowOff>
    </xdr:to>
    <xdr:sp macro="" textlink="">
      <xdr:nvSpPr>
        <xdr:cNvPr id="725" name="Solver_shape$U$73">
          <a:extLst>
            <a:ext uri="{FF2B5EF4-FFF2-40B4-BE49-F238E27FC236}">
              <a16:creationId xmlns:a16="http://schemas.microsoft.com/office/drawing/2014/main" id="{AC793788-EE5D-4474-BFF7-8AEC1DD0EB69}"/>
            </a:ext>
          </a:extLst>
        </xdr:cNvPr>
        <xdr:cNvSpPr/>
      </xdr:nvSpPr>
      <xdr:spPr>
        <a:xfrm rot="16200000">
          <a:off x="8382000" y="1280160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72</xdr:row>
      <xdr:rowOff>80010</xdr:rowOff>
    </xdr:from>
    <xdr:to>
      <xdr:col>20</xdr:col>
      <xdr:colOff>0</xdr:colOff>
      <xdr:row>72</xdr:row>
      <xdr:rowOff>80010</xdr:rowOff>
    </xdr:to>
    <xdr:cxnSp macro="">
      <xdr:nvCxnSpPr>
        <xdr:cNvPr id="726" name="Solver_line$U$73">
          <a:extLst>
            <a:ext uri="{FF2B5EF4-FFF2-40B4-BE49-F238E27FC236}">
              <a16:creationId xmlns:a16="http://schemas.microsoft.com/office/drawing/2014/main" id="{6C814BC1-9FF9-46D9-A7ED-C8E71EA791B0}"/>
            </a:ext>
          </a:extLst>
        </xdr:cNvPr>
        <xdr:cNvCxnSpPr/>
      </xdr:nvCxnSpPr>
      <xdr:spPr>
        <a:xfrm>
          <a:off x="7536180" y="12881610"/>
          <a:ext cx="8458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72</xdr:row>
      <xdr:rowOff>80010</xdr:rowOff>
    </xdr:from>
    <xdr:to>
      <xdr:col>18</xdr:col>
      <xdr:colOff>0</xdr:colOff>
      <xdr:row>77</xdr:row>
      <xdr:rowOff>80010</xdr:rowOff>
    </xdr:to>
    <xdr:cxnSp macro="">
      <xdr:nvCxnSpPr>
        <xdr:cNvPr id="727" name="Solver_shapecon$U$78">
          <a:extLst>
            <a:ext uri="{FF2B5EF4-FFF2-40B4-BE49-F238E27FC236}">
              <a16:creationId xmlns:a16="http://schemas.microsoft.com/office/drawing/2014/main" id="{AD3928AC-7746-43CF-8F92-75E9E8529F94}"/>
            </a:ext>
          </a:extLst>
        </xdr:cNvPr>
        <xdr:cNvCxnSpPr/>
      </xdr:nvCxnSpPr>
      <xdr:spPr>
        <a:xfrm>
          <a:off x="7277100" y="12881610"/>
          <a:ext cx="259080" cy="89154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0</xdr:colOff>
      <xdr:row>76</xdr:row>
      <xdr:rowOff>182879</xdr:rowOff>
    </xdr:from>
    <xdr:to>
      <xdr:col>21</xdr:col>
      <xdr:colOff>0</xdr:colOff>
      <xdr:row>77</xdr:row>
      <xdr:rowOff>160020</xdr:rowOff>
    </xdr:to>
    <xdr:sp macro="" textlink="">
      <xdr:nvSpPr>
        <xdr:cNvPr id="728" name="Solver_shape$U$78">
          <a:extLst>
            <a:ext uri="{FF2B5EF4-FFF2-40B4-BE49-F238E27FC236}">
              <a16:creationId xmlns:a16="http://schemas.microsoft.com/office/drawing/2014/main" id="{5F79B964-264C-4F3A-82DC-A6AC7F345DB3}"/>
            </a:ext>
          </a:extLst>
        </xdr:cNvPr>
        <xdr:cNvSpPr/>
      </xdr:nvSpPr>
      <xdr:spPr>
        <a:xfrm rot="16200000">
          <a:off x="8382000" y="13693139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0</xdr:colOff>
      <xdr:row>77</xdr:row>
      <xdr:rowOff>80010</xdr:rowOff>
    </xdr:from>
    <xdr:to>
      <xdr:col>20</xdr:col>
      <xdr:colOff>0</xdr:colOff>
      <xdr:row>77</xdr:row>
      <xdr:rowOff>80010</xdr:rowOff>
    </xdr:to>
    <xdr:cxnSp macro="">
      <xdr:nvCxnSpPr>
        <xdr:cNvPr id="729" name="Solver_line$U$78">
          <a:extLst>
            <a:ext uri="{FF2B5EF4-FFF2-40B4-BE49-F238E27FC236}">
              <a16:creationId xmlns:a16="http://schemas.microsoft.com/office/drawing/2014/main" id="{EF3EC48C-8C3C-4FA1-9C3B-DFA1AEBFD9B3}"/>
            </a:ext>
          </a:extLst>
        </xdr:cNvPr>
        <xdr:cNvCxnSpPr/>
      </xdr:nvCxnSpPr>
      <xdr:spPr>
        <a:xfrm>
          <a:off x="7536180" y="13773150"/>
          <a:ext cx="84582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69</xdr:row>
      <xdr:rowOff>80010</xdr:rowOff>
    </xdr:from>
    <xdr:to>
      <xdr:col>14</xdr:col>
      <xdr:colOff>0</xdr:colOff>
      <xdr:row>82</xdr:row>
      <xdr:rowOff>80009</xdr:rowOff>
    </xdr:to>
    <xdr:cxnSp macro="">
      <xdr:nvCxnSpPr>
        <xdr:cNvPr id="730" name="Solver_shapecon$Q$83">
          <a:extLst>
            <a:ext uri="{FF2B5EF4-FFF2-40B4-BE49-F238E27FC236}">
              <a16:creationId xmlns:a16="http://schemas.microsoft.com/office/drawing/2014/main" id="{AC100007-54B8-4748-9564-E63090CE11FD}"/>
            </a:ext>
          </a:extLst>
        </xdr:cNvPr>
        <xdr:cNvCxnSpPr/>
      </xdr:nvCxnSpPr>
      <xdr:spPr>
        <a:xfrm>
          <a:off x="5958840" y="12355830"/>
          <a:ext cx="259080" cy="2308859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82</xdr:row>
      <xdr:rowOff>0</xdr:rowOff>
    </xdr:from>
    <xdr:to>
      <xdr:col>17</xdr:col>
      <xdr:colOff>0</xdr:colOff>
      <xdr:row>82</xdr:row>
      <xdr:rowOff>160020</xdr:rowOff>
    </xdr:to>
    <xdr:sp macro="" textlink="">
      <xdr:nvSpPr>
        <xdr:cNvPr id="731" name="Solver_shape$Q$83">
          <a:extLst>
            <a:ext uri="{FF2B5EF4-FFF2-40B4-BE49-F238E27FC236}">
              <a16:creationId xmlns:a16="http://schemas.microsoft.com/office/drawing/2014/main" id="{63F72054-30B5-46E5-A868-3D3858A5EDF7}"/>
            </a:ext>
          </a:extLst>
        </xdr:cNvPr>
        <xdr:cNvSpPr/>
      </xdr:nvSpPr>
      <xdr:spPr>
        <a:xfrm rot="16200000">
          <a:off x="7117080" y="1458468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0</xdr:colOff>
      <xdr:row>82</xdr:row>
      <xdr:rowOff>80009</xdr:rowOff>
    </xdr:from>
    <xdr:to>
      <xdr:col>20</xdr:col>
      <xdr:colOff>0</xdr:colOff>
      <xdr:row>82</xdr:row>
      <xdr:rowOff>80009</xdr:rowOff>
    </xdr:to>
    <xdr:cxnSp macro="">
      <xdr:nvCxnSpPr>
        <xdr:cNvPr id="732" name="Solver_dash$Q$83">
          <a:extLst>
            <a:ext uri="{FF2B5EF4-FFF2-40B4-BE49-F238E27FC236}">
              <a16:creationId xmlns:a16="http://schemas.microsoft.com/office/drawing/2014/main" id="{63952C9F-E7FA-485C-BCFC-699B97CAC4C3}"/>
            </a:ext>
          </a:extLst>
        </xdr:cNvPr>
        <xdr:cNvCxnSpPr/>
      </xdr:nvCxnSpPr>
      <xdr:spPr>
        <a:xfrm>
          <a:off x="7277100" y="14664689"/>
          <a:ext cx="1104900" cy="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82</xdr:row>
      <xdr:rowOff>80009</xdr:rowOff>
    </xdr:from>
    <xdr:to>
      <xdr:col>16</xdr:col>
      <xdr:colOff>0</xdr:colOff>
      <xdr:row>82</xdr:row>
      <xdr:rowOff>80009</xdr:rowOff>
    </xdr:to>
    <xdr:cxnSp macro="">
      <xdr:nvCxnSpPr>
        <xdr:cNvPr id="733" name="Solver_line$Q$83">
          <a:extLst>
            <a:ext uri="{FF2B5EF4-FFF2-40B4-BE49-F238E27FC236}">
              <a16:creationId xmlns:a16="http://schemas.microsoft.com/office/drawing/2014/main" id="{F4F8424F-EBD1-4C9A-8F07-08F2C90287E9}"/>
            </a:ext>
          </a:extLst>
        </xdr:cNvPr>
        <xdr:cNvCxnSpPr/>
      </xdr:nvCxnSpPr>
      <xdr:spPr>
        <a:xfrm>
          <a:off x="6217920" y="14664689"/>
          <a:ext cx="899160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73B9-2BE4-4699-8081-4C14C644F490}">
  <dimension ref="C3:AA50"/>
  <sheetViews>
    <sheetView topLeftCell="C16" workbookViewId="0">
      <selection activeCell="R29" sqref="R29"/>
    </sheetView>
  </sheetViews>
  <sheetFormatPr defaultRowHeight="14.4" x14ac:dyDescent="0.3"/>
  <cols>
    <col min="6" max="6" width="2" bestFit="1" customWidth="1"/>
    <col min="7" max="7" width="3.77734375" customWidth="1"/>
    <col min="8" max="8" width="9.109375" bestFit="1" customWidth="1"/>
    <col min="9" max="9" width="7" bestFit="1" customWidth="1"/>
    <col min="10" max="10" width="2.33203125" customWidth="1"/>
    <col min="11" max="11" width="3.77734375" customWidth="1"/>
    <col min="12" max="12" width="7.6640625" bestFit="1" customWidth="1"/>
    <col min="13" max="13" width="4.6640625" bestFit="1" customWidth="1"/>
    <col min="14" max="14" width="2.33203125" customWidth="1"/>
    <col min="15" max="15" width="4.6640625" bestFit="1" customWidth="1"/>
    <col min="25" max="26" width="9.5546875" bestFit="1" customWidth="1"/>
  </cols>
  <sheetData>
    <row r="3" spans="3:27" x14ac:dyDescent="0.3">
      <c r="V3" s="6" t="s">
        <v>12</v>
      </c>
      <c r="W3" s="6" t="s">
        <v>13</v>
      </c>
      <c r="X3" s="6" t="s">
        <v>14</v>
      </c>
      <c r="Y3" s="6" t="s">
        <v>0</v>
      </c>
      <c r="Z3" s="6" t="s">
        <v>1</v>
      </c>
      <c r="AA3" s="6" t="s">
        <v>15</v>
      </c>
    </row>
    <row r="4" spans="3:27" x14ac:dyDescent="0.3">
      <c r="V4" s="7" t="s">
        <v>3</v>
      </c>
      <c r="W4" s="8">
        <v>250000</v>
      </c>
      <c r="X4" s="9">
        <v>0.25</v>
      </c>
      <c r="Y4" s="8">
        <f>W4*3</f>
        <v>750000</v>
      </c>
      <c r="Z4" s="8">
        <f>W4*2</f>
        <v>500000</v>
      </c>
      <c r="AA4" s="8">
        <f>W4*0</f>
        <v>0</v>
      </c>
    </row>
    <row r="5" spans="3:27" x14ac:dyDescent="0.3">
      <c r="V5" s="7" t="s">
        <v>4</v>
      </c>
      <c r="W5" s="8">
        <v>105000</v>
      </c>
      <c r="X5" s="9">
        <v>0.45</v>
      </c>
      <c r="Y5" s="8">
        <f>W5*3</f>
        <v>315000</v>
      </c>
      <c r="Z5" s="8">
        <f>W5*2</f>
        <v>210000</v>
      </c>
      <c r="AA5" s="8">
        <f>W5*0</f>
        <v>0</v>
      </c>
    </row>
    <row r="6" spans="3:27" x14ac:dyDescent="0.3">
      <c r="V6" s="7" t="s">
        <v>5</v>
      </c>
      <c r="W6" s="8">
        <v>-80000</v>
      </c>
      <c r="X6" s="9">
        <v>0.3</v>
      </c>
      <c r="Y6" s="8">
        <f>W6*3</f>
        <v>-240000</v>
      </c>
      <c r="Z6" s="8">
        <f>W6*2</f>
        <v>-160000</v>
      </c>
      <c r="AA6" s="8">
        <f>W6*0</f>
        <v>0</v>
      </c>
    </row>
    <row r="7" spans="3:27" x14ac:dyDescent="0.3">
      <c r="V7" s="7"/>
      <c r="W7" s="7"/>
      <c r="X7" s="7"/>
      <c r="Y7" s="7"/>
      <c r="Z7" s="7"/>
      <c r="AA7" s="7"/>
    </row>
    <row r="8" spans="3:27" x14ac:dyDescent="0.3">
      <c r="V8" s="7"/>
      <c r="W8" s="7"/>
      <c r="X8" s="6" t="s">
        <v>16</v>
      </c>
      <c r="Y8" s="6">
        <f>SUMPRODUCT(Y4:Y6,X4:X6)</f>
        <v>257250</v>
      </c>
      <c r="Z8" s="6">
        <f>SUMPRODUCT(Z4:Z6,X4:X6)</f>
        <v>171500</v>
      </c>
      <c r="AA8" s="7"/>
    </row>
    <row r="14" spans="3:27" x14ac:dyDescent="0.3">
      <c r="C14" t="s">
        <v>17</v>
      </c>
    </row>
    <row r="17" spans="8:20" x14ac:dyDescent="0.3">
      <c r="L17" s="2">
        <f>25%</f>
        <v>0.25</v>
      </c>
    </row>
    <row r="18" spans="8:20" x14ac:dyDescent="0.3">
      <c r="L18" t="s">
        <v>3</v>
      </c>
      <c r="T18" s="5"/>
    </row>
    <row r="19" spans="8:20" x14ac:dyDescent="0.3">
      <c r="O19">
        <f>SUM($L$20,$H$25)</f>
        <v>750</v>
      </c>
    </row>
    <row r="20" spans="8:20" x14ac:dyDescent="0.3">
      <c r="H20" s="1"/>
      <c r="L20" s="1">
        <v>750</v>
      </c>
      <c r="M20">
        <f>$O$19</f>
        <v>750</v>
      </c>
    </row>
    <row r="22" spans="8:20" x14ac:dyDescent="0.3">
      <c r="L22" s="2">
        <f>45%</f>
        <v>0.45</v>
      </c>
    </row>
    <row r="23" spans="8:20" x14ac:dyDescent="0.3">
      <c r="H23" t="s">
        <v>0</v>
      </c>
      <c r="L23" t="s">
        <v>4</v>
      </c>
    </row>
    <row r="24" spans="8:20" x14ac:dyDescent="0.3">
      <c r="O24">
        <f>SUM($L$25,$H$25)</f>
        <v>315</v>
      </c>
    </row>
    <row r="25" spans="8:20" x14ac:dyDescent="0.3">
      <c r="H25" s="1">
        <v>0</v>
      </c>
      <c r="I25">
        <f>IF(ABS(1-SUM($L$17,$L$22,$L$27))&lt;=0.00001,SUM($L$17*$M$20,$L$22*$M$25,$L$27*$M$30),NA())</f>
        <v>257.25</v>
      </c>
      <c r="L25" s="1">
        <v>315</v>
      </c>
      <c r="M25">
        <f>$O$24</f>
        <v>315</v>
      </c>
    </row>
    <row r="27" spans="8:20" x14ac:dyDescent="0.3">
      <c r="L27" s="2">
        <f>30%</f>
        <v>0.3</v>
      </c>
    </row>
    <row r="28" spans="8:20" x14ac:dyDescent="0.3">
      <c r="L28" t="s">
        <v>5</v>
      </c>
    </row>
    <row r="29" spans="8:20" x14ac:dyDescent="0.3">
      <c r="O29">
        <f>SUM($L$30,$H$25)</f>
        <v>-240</v>
      </c>
    </row>
    <row r="30" spans="8:20" x14ac:dyDescent="0.3">
      <c r="H30" s="1"/>
      <c r="L30" s="1">
        <v>-240</v>
      </c>
      <c r="M30">
        <f>$O$29</f>
        <v>-240</v>
      </c>
    </row>
    <row r="32" spans="8:20" x14ac:dyDescent="0.3">
      <c r="L32" s="2">
        <f>25%</f>
        <v>0.25</v>
      </c>
    </row>
    <row r="33" spans="5:15" x14ac:dyDescent="0.3">
      <c r="L33" t="s">
        <v>3</v>
      </c>
    </row>
    <row r="34" spans="5:15" x14ac:dyDescent="0.3">
      <c r="O34">
        <f>SUM($L$35,$H$40)</f>
        <v>500</v>
      </c>
    </row>
    <row r="35" spans="5:15" x14ac:dyDescent="0.3">
      <c r="H35" s="1"/>
      <c r="L35" s="1">
        <v>500</v>
      </c>
      <c r="M35">
        <f>$O$34</f>
        <v>500</v>
      </c>
    </row>
    <row r="36" spans="5:15" x14ac:dyDescent="0.3">
      <c r="F36">
        <f>IF($E$37=$I$25,1,IF($E$37=$I$40,2,IF($E$37=$I$50,3)))</f>
        <v>1</v>
      </c>
    </row>
    <row r="37" spans="5:15" x14ac:dyDescent="0.3">
      <c r="E37">
        <f>MAX($I$25,$I$40,$I$50)</f>
        <v>257.25</v>
      </c>
      <c r="L37" s="2">
        <f>45%</f>
        <v>0.45</v>
      </c>
    </row>
    <row r="38" spans="5:15" x14ac:dyDescent="0.3">
      <c r="H38" t="s">
        <v>1</v>
      </c>
      <c r="L38" t="s">
        <v>4</v>
      </c>
    </row>
    <row r="39" spans="5:15" x14ac:dyDescent="0.3">
      <c r="O39">
        <f>SUM($L$40,$H$40)</f>
        <v>210</v>
      </c>
    </row>
    <row r="40" spans="5:15" x14ac:dyDescent="0.3">
      <c r="H40" s="1">
        <v>0</v>
      </c>
      <c r="I40">
        <f>IF(ABS(1-SUM($L$32,$L$37,$L$42))&lt;=0.00001,SUM($L$32*$M$35,$L$37*$M$40,$L$42*$M$45),NA())</f>
        <v>171.5</v>
      </c>
      <c r="L40" s="1">
        <v>210</v>
      </c>
      <c r="M40">
        <f>$O$39</f>
        <v>210</v>
      </c>
    </row>
    <row r="42" spans="5:15" x14ac:dyDescent="0.3">
      <c r="L42" s="2">
        <f>30%</f>
        <v>0.3</v>
      </c>
    </row>
    <row r="43" spans="5:15" x14ac:dyDescent="0.3">
      <c r="L43" t="s">
        <v>5</v>
      </c>
    </row>
    <row r="44" spans="5:15" x14ac:dyDescent="0.3">
      <c r="O44">
        <f>SUM($L$45,$H$40)</f>
        <v>-160</v>
      </c>
    </row>
    <row r="45" spans="5:15" x14ac:dyDescent="0.3">
      <c r="L45" s="1">
        <v>-160</v>
      </c>
      <c r="M45">
        <f>$O$44</f>
        <v>-160</v>
      </c>
    </row>
    <row r="48" spans="5:15" x14ac:dyDescent="0.3">
      <c r="H48" t="s">
        <v>2</v>
      </c>
    </row>
    <row r="49" spans="8:15" x14ac:dyDescent="0.3">
      <c r="O49">
        <f>SUM($H$50)</f>
        <v>0</v>
      </c>
    </row>
    <row r="50" spans="8:15" x14ac:dyDescent="0.3">
      <c r="H50" s="1">
        <v>0</v>
      </c>
      <c r="I50">
        <f>$O$49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D91F-7326-41C4-ABF8-119ACDB5D01D}">
  <dimension ref="B12:AA84"/>
  <sheetViews>
    <sheetView tabSelected="1" topLeftCell="B13" zoomScale="79" workbookViewId="0">
      <selection activeCell="V26" sqref="V26"/>
    </sheetView>
  </sheetViews>
  <sheetFormatPr defaultRowHeight="14.4" x14ac:dyDescent="0.3"/>
  <cols>
    <col min="4" max="4" width="9" bestFit="1" customWidth="1"/>
    <col min="5" max="5" width="2.109375" bestFit="1" customWidth="1"/>
    <col min="6" max="6" width="3.77734375" customWidth="1"/>
    <col min="7" max="7" width="12.6640625" bestFit="1" customWidth="1"/>
    <col min="8" max="8" width="7.109375" bestFit="1" customWidth="1"/>
    <col min="9" max="9" width="2.33203125" customWidth="1"/>
    <col min="10" max="10" width="3.77734375" customWidth="1"/>
    <col min="11" max="11" width="13.33203125" bestFit="1" customWidth="1"/>
    <col min="12" max="12" width="4.109375" bestFit="1" customWidth="1"/>
    <col min="13" max="13" width="2.109375" bestFit="1" customWidth="1"/>
    <col min="14" max="14" width="3.77734375" customWidth="1"/>
    <col min="15" max="15" width="9.21875" bestFit="1" customWidth="1"/>
    <col min="16" max="16" width="4.109375" bestFit="1" customWidth="1"/>
    <col min="17" max="17" width="2.33203125" customWidth="1"/>
    <col min="18" max="18" width="3.77734375" customWidth="1"/>
    <col min="19" max="19" width="7.77734375" bestFit="1" customWidth="1"/>
    <col min="20" max="20" width="4.77734375" bestFit="1" customWidth="1"/>
    <col min="21" max="21" width="2.33203125" customWidth="1"/>
    <col min="22" max="22" width="7.109375" bestFit="1" customWidth="1"/>
    <col min="26" max="26" width="12.5546875" customWidth="1"/>
    <col min="27" max="27" width="9" bestFit="1" customWidth="1"/>
    <col min="32" max="32" width="9.109375" bestFit="1" customWidth="1"/>
    <col min="33" max="33" width="9" bestFit="1" customWidth="1"/>
    <col min="34" max="35" width="9.77734375" bestFit="1" customWidth="1"/>
    <col min="36" max="36" width="9" bestFit="1" customWidth="1"/>
  </cols>
  <sheetData>
    <row r="12" spans="2:25" x14ac:dyDescent="0.3">
      <c r="B12" t="s">
        <v>17</v>
      </c>
      <c r="G12" t="s">
        <v>6</v>
      </c>
    </row>
    <row r="13" spans="2:25" x14ac:dyDescent="0.3">
      <c r="V13">
        <f>SUM($G$14)</f>
        <v>257.25</v>
      </c>
    </row>
    <row r="14" spans="2:25" x14ac:dyDescent="0.3">
      <c r="G14" s="1">
        <v>257.25</v>
      </c>
      <c r="H14">
        <f>$V$13</f>
        <v>257.25</v>
      </c>
      <c r="Y14" s="4"/>
    </row>
    <row r="15" spans="2:25" x14ac:dyDescent="0.3">
      <c r="Y15" s="4"/>
    </row>
    <row r="16" spans="2:25" x14ac:dyDescent="0.3">
      <c r="K16" s="2"/>
      <c r="S16" s="2">
        <v>0.1</v>
      </c>
      <c r="Y16" s="4"/>
    </row>
    <row r="17" spans="5:27" x14ac:dyDescent="0.3">
      <c r="S17" t="s">
        <v>3</v>
      </c>
      <c r="Y17" s="4"/>
    </row>
    <row r="18" spans="5:27" ht="43.2" x14ac:dyDescent="0.3">
      <c r="V18">
        <f>SUM($S$19,$O$24,$K$36,$G$53)</f>
        <v>725</v>
      </c>
      <c r="Y18" s="4"/>
      <c r="Z18" s="5" t="s">
        <v>11</v>
      </c>
      <c r="AA18">
        <f>E32</f>
        <v>2</v>
      </c>
    </row>
    <row r="19" spans="5:27" x14ac:dyDescent="0.3">
      <c r="G19" s="1"/>
      <c r="K19" s="1"/>
      <c r="O19" s="1"/>
      <c r="S19" s="1">
        <f>3*250</f>
        <v>750</v>
      </c>
      <c r="T19">
        <f>$V$18</f>
        <v>725</v>
      </c>
      <c r="Y19" s="4"/>
      <c r="Z19">
        <v>0.1</v>
      </c>
      <c r="AA19">
        <f t="dataTable" ref="AA19:AA28" dt2D="0" dtr="0" r1="K68"/>
        <v>1</v>
      </c>
    </row>
    <row r="20" spans="5:27" x14ac:dyDescent="0.3">
      <c r="Y20" s="4"/>
      <c r="Z20">
        <v>0.2</v>
      </c>
      <c r="AA20">
        <v>1</v>
      </c>
    </row>
    <row r="21" spans="5:27" x14ac:dyDescent="0.3">
      <c r="G21" s="1"/>
      <c r="K21" s="2"/>
      <c r="S21" s="2">
        <v>0.4</v>
      </c>
      <c r="Y21" s="4"/>
      <c r="Z21">
        <v>0.3</v>
      </c>
      <c r="AA21">
        <v>1</v>
      </c>
    </row>
    <row r="22" spans="5:27" x14ac:dyDescent="0.3">
      <c r="O22" t="s">
        <v>0</v>
      </c>
      <c r="S22" t="s">
        <v>4</v>
      </c>
      <c r="Y22" s="4"/>
      <c r="Z22">
        <v>0.4</v>
      </c>
      <c r="AA22">
        <v>1</v>
      </c>
    </row>
    <row r="23" spans="5:27" x14ac:dyDescent="0.3">
      <c r="V23">
        <f>SUM($S$24,$O$24,$K$36,$G$53)</f>
        <v>290</v>
      </c>
      <c r="Y23" s="4"/>
      <c r="Z23">
        <v>0.5</v>
      </c>
      <c r="AA23">
        <v>1</v>
      </c>
    </row>
    <row r="24" spans="5:27" x14ac:dyDescent="0.3">
      <c r="K24" s="1"/>
      <c r="O24" s="1">
        <v>0</v>
      </c>
      <c r="P24">
        <f>IF(ABS(1-SUM($S$16,$S$21,$S$26))&lt;=0.00001,SUM($S$16*$T$19,$S$21*$T$24,$S$26*$T$29),NA())</f>
        <v>56</v>
      </c>
      <c r="S24" s="1">
        <f>3*105</f>
        <v>315</v>
      </c>
      <c r="T24">
        <f>$V$23</f>
        <v>290</v>
      </c>
      <c r="Y24" s="4"/>
      <c r="Z24">
        <v>0.6</v>
      </c>
      <c r="AA24">
        <v>1</v>
      </c>
    </row>
    <row r="25" spans="5:27" x14ac:dyDescent="0.3">
      <c r="Z25">
        <v>0.7</v>
      </c>
      <c r="AA25">
        <v>2</v>
      </c>
    </row>
    <row r="26" spans="5:27" x14ac:dyDescent="0.3">
      <c r="S26" s="2">
        <v>0.5</v>
      </c>
      <c r="Z26">
        <v>0.8</v>
      </c>
      <c r="AA26">
        <v>2</v>
      </c>
    </row>
    <row r="27" spans="5:27" x14ac:dyDescent="0.3">
      <c r="S27" t="s">
        <v>5</v>
      </c>
      <c r="Z27">
        <v>0.9</v>
      </c>
      <c r="AA27">
        <v>2</v>
      </c>
    </row>
    <row r="28" spans="5:27" x14ac:dyDescent="0.3">
      <c r="K28" s="2"/>
      <c r="V28">
        <f>SUM($S$29,$O$24,$K$36,$G$53)</f>
        <v>-265</v>
      </c>
      <c r="Z28">
        <v>1</v>
      </c>
      <c r="AA28">
        <v>2</v>
      </c>
    </row>
    <row r="29" spans="5:27" x14ac:dyDescent="0.3">
      <c r="G29" s="1"/>
      <c r="O29" s="1"/>
      <c r="S29" s="1">
        <f>-3*80</f>
        <v>-240</v>
      </c>
      <c r="T29">
        <f>$V$28</f>
        <v>-265</v>
      </c>
    </row>
    <row r="31" spans="5:27" x14ac:dyDescent="0.3">
      <c r="K31" s="3"/>
      <c r="S31" s="2">
        <v>0.1</v>
      </c>
    </row>
    <row r="32" spans="5:27" x14ac:dyDescent="0.3">
      <c r="E32">
        <f>IF($D$33=$H$14,1,IF($D$33=$H$53,2))</f>
        <v>2</v>
      </c>
      <c r="S32" t="s">
        <v>3</v>
      </c>
    </row>
    <row r="33" spans="4:22" x14ac:dyDescent="0.3">
      <c r="D33">
        <f>MAX($H$14,$H$53)</f>
        <v>263.89999999999998</v>
      </c>
      <c r="K33" s="2">
        <f>1-K68</f>
        <v>0.30000000000000004</v>
      </c>
      <c r="V33">
        <f>SUM($S$34,$O$39,$K$36,$G$53)</f>
        <v>475</v>
      </c>
    </row>
    <row r="34" spans="4:22" x14ac:dyDescent="0.3">
      <c r="K34" s="1" t="s">
        <v>8</v>
      </c>
      <c r="O34" s="1"/>
      <c r="S34" s="1">
        <f>2*250</f>
        <v>500</v>
      </c>
      <c r="T34">
        <f>$V$33</f>
        <v>475</v>
      </c>
    </row>
    <row r="35" spans="4:22" x14ac:dyDescent="0.3">
      <c r="M35">
        <f>IF($L$36=$P$24,1,IF($L$36=$P$39,2,IF($L$36=$P$49,3)))</f>
        <v>1</v>
      </c>
    </row>
    <row r="36" spans="4:22" x14ac:dyDescent="0.3">
      <c r="K36" s="1">
        <v>0</v>
      </c>
      <c r="L36">
        <f>MAX($P$24,$P$39,$P$49)</f>
        <v>56</v>
      </c>
      <c r="S36" s="2">
        <v>0.4</v>
      </c>
    </row>
    <row r="37" spans="4:22" x14ac:dyDescent="0.3">
      <c r="G37" s="1"/>
      <c r="O37" t="s">
        <v>1</v>
      </c>
      <c r="S37" t="s">
        <v>4</v>
      </c>
    </row>
    <row r="38" spans="4:22" x14ac:dyDescent="0.3">
      <c r="V38">
        <f>SUM($S$39,$O$39,$K$36,$G$53)</f>
        <v>185</v>
      </c>
    </row>
    <row r="39" spans="4:22" x14ac:dyDescent="0.3">
      <c r="O39" s="1">
        <v>0</v>
      </c>
      <c r="P39">
        <f>IF(ABS(1-SUM($S$31,$S$36,$S$41))&lt;=0.00001,SUM($S$31*$T$34,$S$36*$T$39,$S$41*$T$44),NA())</f>
        <v>29</v>
      </c>
      <c r="S39" s="1">
        <f>2*105</f>
        <v>210</v>
      </c>
      <c r="T39">
        <f>$V$38</f>
        <v>185</v>
      </c>
    </row>
    <row r="41" spans="4:22" x14ac:dyDescent="0.3">
      <c r="K41" s="2"/>
      <c r="S41" s="2">
        <v>0.5</v>
      </c>
    </row>
    <row r="42" spans="4:22" x14ac:dyDescent="0.3">
      <c r="S42" t="s">
        <v>5</v>
      </c>
    </row>
    <row r="43" spans="4:22" x14ac:dyDescent="0.3">
      <c r="V43">
        <f>SUM($S$44,$O$39,$K$36,$G$53)</f>
        <v>-185</v>
      </c>
    </row>
    <row r="44" spans="4:22" x14ac:dyDescent="0.3">
      <c r="K44" s="1"/>
      <c r="S44" s="1">
        <f>-2*80</f>
        <v>-160</v>
      </c>
      <c r="T44">
        <f>$V$43</f>
        <v>-185</v>
      </c>
    </row>
    <row r="45" spans="4:22" x14ac:dyDescent="0.3">
      <c r="G45" s="1"/>
    </row>
    <row r="47" spans="4:22" x14ac:dyDescent="0.3">
      <c r="O47" t="s">
        <v>2</v>
      </c>
    </row>
    <row r="48" spans="4:22" x14ac:dyDescent="0.3">
      <c r="V48">
        <f>SUM($O$49,$K$36,$G$53)</f>
        <v>-25</v>
      </c>
    </row>
    <row r="49" spans="7:26" x14ac:dyDescent="0.3">
      <c r="O49" s="1" t="s">
        <v>10</v>
      </c>
      <c r="P49">
        <f>$V$48</f>
        <v>-25</v>
      </c>
    </row>
    <row r="51" spans="7:26" x14ac:dyDescent="0.3">
      <c r="G51" t="s">
        <v>7</v>
      </c>
      <c r="K51" s="2"/>
      <c r="S51" s="2">
        <v>0.4</v>
      </c>
    </row>
    <row r="52" spans="7:26" x14ac:dyDescent="0.3">
      <c r="S52" t="s">
        <v>3</v>
      </c>
    </row>
    <row r="53" spans="7:26" x14ac:dyDescent="0.3">
      <c r="G53" s="1">
        <v>-25</v>
      </c>
      <c r="H53">
        <f>IF(ABS(1-SUM($K$33,$K$68))&lt;=0.00001,SUM($K$33*$L$36,$K$68*$L$71),NA())</f>
        <v>263.89999999999998</v>
      </c>
      <c r="V53">
        <f>SUM($S$54,$O$59,$K$71,$G$53)</f>
        <v>725</v>
      </c>
      <c r="Z53" s="5"/>
    </row>
    <row r="54" spans="7:26" x14ac:dyDescent="0.3">
      <c r="K54" s="1"/>
      <c r="S54" s="1">
        <f>3*250</f>
        <v>750</v>
      </c>
      <c r="T54">
        <f>$V$53</f>
        <v>725</v>
      </c>
    </row>
    <row r="56" spans="7:26" x14ac:dyDescent="0.3">
      <c r="S56" s="2">
        <v>0.4</v>
      </c>
    </row>
    <row r="57" spans="7:26" x14ac:dyDescent="0.3">
      <c r="O57" t="s">
        <v>0</v>
      </c>
      <c r="S57" t="s">
        <v>4</v>
      </c>
    </row>
    <row r="58" spans="7:26" x14ac:dyDescent="0.3">
      <c r="V58">
        <f>SUM($S$59,$O$59,$K$71,$G$53)</f>
        <v>290</v>
      </c>
    </row>
    <row r="59" spans="7:26" x14ac:dyDescent="0.3">
      <c r="O59" s="1">
        <v>0</v>
      </c>
      <c r="P59">
        <f>IF(ABS(1-SUM($S$51,$S$56,$S$61))&lt;=0.00001,SUM($S$51*$T$54,$S$56*$T$59,$S$61*$T$64),NA())</f>
        <v>353</v>
      </c>
      <c r="S59" s="1">
        <f>3*105</f>
        <v>315</v>
      </c>
      <c r="T59">
        <f>$V$58</f>
        <v>290</v>
      </c>
    </row>
    <row r="61" spans="7:26" x14ac:dyDescent="0.3">
      <c r="S61" s="2">
        <v>0.2</v>
      </c>
    </row>
    <row r="62" spans="7:26" x14ac:dyDescent="0.3">
      <c r="S62" t="s">
        <v>5</v>
      </c>
    </row>
    <row r="63" spans="7:26" x14ac:dyDescent="0.3">
      <c r="V63">
        <f>SUM($S$64,$O$59,$K$71,$G$53)</f>
        <v>-265</v>
      </c>
    </row>
    <row r="64" spans="7:26" x14ac:dyDescent="0.3">
      <c r="S64" s="1">
        <f>-3*80</f>
        <v>-240</v>
      </c>
      <c r="T64">
        <f>$V$63</f>
        <v>-265</v>
      </c>
    </row>
    <row r="66" spans="11:22" x14ac:dyDescent="0.3">
      <c r="S66" s="2">
        <v>0.4</v>
      </c>
    </row>
    <row r="67" spans="11:22" x14ac:dyDescent="0.3">
      <c r="S67" t="s">
        <v>3</v>
      </c>
    </row>
    <row r="68" spans="11:22" x14ac:dyDescent="0.3">
      <c r="K68" s="2">
        <v>0.7</v>
      </c>
      <c r="V68">
        <f>SUM($S$69,$O$74,$K$71,$G$53)</f>
        <v>475</v>
      </c>
    </row>
    <row r="69" spans="11:22" x14ac:dyDescent="0.3">
      <c r="K69" t="s">
        <v>9</v>
      </c>
      <c r="S69" s="1">
        <f>2*250</f>
        <v>500</v>
      </c>
      <c r="T69">
        <f>$V$68</f>
        <v>475</v>
      </c>
    </row>
    <row r="70" spans="11:22" x14ac:dyDescent="0.3">
      <c r="M70">
        <f>IF($L$71=$P$59,1,IF($L$71=$P$74,2,IF($L$71=$P$84,3)))</f>
        <v>1</v>
      </c>
    </row>
    <row r="71" spans="11:22" x14ac:dyDescent="0.3">
      <c r="K71" s="1">
        <v>0</v>
      </c>
      <c r="L71">
        <f>MAX($P$59,$P$74,$P$84)</f>
        <v>353</v>
      </c>
      <c r="S71" s="2">
        <v>0.4</v>
      </c>
    </row>
    <row r="72" spans="11:22" x14ac:dyDescent="0.3">
      <c r="O72" t="s">
        <v>1</v>
      </c>
      <c r="S72" t="s">
        <v>4</v>
      </c>
    </row>
    <row r="73" spans="11:22" x14ac:dyDescent="0.3">
      <c r="V73">
        <f>SUM($S$74,$O$74,$K$71,$G$53)</f>
        <v>185</v>
      </c>
    </row>
    <row r="74" spans="11:22" x14ac:dyDescent="0.3">
      <c r="O74" s="1">
        <v>0</v>
      </c>
      <c r="P74">
        <f>IF(ABS(1-SUM($S$66,$S$71,$S$76))&lt;=0.00001,SUM($S$66*$T$69,$S$71*$T$74,$S$76*$T$79),NA())</f>
        <v>227</v>
      </c>
      <c r="S74" s="1">
        <f>2*105</f>
        <v>210</v>
      </c>
      <c r="T74">
        <f>$V$73</f>
        <v>185</v>
      </c>
    </row>
    <row r="76" spans="11:22" x14ac:dyDescent="0.3">
      <c r="S76" s="2">
        <v>0.2</v>
      </c>
    </row>
    <row r="77" spans="11:22" x14ac:dyDescent="0.3">
      <c r="S77" t="s">
        <v>5</v>
      </c>
    </row>
    <row r="78" spans="11:22" x14ac:dyDescent="0.3">
      <c r="V78">
        <f>SUM($S$79,$O$74,$K$71,$G$53)</f>
        <v>-185</v>
      </c>
    </row>
    <row r="79" spans="11:22" x14ac:dyDescent="0.3">
      <c r="S79" s="1">
        <f>-2*80</f>
        <v>-160</v>
      </c>
      <c r="T79">
        <f>$V$78</f>
        <v>-185</v>
      </c>
    </row>
    <row r="82" spans="15:22" x14ac:dyDescent="0.3">
      <c r="O82" t="s">
        <v>2</v>
      </c>
    </row>
    <row r="83" spans="15:22" x14ac:dyDescent="0.3">
      <c r="V83">
        <f>SUM($O$84,$K$71,$G$53)</f>
        <v>-25</v>
      </c>
    </row>
    <row r="84" spans="15:22" x14ac:dyDescent="0.3">
      <c r="O84" s="1" t="s">
        <v>10</v>
      </c>
      <c r="P84">
        <f>$V$83</f>
        <v>-25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study</vt:lpstr>
      <vt:lpstr>With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Adike</dc:creator>
  <cp:lastModifiedBy>Swetha Adike</cp:lastModifiedBy>
  <dcterms:created xsi:type="dcterms:W3CDTF">2022-05-03T19:12:24Z</dcterms:created>
  <dcterms:modified xsi:type="dcterms:W3CDTF">2022-05-05T02:47:16Z</dcterms:modified>
</cp:coreProperties>
</file>