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esktop\Subjects-2nd sem\Dss\Week 5\Adike,Battula,Raparti_Simulation\"/>
    </mc:Choice>
  </mc:AlternateContent>
  <xr:revisionPtr revIDLastSave="38" documentId="8_{1AC68932-CCC0-4F52-A08C-726FEB478438}" xr6:coauthVersionLast="36" xr6:coauthVersionMax="36" xr10:uidLastSave="{617A7181-CEC1-4D11-ADF0-4204422582DF}"/>
  <bookViews>
    <workbookView xWindow="0" yWindow="0" windowWidth="17256" windowHeight="6720" xr2:uid="{3C7D6356-A0BC-4EAF-B67A-7D790A9E6007}"/>
  </bookViews>
  <sheets>
    <sheet name="Problem 12.3 a" sheetId="1" r:id="rId1"/>
    <sheet name="Problem 12.3 b" sheetId="2" r:id="rId2"/>
  </sheets>
  <definedNames>
    <definedName name="solver_bigm" localSheetId="0" hidden="1">1000000</definedName>
    <definedName name="solver_bigm" localSheetId="1" hidden="1">1000000</definedName>
    <definedName name="solver_bnd" localSheetId="0" hidden="1">1</definedName>
    <definedName name="solver_bnd" localSheetId="1" hidden="1">1</definedName>
    <definedName name="solver_cha" localSheetId="0" hidden="1">0</definedName>
    <definedName name="solver_cha" localSheetId="1" hidden="1">0</definedName>
    <definedName name="solver_chn" localSheetId="0" hidden="1">4</definedName>
    <definedName name="solver_chn" localSheetId="1" hidden="1">4</definedName>
    <definedName name="solver_cht" localSheetId="0" hidden="1">0</definedName>
    <definedName name="solver_cht" localSheetId="1" hidden="1">0</definedName>
    <definedName name="solver_corr" hidden="1">1</definedName>
    <definedName name="solver_ctp1" hidden="1">0</definedName>
    <definedName name="solver_ctp2" hidden="1">0</definedName>
    <definedName name="solver_dimcalc" localSheetId="0" hidden="1">0</definedName>
    <definedName name="solver_dimcalc" localSheetId="1" hidden="1">0</definedName>
    <definedName name="solver_disp" hidden="1">0</definedName>
    <definedName name="solver_eval" hidden="1">0</definedName>
    <definedName name="solver_glb" localSheetId="0" hidden="1">-1E+30</definedName>
    <definedName name="solver_glb" localSheetId="1" hidden="1">-1E+30</definedName>
    <definedName name="solver_gub" localSheetId="0" hidden="1">1E+30</definedName>
    <definedName name="solver_gub" localSheetId="1" hidden="1">1E+30</definedName>
    <definedName name="solver_iao" localSheetId="0" hidden="1">0</definedName>
    <definedName name="solver_iao" localSheetId="1" hidden="1">0</definedName>
    <definedName name="solver_inc" localSheetId="0" hidden="1">0</definedName>
    <definedName name="solver_inc" localSheetId="1" hidden="1">0</definedName>
    <definedName name="solver_int" localSheetId="0" hidden="1">0</definedName>
    <definedName name="solver_int" localSheetId="1" hidden="1">0</definedName>
    <definedName name="solver_ism" localSheetId="0" hidden="1">0</definedName>
    <definedName name="solver_ism" localSheetId="1" hidden="1">0</definedName>
    <definedName name="solver_lcens" hidden="1">-1E+30</definedName>
    <definedName name="solver_lcut" hidden="1">-1E+30</definedName>
    <definedName name="solver_log" localSheetId="0" hidden="1">1</definedName>
    <definedName name="solver_log" localSheetId="1" hidden="1">1</definedName>
    <definedName name="solver_mda" localSheetId="0" hidden="1">4</definedName>
    <definedName name="solver_mda" localSheetId="1" hidden="1">4</definedName>
    <definedName name="solver_mod" localSheetId="0" hidden="1">3</definedName>
    <definedName name="solver_mod" localSheetId="1" hidden="1">3</definedName>
    <definedName name="solver_nopt" localSheetId="0" hidden="1">1</definedName>
    <definedName name="solver_nopt" localSheetId="1" hidden="1">1</definedName>
    <definedName name="solver_nsim" hidden="1">1</definedName>
    <definedName name="solver_nsopt" localSheetId="0" hidden="1">-1</definedName>
    <definedName name="solver_nsopt" localSheetId="1" hidden="1">-1</definedName>
    <definedName name="solver_nssim" hidden="1">-1</definedName>
    <definedName name="solver_ntr" localSheetId="0" hidden="1">0</definedName>
    <definedName name="solver_ntr" localSheetId="1" hidden="1">0</definedName>
    <definedName name="solver_ntri" hidden="1">1000</definedName>
    <definedName name="solver_psi" localSheetId="0" hidden="1">0</definedName>
    <definedName name="solver_psi" localSheetId="1" hidden="1">0</definedName>
    <definedName name="solver_rgen" hidden="1">1</definedName>
    <definedName name="solver_rsmp" hidden="1">1</definedName>
    <definedName name="solver_sclt" hidden="1">100</definedName>
    <definedName name="solver_scs" localSheetId="0" hidden="1">0</definedName>
    <definedName name="solver_scs" localSheetId="1" hidden="1">0</definedName>
    <definedName name="solver_seed" hidden="1">0</definedName>
    <definedName name="solver_slv" localSheetId="0" hidden="1">0</definedName>
    <definedName name="solver_slv" localSheetId="1" hidden="1">0</definedName>
    <definedName name="solver_slvu" localSheetId="0" hidden="1">0</definedName>
    <definedName name="solver_slvu" localSheetId="1" hidden="1">0</definedName>
    <definedName name="solver_strm" hidden="1">0</definedName>
    <definedName name="solver_tree_a" localSheetId="0" hidden="1">1</definedName>
    <definedName name="solver_tree_a" localSheetId="1" hidden="1">1</definedName>
    <definedName name="solver_tree_b" localSheetId="0" hidden="1">1</definedName>
    <definedName name="solver_tree_b" localSheetId="1" hidden="1">1</definedName>
    <definedName name="solver_tree_ce" localSheetId="0" hidden="1">1</definedName>
    <definedName name="solver_tree_ce" localSheetId="1" hidden="1">1</definedName>
    <definedName name="solver_tree_dn" localSheetId="0" hidden="1">1</definedName>
    <definedName name="solver_tree_dn" localSheetId="1" hidden="1">1</definedName>
    <definedName name="solver_tree_rt" localSheetId="0" hidden="1">1000000000000</definedName>
    <definedName name="solver_tree_rt" localSheetId="1" hidden="1">1000000000000</definedName>
    <definedName name="solver_typ" localSheetId="0" hidden="1">2</definedName>
    <definedName name="solver_typ" localSheetId="1" hidden="1">2</definedName>
    <definedName name="solver_ucens" hidden="1">1E+30</definedName>
    <definedName name="solver_ucut" hidden="1">1E+30</definedName>
    <definedName name="solver_umod" localSheetId="0" hidden="1">1</definedName>
    <definedName name="solver_umod" localSheetId="1" hidden="1">1</definedName>
    <definedName name="solver_ver" localSheetId="0" hidden="1">17</definedName>
    <definedName name="solver_ver" localSheetId="1" hidden="1">17</definedName>
    <definedName name="solver_vol" localSheetId="0" hidden="1">0</definedName>
    <definedName name="solver_vol" localSheetId="1" hidden="1">0</definedName>
    <definedName name="solvero_CRMax_I28" localSheetId="0" hidden="1">"System.Double:0"</definedName>
    <definedName name="solvero_CRMax_I28" localSheetId="1" hidden="1">"System.Double:0"</definedName>
    <definedName name="solvero_CRMin_I28" localSheetId="0" hidden="1">"System.Double:0"</definedName>
    <definedName name="solvero_CRMin_I28" localSheetId="1" hidden="1">"System.Double:0"</definedName>
    <definedName name="solvero_OSpPars_I28" localSheetId="0" hidden="1">"RiskSolver.UI.Charts.OutDlgPars:-1000001;20;23;61;50;0;1;90;80;0;0;0;0;1;"</definedName>
    <definedName name="solvero_OSpPars_I28" localSheetId="1" hidden="1">"RiskSolver.UI.Charts.OutDlgPars:-1000001;20;23;61;50;0;1;90;80;0;0;0;0;1;"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2" l="1"/>
  <c r="D17" i="2"/>
  <c r="B13" i="1"/>
  <c r="D18" i="2"/>
  <c r="B13" i="2"/>
  <c r="D13" i="2"/>
  <c r="D16" i="2"/>
  <c r="D21" i="2"/>
  <c r="D23" i="1"/>
  <c r="D14" i="2"/>
  <c r="D24" i="1"/>
  <c r="D13" i="1"/>
  <c r="D19" i="2"/>
  <c r="D21" i="1"/>
  <c r="I29" i="1"/>
  <c r="D18" i="1"/>
  <c r="D19" i="1"/>
  <c r="D15" i="1"/>
  <c r="D24" i="2"/>
  <c r="D22" i="2"/>
  <c r="D20" i="2"/>
  <c r="D14" i="1"/>
  <c r="D15" i="2"/>
  <c r="D22" i="1"/>
  <c r="D16" i="1"/>
  <c r="D17" i="1"/>
  <c r="D20" i="1"/>
  <c r="D23" i="2"/>
  <c r="F23" i="2" l="1"/>
  <c r="F20" i="1"/>
  <c r="F17" i="1"/>
  <c r="F16" i="1"/>
  <c r="F22" i="1"/>
  <c r="F15" i="2"/>
  <c r="F14" i="1"/>
  <c r="F20" i="2"/>
  <c r="F22" i="2"/>
  <c r="F24" i="2"/>
  <c r="F15" i="1"/>
  <c r="F19" i="1"/>
  <c r="F18" i="1"/>
  <c r="F21" i="1"/>
  <c r="F19" i="2"/>
  <c r="F13" i="1"/>
  <c r="G13" i="1" s="1"/>
  <c r="F24" i="1"/>
  <c r="F14" i="2"/>
  <c r="F23" i="1"/>
  <c r="F21" i="2"/>
  <c r="F16" i="2"/>
  <c r="F13" i="2"/>
  <c r="G13" i="2" s="1"/>
  <c r="C13" i="2"/>
  <c r="F18" i="2"/>
  <c r="C13" i="1"/>
  <c r="F17" i="2"/>
  <c r="B14" i="1"/>
  <c r="B14" i="2"/>
  <c r="H13" i="2" l="1"/>
  <c r="I13" i="1"/>
  <c r="C14" i="2"/>
  <c r="C14" i="1"/>
  <c r="H13" i="1"/>
  <c r="I13" i="2"/>
  <c r="G14" i="1"/>
  <c r="G14" i="2"/>
  <c r="B15" i="2"/>
  <c r="B15" i="1"/>
  <c r="H14" i="1" l="1"/>
  <c r="I14" i="1" s="1"/>
  <c r="C15" i="1"/>
  <c r="G15" i="1"/>
  <c r="C15" i="2"/>
  <c r="G15" i="2"/>
  <c r="H15" i="2" s="1"/>
  <c r="H14" i="2"/>
  <c r="I14" i="2" s="1"/>
  <c r="I15" i="2" s="1"/>
  <c r="B16" i="1"/>
  <c r="B16" i="2"/>
  <c r="C16" i="2" l="1"/>
  <c r="G16" i="2"/>
  <c r="H16" i="2" s="1"/>
  <c r="I16" i="2" s="1"/>
  <c r="C16" i="1"/>
  <c r="G16" i="1"/>
  <c r="H15" i="1"/>
  <c r="I15" i="1" s="1"/>
  <c r="B17" i="1"/>
  <c r="B17" i="2"/>
  <c r="H16" i="1" l="1"/>
  <c r="I16" i="1" s="1"/>
  <c r="C17" i="2"/>
  <c r="G17" i="2"/>
  <c r="C17" i="1"/>
  <c r="G17" i="1"/>
  <c r="B18" i="2"/>
  <c r="B18" i="1"/>
  <c r="H17" i="1" l="1"/>
  <c r="I17" i="1" s="1"/>
  <c r="C18" i="1"/>
  <c r="G18" i="1"/>
  <c r="C18" i="2"/>
  <c r="G18" i="2"/>
  <c r="H18" i="2" s="1"/>
  <c r="H17" i="2"/>
  <c r="I17" i="2" s="1"/>
  <c r="B19" i="1"/>
  <c r="B19" i="2"/>
  <c r="C19" i="2" l="1"/>
  <c r="G19" i="2"/>
  <c r="C19" i="1"/>
  <c r="G19" i="1"/>
  <c r="H18" i="1"/>
  <c r="I18" i="1" s="1"/>
  <c r="I18" i="2"/>
  <c r="B20" i="2"/>
  <c r="B20" i="1"/>
  <c r="H19" i="1" l="1"/>
  <c r="I19" i="1"/>
  <c r="C20" i="1"/>
  <c r="G20" i="1"/>
  <c r="C20" i="2"/>
  <c r="G20" i="2"/>
  <c r="H20" i="2" s="1"/>
  <c r="H19" i="2"/>
  <c r="I19" i="2" s="1"/>
  <c r="B21" i="2"/>
  <c r="B21" i="1"/>
  <c r="C21" i="1" l="1"/>
  <c r="G21" i="1"/>
  <c r="H21" i="1" s="1"/>
  <c r="C21" i="2"/>
  <c r="G21" i="2"/>
  <c r="I20" i="2"/>
  <c r="H20" i="1"/>
  <c r="I20" i="1" s="1"/>
  <c r="B22" i="1"/>
  <c r="B22" i="2"/>
  <c r="H21" i="2" l="1"/>
  <c r="I21" i="2" s="1"/>
  <c r="C22" i="2"/>
  <c r="G22" i="2"/>
  <c r="C22" i="1"/>
  <c r="G22" i="1"/>
  <c r="H22" i="1" s="1"/>
  <c r="I21" i="1"/>
  <c r="I22" i="1" s="1"/>
  <c r="B23" i="2"/>
  <c r="B23" i="1"/>
  <c r="H22" i="2" l="1"/>
  <c r="I22" i="2" s="1"/>
  <c r="C23" i="1"/>
  <c r="G23" i="1"/>
  <c r="C23" i="2"/>
  <c r="G23" i="2"/>
  <c r="B24" i="2"/>
  <c r="B24" i="1"/>
  <c r="H23" i="2" l="1"/>
  <c r="I23" i="2" s="1"/>
  <c r="H23" i="1"/>
  <c r="I23" i="1" s="1"/>
  <c r="C24" i="1"/>
  <c r="G24" i="1"/>
  <c r="C24" i="2"/>
  <c r="G24" i="2"/>
  <c r="H24" i="2" s="1"/>
  <c r="I24" i="2" l="1"/>
  <c r="I26" i="2" s="1"/>
  <c r="H24" i="1"/>
  <c r="I24" i="1" s="1"/>
  <c r="I26" i="1" s="1"/>
  <c r="I28" i="2"/>
  <c r="I28" i="1"/>
</calcChain>
</file>

<file path=xl/sharedStrings.xml><?xml version="1.0" encoding="utf-8"?>
<sst xmlns="http://schemas.openxmlformats.org/spreadsheetml/2006/main" count="58" uniqueCount="32">
  <si>
    <t>Initial Conditions</t>
  </si>
  <si>
    <t>Number of Covered Employees</t>
  </si>
  <si>
    <t>Average Clain per Employee</t>
  </si>
  <si>
    <t>Amount Contributed per Employee</t>
  </si>
  <si>
    <t>Assumption</t>
  </si>
  <si>
    <t>Max Decrease</t>
  </si>
  <si>
    <t>Max Increase</t>
  </si>
  <si>
    <t>Uniform</t>
  </si>
  <si>
    <t>Mthly Increase</t>
  </si>
  <si>
    <t>Std Dev</t>
  </si>
  <si>
    <t>Normal</t>
  </si>
  <si>
    <t>Constant</t>
  </si>
  <si>
    <t>Month</t>
  </si>
  <si>
    <t>Number of Employee</t>
  </si>
  <si>
    <t>Employee Contributions</t>
  </si>
  <si>
    <t>Avg Claim per Emp.</t>
  </si>
  <si>
    <t>Total Claims</t>
  </si>
  <si>
    <t>Company Cost</t>
  </si>
  <si>
    <t>Seasonal Factor</t>
  </si>
  <si>
    <t>Seasonally Adjusted Average Claim</t>
  </si>
  <si>
    <t>Account Status</t>
  </si>
  <si>
    <t>Beginning Account Balance</t>
  </si>
  <si>
    <t>Company Deposist</t>
  </si>
  <si>
    <t>Months with insufficient balance</t>
  </si>
  <si>
    <t>Insufficient funds</t>
  </si>
  <si>
    <t>Mean</t>
  </si>
  <si>
    <t>On simulating the model for Company deposit of $3,185,000 we got an exact of 5% once and 5.4% and 5.3%, even 6.6% on further iterations</t>
  </si>
  <si>
    <t>So on further refining the model, for Company deposit of 3,187,000 we got a mean of 4.6% for insufficient funds, but increased in further iterations</t>
  </si>
  <si>
    <t xml:space="preserve">Hence we iterated this model at company deposit of 3,200,000 and still got 5.9% one time and 4.8% too </t>
  </si>
  <si>
    <t>Therefore, to be exact, the company should maintain a deposit of $3,185,000 or an abstract of $3,200,000 for minimizing the chance of insufficient funds around 5%</t>
  </si>
  <si>
    <t>a) Not every time, but most for most of the iterations, after running the simalation, a mean of around 23% is approximated for insufficient funds</t>
  </si>
  <si>
    <t>Note: For few iterations we got insufficient funds with a mean of 44.9% too but its only one in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</si>
</sst>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164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5A1E-FBE1-4D6D-A7E7-E483EB8FFAD6}">
  <dimension ref="A4:L33"/>
  <sheetViews>
    <sheetView tabSelected="1" topLeftCell="A6" workbookViewId="0">
      <selection activeCell="B13" sqref="B13"/>
    </sheetView>
  </sheetViews>
  <sheetFormatPr defaultRowHeight="14.4" x14ac:dyDescent="0.3"/>
  <cols>
    <col min="2" max="2" width="9.77734375" bestFit="1" customWidth="1"/>
    <col min="3" max="3" width="12.44140625" bestFit="1" customWidth="1"/>
    <col min="4" max="4" width="10.44140625" bestFit="1" customWidth="1"/>
    <col min="6" max="6" width="14.5546875" customWidth="1"/>
    <col min="7" max="7" width="12.44140625" bestFit="1" customWidth="1"/>
    <col min="8" max="8" width="17.5546875" customWidth="1"/>
    <col min="9" max="9" width="13.109375" bestFit="1" customWidth="1"/>
    <col min="10" max="10" width="11.88671875" bestFit="1" customWidth="1"/>
  </cols>
  <sheetData>
    <row r="4" spans="1:12" x14ac:dyDescent="0.3">
      <c r="A4" t="s">
        <v>0</v>
      </c>
      <c r="H4" t="s">
        <v>4</v>
      </c>
    </row>
    <row r="5" spans="1:12" x14ac:dyDescent="0.3">
      <c r="A5" t="s">
        <v>1</v>
      </c>
      <c r="D5">
        <v>18533</v>
      </c>
      <c r="H5" t="s">
        <v>5</v>
      </c>
      <c r="I5" s="1">
        <v>0.03</v>
      </c>
      <c r="J5" t="s">
        <v>6</v>
      </c>
      <c r="K5" s="1">
        <v>7.0000000000000007E-2</v>
      </c>
      <c r="L5" t="s">
        <v>7</v>
      </c>
    </row>
    <row r="6" spans="1:12" x14ac:dyDescent="0.3">
      <c r="A6" t="s">
        <v>2</v>
      </c>
      <c r="D6" s="3">
        <v>250</v>
      </c>
      <c r="H6" t="s">
        <v>8</v>
      </c>
      <c r="I6" s="1">
        <v>0.01</v>
      </c>
      <c r="J6" t="s">
        <v>9</v>
      </c>
      <c r="K6" s="3">
        <v>3</v>
      </c>
      <c r="L6" t="s">
        <v>10</v>
      </c>
    </row>
    <row r="7" spans="1:12" x14ac:dyDescent="0.3">
      <c r="A7" t="s">
        <v>3</v>
      </c>
      <c r="D7" s="3">
        <v>125</v>
      </c>
      <c r="E7" s="3"/>
      <c r="F7" s="3"/>
      <c r="H7" t="s">
        <v>11</v>
      </c>
    </row>
    <row r="8" spans="1:12" x14ac:dyDescent="0.3">
      <c r="D8" s="3"/>
      <c r="E8" s="3"/>
      <c r="F8" s="3"/>
    </row>
    <row r="9" spans="1:12" x14ac:dyDescent="0.3">
      <c r="A9" t="s">
        <v>21</v>
      </c>
      <c r="D9" s="3">
        <v>2500000</v>
      </c>
      <c r="E9" s="3"/>
      <c r="F9" s="3"/>
    </row>
    <row r="10" spans="1:12" x14ac:dyDescent="0.3">
      <c r="A10" t="s">
        <v>22</v>
      </c>
      <c r="D10" s="3">
        <v>3000000</v>
      </c>
      <c r="E10" s="3"/>
      <c r="F10" s="3"/>
    </row>
    <row r="12" spans="1:12" ht="43.2" x14ac:dyDescent="0.3">
      <c r="A12" t="s">
        <v>12</v>
      </c>
      <c r="B12" s="2" t="s">
        <v>13</v>
      </c>
      <c r="C12" s="2" t="s">
        <v>14</v>
      </c>
      <c r="D12" s="2" t="s">
        <v>15</v>
      </c>
      <c r="E12" s="2" t="s">
        <v>18</v>
      </c>
      <c r="F12" s="2" t="s">
        <v>19</v>
      </c>
      <c r="G12" s="2" t="s">
        <v>16</v>
      </c>
      <c r="H12" s="2" t="s">
        <v>17</v>
      </c>
      <c r="I12" s="2" t="s">
        <v>20</v>
      </c>
    </row>
    <row r="13" spans="1:12" x14ac:dyDescent="0.3">
      <c r="A13">
        <v>1</v>
      </c>
      <c r="B13">
        <f ca="1">ROUND(D5*_xll.PsiUniform(1-I5,1+K5),0)</f>
        <v>19156</v>
      </c>
      <c r="C13" s="4">
        <f ca="1">B13*$D$7</f>
        <v>2394500</v>
      </c>
      <c r="D13" s="4">
        <f ca="1">_xll.PsiNormal($D$6*(1+$I$6)^A13,$K$6)</f>
        <v>254.35047183749029</v>
      </c>
      <c r="E13" s="5">
        <v>0.8</v>
      </c>
      <c r="F13" s="4">
        <f ca="1">D13*E13</f>
        <v>203.48037746999225</v>
      </c>
      <c r="G13" s="4">
        <f ca="1">F13*B13</f>
        <v>3897870.1108151716</v>
      </c>
      <c r="H13" s="4">
        <f ca="1">G13-C13</f>
        <v>1503370.1108151716</v>
      </c>
      <c r="I13" s="6">
        <f ca="1">$D$9+C13-G13+$D$10</f>
        <v>3996629.8891848284</v>
      </c>
    </row>
    <row r="14" spans="1:12" x14ac:dyDescent="0.3">
      <c r="A14">
        <v>2</v>
      </c>
      <c r="B14">
        <f ca="1">ROUND(B13*_xll.PsiUniform(1-$I$5,1+$K$5),0)</f>
        <v>19485</v>
      </c>
      <c r="C14" s="4">
        <f t="shared" ref="C14:C24" ca="1" si="0">B14*$D$7</f>
        <v>2435625</v>
      </c>
      <c r="D14" s="4">
        <f ca="1">_xll.PsiNormal($D$6*(1+$I$6)^A14,$K$6)</f>
        <v>254.9765486851999</v>
      </c>
      <c r="E14" s="5">
        <v>0.85</v>
      </c>
      <c r="F14" s="4">
        <f t="shared" ref="F14:F24" ca="1" si="1">D14*E14</f>
        <v>216.73006638241992</v>
      </c>
      <c r="G14" s="4">
        <f t="shared" ref="G14:G24" ca="1" si="2">F14*B14</f>
        <v>4222985.3434614521</v>
      </c>
      <c r="H14" s="4">
        <f t="shared" ref="H14:H24" ca="1" si="3">G14-C14</f>
        <v>1787360.3434614521</v>
      </c>
      <c r="I14" s="6">
        <f ca="1">I13+$D$10-H14</f>
        <v>5209269.5457233768</v>
      </c>
    </row>
    <row r="15" spans="1:12" x14ac:dyDescent="0.3">
      <c r="A15">
        <v>3</v>
      </c>
      <c r="B15">
        <f ca="1">ROUND(B14*_xll.PsiUniform(1-$I$5,1+$K$5),0)</f>
        <v>20502</v>
      </c>
      <c r="C15" s="4">
        <f t="shared" ca="1" si="0"/>
        <v>2562750</v>
      </c>
      <c r="D15" s="4">
        <f ca="1">_xll.PsiNormal($D$6*(1+$I$6)^A15,$K$6)</f>
        <v>259.00097517265368</v>
      </c>
      <c r="E15" s="5">
        <v>0.87</v>
      </c>
      <c r="F15" s="4">
        <f t="shared" ca="1" si="1"/>
        <v>225.33084840020871</v>
      </c>
      <c r="G15" s="4">
        <f t="shared" ca="1" si="2"/>
        <v>4619733.0539010791</v>
      </c>
      <c r="H15" s="4">
        <f t="shared" ca="1" si="3"/>
        <v>2056983.0539010791</v>
      </c>
      <c r="I15" s="6">
        <f t="shared" ref="I15:I24" ca="1" si="4">I14+$D$10-H15</f>
        <v>6152286.4918222977</v>
      </c>
    </row>
    <row r="16" spans="1:12" x14ac:dyDescent="0.3">
      <c r="A16">
        <v>4</v>
      </c>
      <c r="B16">
        <f ca="1">ROUND(B15*_xll.PsiUniform(1-$I$5,1+$K$5),0)</f>
        <v>20389</v>
      </c>
      <c r="C16" s="4">
        <f t="shared" ca="1" si="0"/>
        <v>2548625</v>
      </c>
      <c r="D16" s="4">
        <f ca="1">_xll.PsiNormal($D$6*(1+$I$6)^A16,$K$6)</f>
        <v>262.5345450104391</v>
      </c>
      <c r="E16" s="5">
        <v>0.92</v>
      </c>
      <c r="F16" s="4">
        <f t="shared" ca="1" si="1"/>
        <v>241.53178140960398</v>
      </c>
      <c r="G16" s="4">
        <f t="shared" ca="1" si="2"/>
        <v>4924591.4911604151</v>
      </c>
      <c r="H16" s="4">
        <f t="shared" ca="1" si="3"/>
        <v>2375966.4911604151</v>
      </c>
      <c r="I16" s="6">
        <f t="shared" ca="1" si="4"/>
        <v>6776320.0006618835</v>
      </c>
    </row>
    <row r="17" spans="1:9" x14ac:dyDescent="0.3">
      <c r="A17">
        <v>5</v>
      </c>
      <c r="B17">
        <f ca="1">ROUND(B16*_xll.PsiUniform(1-$I$5,1+$K$5),0)</f>
        <v>20430</v>
      </c>
      <c r="C17" s="4">
        <f t="shared" ca="1" si="0"/>
        <v>2553750</v>
      </c>
      <c r="D17" s="4">
        <f ca="1">_xll.PsiNormal($D$6*(1+$I$6)^A17,$K$6)</f>
        <v>263.76089634477626</v>
      </c>
      <c r="E17" s="5">
        <v>0.93</v>
      </c>
      <c r="F17" s="4">
        <f t="shared" ca="1" si="1"/>
        <v>245.29763360064194</v>
      </c>
      <c r="G17" s="4">
        <f t="shared" ca="1" si="2"/>
        <v>5011430.6544611147</v>
      </c>
      <c r="H17" s="4">
        <f t="shared" ca="1" si="3"/>
        <v>2457680.6544611147</v>
      </c>
      <c r="I17" s="6">
        <f t="shared" ca="1" si="4"/>
        <v>7318639.3462007688</v>
      </c>
    </row>
    <row r="18" spans="1:9" x14ac:dyDescent="0.3">
      <c r="A18">
        <v>6</v>
      </c>
      <c r="B18">
        <f ca="1">ROUND(B17*_xll.PsiUniform(1-$I$5,1+$K$5),0)</f>
        <v>20626</v>
      </c>
      <c r="C18" s="4">
        <f t="shared" ca="1" si="0"/>
        <v>2578250</v>
      </c>
      <c r="D18" s="4">
        <f ca="1">_xll.PsiNormal($D$6*(1+$I$6)^A18,$K$6)</f>
        <v>267.08472137292188</v>
      </c>
      <c r="E18" s="5">
        <v>1.1499999999999999</v>
      </c>
      <c r="F18" s="4">
        <f t="shared" ca="1" si="1"/>
        <v>307.14742957886011</v>
      </c>
      <c r="G18" s="4">
        <f t="shared" ca="1" si="2"/>
        <v>6335222.8824935686</v>
      </c>
      <c r="H18" s="4">
        <f t="shared" ca="1" si="3"/>
        <v>3756972.8824935686</v>
      </c>
      <c r="I18" s="6">
        <f t="shared" ca="1" si="4"/>
        <v>6561666.4637071993</v>
      </c>
    </row>
    <row r="19" spans="1:9" x14ac:dyDescent="0.3">
      <c r="A19">
        <v>7</v>
      </c>
      <c r="B19">
        <f ca="1">ROUND(B18*_xll.PsiUniform(1-$I$5,1+$K$5),0)</f>
        <v>21877</v>
      </c>
      <c r="C19" s="4">
        <f t="shared" ca="1" si="0"/>
        <v>2734625</v>
      </c>
      <c r="D19" s="4">
        <f ca="1">_xll.PsiNormal($D$6*(1+$I$6)^A19,$K$6)</f>
        <v>269.0983387719599</v>
      </c>
      <c r="E19" s="5">
        <v>1.2</v>
      </c>
      <c r="F19" s="4">
        <f t="shared" ca="1" si="1"/>
        <v>322.91800652635186</v>
      </c>
      <c r="G19" s="4">
        <f t="shared" ca="1" si="2"/>
        <v>7064477.2287769997</v>
      </c>
      <c r="H19" s="4">
        <f t="shared" ca="1" si="3"/>
        <v>4329852.2287769997</v>
      </c>
      <c r="I19" s="6">
        <f t="shared" ca="1" si="4"/>
        <v>5231814.2349301996</v>
      </c>
    </row>
    <row r="20" spans="1:9" x14ac:dyDescent="0.3">
      <c r="A20">
        <v>8</v>
      </c>
      <c r="B20">
        <f ca="1">ROUND(B19*_xll.PsiUniform(1-$I$5,1+$K$5),0)</f>
        <v>23115</v>
      </c>
      <c r="C20" s="4">
        <f t="shared" ca="1" si="0"/>
        <v>2889375</v>
      </c>
      <c r="D20" s="4">
        <f ca="1">_xll.PsiNormal($D$6*(1+$I$6)^A20,$K$6)</f>
        <v>271.16386827668202</v>
      </c>
      <c r="E20" s="5">
        <v>1.18</v>
      </c>
      <c r="F20" s="4">
        <f t="shared" ca="1" si="1"/>
        <v>319.97336456648475</v>
      </c>
      <c r="G20" s="4">
        <f t="shared" ca="1" si="2"/>
        <v>7396184.321954295</v>
      </c>
      <c r="H20" s="4">
        <f t="shared" ca="1" si="3"/>
        <v>4506809.321954295</v>
      </c>
      <c r="I20" s="6">
        <f t="shared" ca="1" si="4"/>
        <v>3725004.9129759045</v>
      </c>
    </row>
    <row r="21" spans="1:9" x14ac:dyDescent="0.3">
      <c r="A21">
        <v>9</v>
      </c>
      <c r="B21">
        <f ca="1">ROUND(B20*_xll.PsiUniform(1-$I$5,1+$K$5),0)</f>
        <v>22542</v>
      </c>
      <c r="C21" s="4">
        <f t="shared" ca="1" si="0"/>
        <v>2817750</v>
      </c>
      <c r="D21" s="4">
        <f ca="1">_xll.PsiNormal($D$6*(1+$I$6)^A21,$K$6)</f>
        <v>271.08834782000787</v>
      </c>
      <c r="E21" s="5">
        <v>1.03</v>
      </c>
      <c r="F21" s="4">
        <f t="shared" ca="1" si="1"/>
        <v>279.22099825460811</v>
      </c>
      <c r="G21" s="4">
        <f t="shared" ca="1" si="2"/>
        <v>6294199.742655376</v>
      </c>
      <c r="H21" s="4">
        <f t="shared" ca="1" si="3"/>
        <v>3476449.742655376</v>
      </c>
      <c r="I21" s="6">
        <f t="shared" ca="1" si="4"/>
        <v>3248555.1703205286</v>
      </c>
    </row>
    <row r="22" spans="1:9" x14ac:dyDescent="0.3">
      <c r="A22">
        <v>10</v>
      </c>
      <c r="B22">
        <f ca="1">ROUND(B21*_xll.PsiUniform(1-$I$5,1+$K$5),0)</f>
        <v>23198</v>
      </c>
      <c r="C22" s="4">
        <f t="shared" ca="1" si="0"/>
        <v>2899750</v>
      </c>
      <c r="D22" s="4">
        <f ca="1">_xll.PsiNormal($D$6*(1+$I$6)^A22,$K$6)</f>
        <v>276.14567826002207</v>
      </c>
      <c r="E22" s="5">
        <v>0.95</v>
      </c>
      <c r="F22" s="4">
        <f t="shared" ca="1" si="1"/>
        <v>262.33839434702094</v>
      </c>
      <c r="G22" s="4">
        <f t="shared" ca="1" si="2"/>
        <v>6085726.0720621916</v>
      </c>
      <c r="H22" s="4">
        <f t="shared" ca="1" si="3"/>
        <v>3185976.0720621916</v>
      </c>
      <c r="I22" s="6">
        <f t="shared" ca="1" si="4"/>
        <v>3062579.098258337</v>
      </c>
    </row>
    <row r="23" spans="1:9" x14ac:dyDescent="0.3">
      <c r="A23">
        <v>11</v>
      </c>
      <c r="B23">
        <f ca="1">ROUND(B22*_xll.PsiUniform(1-$I$5,1+$K$5),0)</f>
        <v>24162</v>
      </c>
      <c r="C23" s="4">
        <f t="shared" ca="1" si="0"/>
        <v>3020250</v>
      </c>
      <c r="D23" s="4">
        <f ca="1">_xll.PsiNormal($D$6*(1+$I$6)^A23,$K$6)</f>
        <v>273.80209174391143</v>
      </c>
      <c r="E23" s="5">
        <v>0.98</v>
      </c>
      <c r="F23" s="4">
        <f t="shared" ca="1" si="1"/>
        <v>268.3260499090332</v>
      </c>
      <c r="G23" s="4">
        <f t="shared" ca="1" si="2"/>
        <v>6483294.0179020604</v>
      </c>
      <c r="H23" s="4">
        <f t="shared" ca="1" si="3"/>
        <v>3463044.0179020604</v>
      </c>
      <c r="I23" s="6">
        <f t="shared" ca="1" si="4"/>
        <v>2599535.0803562766</v>
      </c>
    </row>
    <row r="24" spans="1:9" x14ac:dyDescent="0.3">
      <c r="A24">
        <v>12</v>
      </c>
      <c r="B24">
        <f ca="1">ROUND(B23*_xll.PsiUniform(1-$I$5,1+$K$5),0)</f>
        <v>24308</v>
      </c>
      <c r="C24" s="4">
        <f t="shared" ca="1" si="0"/>
        <v>3038500</v>
      </c>
      <c r="D24" s="4">
        <f ca="1">_xll.PsiNormal($D$6*(1+$I$6)^A24,$K$6)</f>
        <v>282.66516923766727</v>
      </c>
      <c r="E24" s="5">
        <v>1.1399999999999999</v>
      </c>
      <c r="F24" s="4">
        <f t="shared" ca="1" si="1"/>
        <v>322.23829293094064</v>
      </c>
      <c r="G24" s="4">
        <f t="shared" ca="1" si="2"/>
        <v>7832968.424565305</v>
      </c>
      <c r="H24" s="4">
        <f t="shared" ca="1" si="3"/>
        <v>4794468.424565305</v>
      </c>
      <c r="I24" s="6">
        <f t="shared" ca="1" si="4"/>
        <v>805066.65579097159</v>
      </c>
    </row>
    <row r="26" spans="1:9" ht="28.8" x14ac:dyDescent="0.3">
      <c r="H26" s="2" t="s">
        <v>23</v>
      </c>
      <c r="I26" s="6">
        <f ca="1">COUNTIF(I13:I24,"&lt;0")</f>
        <v>0</v>
      </c>
    </row>
    <row r="28" spans="1:9" x14ac:dyDescent="0.3">
      <c r="H28" t="s">
        <v>24</v>
      </c>
      <c r="I28" s="6">
        <f ca="1">MIN(I26,1)+_xll.PsiOutput()</f>
        <v>0</v>
      </c>
    </row>
    <row r="29" spans="1:9" x14ac:dyDescent="0.3">
      <c r="H29" t="s">
        <v>25</v>
      </c>
      <c r="I29" t="e">
        <f ca="1">_xll.PsiMean(I28)</f>
        <v>#N/A</v>
      </c>
    </row>
    <row r="32" spans="1:9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08A5-562F-4243-BF02-80E478EFB2DB}">
  <dimension ref="A4:L36"/>
  <sheetViews>
    <sheetView topLeftCell="A7" workbookViewId="0">
      <selection activeCell="G15" sqref="G15"/>
    </sheetView>
  </sheetViews>
  <sheetFormatPr defaultRowHeight="14.4" x14ac:dyDescent="0.3"/>
  <cols>
    <col min="2" max="2" width="9.77734375" bestFit="1" customWidth="1"/>
    <col min="3" max="3" width="12.44140625" bestFit="1" customWidth="1"/>
    <col min="4" max="4" width="10.44140625" bestFit="1" customWidth="1"/>
    <col min="6" max="6" width="14.5546875" customWidth="1"/>
    <col min="7" max="7" width="12.44140625" bestFit="1" customWidth="1"/>
    <col min="8" max="8" width="17.5546875" customWidth="1"/>
    <col min="9" max="9" width="13.109375" bestFit="1" customWidth="1"/>
    <col min="10" max="10" width="11.88671875" bestFit="1" customWidth="1"/>
  </cols>
  <sheetData>
    <row r="4" spans="1:12" x14ac:dyDescent="0.3">
      <c r="A4" t="s">
        <v>0</v>
      </c>
      <c r="H4" t="s">
        <v>4</v>
      </c>
    </row>
    <row r="5" spans="1:12" x14ac:dyDescent="0.3">
      <c r="A5" t="s">
        <v>1</v>
      </c>
      <c r="D5">
        <v>18533</v>
      </c>
      <c r="H5" t="s">
        <v>5</v>
      </c>
      <c r="I5" s="1">
        <v>0.03</v>
      </c>
      <c r="J5" t="s">
        <v>6</v>
      </c>
      <c r="K5" s="1">
        <v>7.0000000000000007E-2</v>
      </c>
      <c r="L5" t="s">
        <v>7</v>
      </c>
    </row>
    <row r="6" spans="1:12" x14ac:dyDescent="0.3">
      <c r="A6" t="s">
        <v>2</v>
      </c>
      <c r="D6" s="3">
        <v>250</v>
      </c>
      <c r="H6" t="s">
        <v>8</v>
      </c>
      <c r="I6" s="1">
        <v>0.01</v>
      </c>
      <c r="J6" t="s">
        <v>9</v>
      </c>
      <c r="K6" s="3">
        <v>3</v>
      </c>
      <c r="L6" t="s">
        <v>10</v>
      </c>
    </row>
    <row r="7" spans="1:12" x14ac:dyDescent="0.3">
      <c r="A7" t="s">
        <v>3</v>
      </c>
      <c r="D7" s="3">
        <v>125</v>
      </c>
      <c r="E7" s="3"/>
      <c r="F7" s="3"/>
      <c r="H7" t="s">
        <v>11</v>
      </c>
    </row>
    <row r="8" spans="1:12" x14ac:dyDescent="0.3">
      <c r="D8" s="3"/>
      <c r="E8" s="3"/>
      <c r="F8" s="3"/>
    </row>
    <row r="9" spans="1:12" x14ac:dyDescent="0.3">
      <c r="A9" t="s">
        <v>21</v>
      </c>
      <c r="D9" s="3">
        <v>2500000</v>
      </c>
      <c r="E9" s="3"/>
      <c r="F9" s="3"/>
    </row>
    <row r="10" spans="1:12" x14ac:dyDescent="0.3">
      <c r="A10" t="s">
        <v>22</v>
      </c>
      <c r="D10" s="3">
        <v>3200000</v>
      </c>
      <c r="E10" s="3"/>
      <c r="F10" s="3"/>
    </row>
    <row r="12" spans="1:12" ht="43.2" x14ac:dyDescent="0.3">
      <c r="A12" t="s">
        <v>12</v>
      </c>
      <c r="B12" s="2" t="s">
        <v>13</v>
      </c>
      <c r="C12" s="2" t="s">
        <v>14</v>
      </c>
      <c r="D12" s="2" t="s">
        <v>15</v>
      </c>
      <c r="E12" s="2" t="s">
        <v>18</v>
      </c>
      <c r="F12" s="2" t="s">
        <v>19</v>
      </c>
      <c r="G12" s="2" t="s">
        <v>16</v>
      </c>
      <c r="H12" s="2" t="s">
        <v>17</v>
      </c>
      <c r="I12" s="2" t="s">
        <v>20</v>
      </c>
    </row>
    <row r="13" spans="1:12" x14ac:dyDescent="0.3">
      <c r="A13">
        <v>1</v>
      </c>
      <c r="B13">
        <f ca="1">ROUND(D5*_xll.PsiUniform(1-I5,1+K5),0)</f>
        <v>19650</v>
      </c>
      <c r="C13" s="4">
        <f ca="1">B13*$D$7</f>
        <v>2456250</v>
      </c>
      <c r="D13" s="4">
        <f ca="1">_xll.PsiNormal($D$6*(1+$I$6)^A13,$K$6)</f>
        <v>255.1474084603712</v>
      </c>
      <c r="E13" s="5">
        <v>0.8</v>
      </c>
      <c r="F13" s="4">
        <f ca="1">D13*E13</f>
        <v>204.11792676829697</v>
      </c>
      <c r="G13" s="4">
        <f ca="1">F13*B13</f>
        <v>4010917.2609970355</v>
      </c>
      <c r="H13" s="4">
        <f ca="1">G13-C13</f>
        <v>1554667.2609970355</v>
      </c>
      <c r="I13" s="6">
        <f ca="1">$D$9+C13-G13+$D$10</f>
        <v>4145332.7390029645</v>
      </c>
    </row>
    <row r="14" spans="1:12" x14ac:dyDescent="0.3">
      <c r="A14">
        <v>2</v>
      </c>
      <c r="B14">
        <f ca="1">ROUND(B13*_xll.PsiUniform(1-$I$5,1+$K$5),0)</f>
        <v>20920</v>
      </c>
      <c r="C14" s="4">
        <f t="shared" ref="C14:C24" ca="1" si="0">B14*$D$7</f>
        <v>2615000</v>
      </c>
      <c r="D14" s="4">
        <f ca="1">_xll.PsiNormal($D$6*(1+$I$6)^A14,$K$6)</f>
        <v>257.23924439211322</v>
      </c>
      <c r="E14" s="5">
        <v>0.85</v>
      </c>
      <c r="F14" s="4">
        <f t="shared" ref="F14:F24" ca="1" si="1">D14*E14</f>
        <v>218.65335773329622</v>
      </c>
      <c r="G14" s="4">
        <f t="shared" ref="G14:G24" ca="1" si="2">F14*B14</f>
        <v>4574228.2437805571</v>
      </c>
      <c r="H14" s="4">
        <f t="shared" ref="H14:H24" ca="1" si="3">G14-C14</f>
        <v>1959228.2437805571</v>
      </c>
      <c r="I14" s="6">
        <f ca="1">I13+$D$10-H14</f>
        <v>5386104.4952224074</v>
      </c>
    </row>
    <row r="15" spans="1:12" x14ac:dyDescent="0.3">
      <c r="A15">
        <v>3</v>
      </c>
      <c r="B15">
        <f ca="1">ROUND(B14*_xll.PsiUniform(1-$I$5,1+$K$5),0)</f>
        <v>20893</v>
      </c>
      <c r="C15" s="4">
        <f t="shared" ca="1" si="0"/>
        <v>2611625</v>
      </c>
      <c r="D15" s="4">
        <f ca="1">_xll.PsiNormal($D$6*(1+$I$6)^A15,$K$6)</f>
        <v>258.52333717044132</v>
      </c>
      <c r="E15" s="5">
        <v>0.87</v>
      </c>
      <c r="F15" s="4">
        <f t="shared" ca="1" si="1"/>
        <v>224.91530333828396</v>
      </c>
      <c r="G15" s="4">
        <f t="shared" ca="1" si="2"/>
        <v>4699155.4326467672</v>
      </c>
      <c r="H15" s="4">
        <f t="shared" ca="1" si="3"/>
        <v>2087530.4326467672</v>
      </c>
      <c r="I15" s="6">
        <f t="shared" ref="I15:I24" ca="1" si="4">I14+$D$10-H15</f>
        <v>6498574.0625756411</v>
      </c>
    </row>
    <row r="16" spans="1:12" x14ac:dyDescent="0.3">
      <c r="A16">
        <v>4</v>
      </c>
      <c r="B16">
        <f ca="1">ROUND(B15*_xll.PsiUniform(1-$I$5,1+$K$5),0)</f>
        <v>20765</v>
      </c>
      <c r="C16" s="4">
        <f t="shared" ca="1" si="0"/>
        <v>2595625</v>
      </c>
      <c r="D16" s="4">
        <f ca="1">_xll.PsiNormal($D$6*(1+$I$6)^A16,$K$6)</f>
        <v>260.66647151391237</v>
      </c>
      <c r="E16" s="5">
        <v>0.92</v>
      </c>
      <c r="F16" s="4">
        <f t="shared" ca="1" si="1"/>
        <v>239.8131537927994</v>
      </c>
      <c r="G16" s="4">
        <f t="shared" ca="1" si="2"/>
        <v>4979720.1385074798</v>
      </c>
      <c r="H16" s="4">
        <f t="shared" ca="1" si="3"/>
        <v>2384095.1385074798</v>
      </c>
      <c r="I16" s="6">
        <f t="shared" ca="1" si="4"/>
        <v>7314478.9240681622</v>
      </c>
    </row>
    <row r="17" spans="1:9" x14ac:dyDescent="0.3">
      <c r="A17">
        <v>5</v>
      </c>
      <c r="B17">
        <f ca="1">ROUND(B16*_xll.PsiUniform(1-$I$5,1+$K$5),0)</f>
        <v>22095</v>
      </c>
      <c r="C17" s="4">
        <f t="shared" ca="1" si="0"/>
        <v>2761875</v>
      </c>
      <c r="D17" s="4">
        <f ca="1">_xll.PsiNormal($D$6*(1+$I$6)^A17,$K$6)</f>
        <v>260.16453760683311</v>
      </c>
      <c r="E17" s="5">
        <v>0.93</v>
      </c>
      <c r="F17" s="4">
        <f t="shared" ca="1" si="1"/>
        <v>241.95301997435482</v>
      </c>
      <c r="G17" s="4">
        <f t="shared" ca="1" si="2"/>
        <v>5345951.9763333695</v>
      </c>
      <c r="H17" s="4">
        <f t="shared" ca="1" si="3"/>
        <v>2584076.9763333695</v>
      </c>
      <c r="I17" s="6">
        <f ca="1">I16+$D$10-H17</f>
        <v>7930401.9477347927</v>
      </c>
    </row>
    <row r="18" spans="1:9" x14ac:dyDescent="0.3">
      <c r="A18">
        <v>6</v>
      </c>
      <c r="B18">
        <f ca="1">ROUND(B17*_xll.PsiUniform(1-$I$5,1+$K$5),0)</f>
        <v>22956</v>
      </c>
      <c r="C18" s="4">
        <f t="shared" ca="1" si="0"/>
        <v>2869500</v>
      </c>
      <c r="D18" s="4">
        <f ca="1">_xll.PsiNormal($D$6*(1+$I$6)^A18,$K$6)</f>
        <v>266.87832618282107</v>
      </c>
      <c r="E18" s="5">
        <v>1.1499999999999999</v>
      </c>
      <c r="F18" s="4">
        <f t="shared" ca="1" si="1"/>
        <v>306.91007511024418</v>
      </c>
      <c r="G18" s="4">
        <f t="shared" ca="1" si="2"/>
        <v>7045427.6842307653</v>
      </c>
      <c r="H18" s="4">
        <f t="shared" ca="1" si="3"/>
        <v>4175927.6842307653</v>
      </c>
      <c r="I18" s="6">
        <f t="shared" ca="1" si="4"/>
        <v>6954474.2635040265</v>
      </c>
    </row>
    <row r="19" spans="1:9" x14ac:dyDescent="0.3">
      <c r="A19">
        <v>7</v>
      </c>
      <c r="B19">
        <f ca="1">ROUND(B18*_xll.PsiUniform(1-$I$5,1+$K$5),0)</f>
        <v>22945</v>
      </c>
      <c r="C19" s="4">
        <f t="shared" ca="1" si="0"/>
        <v>2868125</v>
      </c>
      <c r="D19" s="4">
        <f ca="1">_xll.PsiNormal($D$6*(1+$I$6)^A19,$K$6)</f>
        <v>260.88910907651876</v>
      </c>
      <c r="E19" s="5">
        <v>1.2</v>
      </c>
      <c r="F19" s="4">
        <f t="shared" ca="1" si="1"/>
        <v>313.06693089182249</v>
      </c>
      <c r="G19" s="4">
        <f t="shared" ca="1" si="2"/>
        <v>7183320.7293128669</v>
      </c>
      <c r="H19" s="4">
        <f t="shared" ca="1" si="3"/>
        <v>4315195.7293128669</v>
      </c>
      <c r="I19" s="6">
        <f t="shared" ca="1" si="4"/>
        <v>5839278.5341911595</v>
      </c>
    </row>
    <row r="20" spans="1:9" x14ac:dyDescent="0.3">
      <c r="A20">
        <v>8</v>
      </c>
      <c r="B20">
        <f ca="1">ROUND(B19*_xll.PsiUniform(1-$I$5,1+$K$5),0)</f>
        <v>22510</v>
      </c>
      <c r="C20" s="4">
        <f t="shared" ca="1" si="0"/>
        <v>2813750</v>
      </c>
      <c r="D20" s="4">
        <f ca="1">_xll.PsiNormal($D$6*(1+$I$6)^A20,$K$6)</f>
        <v>268.06095063238536</v>
      </c>
      <c r="E20" s="5">
        <v>1.18</v>
      </c>
      <c r="F20" s="4">
        <f t="shared" ca="1" si="1"/>
        <v>316.31192174621469</v>
      </c>
      <c r="G20" s="4">
        <f t="shared" ca="1" si="2"/>
        <v>7120181.3585072923</v>
      </c>
      <c r="H20" s="4">
        <f t="shared" ca="1" si="3"/>
        <v>4306431.3585072923</v>
      </c>
      <c r="I20" s="6">
        <f t="shared" ca="1" si="4"/>
        <v>4732847.1756838672</v>
      </c>
    </row>
    <row r="21" spans="1:9" x14ac:dyDescent="0.3">
      <c r="A21">
        <v>9</v>
      </c>
      <c r="B21">
        <f ca="1">ROUND(B20*_xll.PsiUniform(1-$I$5,1+$K$5),0)</f>
        <v>23285</v>
      </c>
      <c r="C21" s="4">
        <f t="shared" ca="1" si="0"/>
        <v>2910625</v>
      </c>
      <c r="D21" s="4">
        <f ca="1">_xll.PsiNormal($D$6*(1+$I$6)^A21,$K$6)</f>
        <v>273.10956659801195</v>
      </c>
      <c r="E21" s="5">
        <v>1.03</v>
      </c>
      <c r="F21" s="4">
        <f t="shared" ca="1" si="1"/>
        <v>281.30285359595234</v>
      </c>
      <c r="G21" s="4">
        <f t="shared" ca="1" si="2"/>
        <v>6550136.9459817503</v>
      </c>
      <c r="H21" s="4">
        <f t="shared" ca="1" si="3"/>
        <v>3639511.9459817503</v>
      </c>
      <c r="I21" s="6">
        <f t="shared" ca="1" si="4"/>
        <v>4293335.2297021169</v>
      </c>
    </row>
    <row r="22" spans="1:9" x14ac:dyDescent="0.3">
      <c r="A22">
        <v>10</v>
      </c>
      <c r="B22">
        <f ca="1">ROUND(B21*_xll.PsiUniform(1-$I$5,1+$K$5),0)</f>
        <v>23818</v>
      </c>
      <c r="C22" s="4">
        <f t="shared" ca="1" si="0"/>
        <v>2977250</v>
      </c>
      <c r="D22" s="4">
        <f ca="1">_xll.PsiNormal($D$6*(1+$I$6)^A22,$K$6)</f>
        <v>277.10010209230404</v>
      </c>
      <c r="E22" s="5">
        <v>0.95</v>
      </c>
      <c r="F22" s="4">
        <f t="shared" ca="1" si="1"/>
        <v>263.24509698768884</v>
      </c>
      <c r="G22" s="4">
        <f t="shared" ca="1" si="2"/>
        <v>6269971.7200527731</v>
      </c>
      <c r="H22" s="4">
        <f t="shared" ca="1" si="3"/>
        <v>3292721.7200527731</v>
      </c>
      <c r="I22" s="6">
        <f t="shared" ca="1" si="4"/>
        <v>4200613.5096493438</v>
      </c>
    </row>
    <row r="23" spans="1:9" x14ac:dyDescent="0.3">
      <c r="A23">
        <v>11</v>
      </c>
      <c r="B23">
        <f ca="1">ROUND(B22*_xll.PsiUniform(1-$I$5,1+$K$5),0)</f>
        <v>24276</v>
      </c>
      <c r="C23" s="4">
        <f t="shared" ca="1" si="0"/>
        <v>3034500</v>
      </c>
      <c r="D23" s="4">
        <f ca="1">_xll.PsiNormal($D$6*(1+$I$6)^A23,$K$6)</f>
        <v>282.9110368551527</v>
      </c>
      <c r="E23" s="5">
        <v>0.98</v>
      </c>
      <c r="F23" s="4">
        <f t="shared" ca="1" si="1"/>
        <v>277.25281611804962</v>
      </c>
      <c r="G23" s="4">
        <f t="shared" ca="1" si="2"/>
        <v>6730589.364081773</v>
      </c>
      <c r="H23" s="4">
        <f t="shared" ca="1" si="3"/>
        <v>3696089.364081773</v>
      </c>
      <c r="I23" s="6">
        <f t="shared" ca="1" si="4"/>
        <v>3704524.1455675708</v>
      </c>
    </row>
    <row r="24" spans="1:9" x14ac:dyDescent="0.3">
      <c r="A24">
        <v>12</v>
      </c>
      <c r="B24">
        <f ca="1">ROUND(B23*_xll.PsiUniform(1-$I$5,1+$K$5),0)</f>
        <v>25004</v>
      </c>
      <c r="C24" s="4">
        <f t="shared" ca="1" si="0"/>
        <v>3125500</v>
      </c>
      <c r="D24" s="4">
        <f ca="1">_xll.PsiNormal($D$6*(1+$I$6)^A24,$K$6)</f>
        <v>285.26976809272441</v>
      </c>
      <c r="E24" s="5">
        <v>1.1399999999999999</v>
      </c>
      <c r="F24" s="4">
        <f t="shared" ca="1" si="1"/>
        <v>325.20753562570582</v>
      </c>
      <c r="G24" s="4">
        <f t="shared" ca="1" si="2"/>
        <v>8131489.2207851484</v>
      </c>
      <c r="H24" s="4">
        <f t="shared" ca="1" si="3"/>
        <v>5005989.2207851484</v>
      </c>
      <c r="I24" s="6">
        <f t="shared" ca="1" si="4"/>
        <v>1898534.9247824224</v>
      </c>
    </row>
    <row r="26" spans="1:9" ht="28.8" x14ac:dyDescent="0.3">
      <c r="H26" s="2" t="s">
        <v>23</v>
      </c>
      <c r="I26" s="6">
        <f ca="1">COUNTIF(I13:I24,"&lt;0")</f>
        <v>0</v>
      </c>
    </row>
    <row r="28" spans="1:9" x14ac:dyDescent="0.3">
      <c r="H28" t="s">
        <v>24</v>
      </c>
      <c r="I28" s="6">
        <f ca="1">MIN(I26,1)+_xll.PsiOutput()</f>
        <v>0</v>
      </c>
    </row>
    <row r="29" spans="1:9" x14ac:dyDescent="0.3">
      <c r="H29" t="s">
        <v>25</v>
      </c>
      <c r="I29" t="e">
        <f ca="1">_xll.PsiMean(I28)</f>
        <v>#N/A</v>
      </c>
    </row>
    <row r="33" spans="3:3" x14ac:dyDescent="0.3">
      <c r="C33" t="s">
        <v>26</v>
      </c>
    </row>
    <row r="34" spans="3:3" x14ac:dyDescent="0.3">
      <c r="C34" t="s">
        <v>27</v>
      </c>
    </row>
    <row r="35" spans="3:3" x14ac:dyDescent="0.3">
      <c r="C35" t="s">
        <v>28</v>
      </c>
    </row>
    <row r="36" spans="3:3" x14ac:dyDescent="0.3">
      <c r="C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12.3 a</vt:lpstr>
      <vt:lpstr>Problem 12.3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Adike</dc:creator>
  <cp:lastModifiedBy>Swetha Adike</cp:lastModifiedBy>
  <dcterms:created xsi:type="dcterms:W3CDTF">2022-02-20T18:28:46Z</dcterms:created>
  <dcterms:modified xsi:type="dcterms:W3CDTF">2022-02-27T05:02:37Z</dcterms:modified>
</cp:coreProperties>
</file>