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eth\Videos\data analytics\"/>
    </mc:Choice>
  </mc:AlternateContent>
  <bookViews>
    <workbookView minimized="1" xWindow="0" yWindow="0" windowWidth="23040" windowHeight="9336"/>
  </bookViews>
  <sheets>
    <sheet name="statistics" sheetId="1" r:id="rId1"/>
    <sheet name="Sheet1" sheetId="2" r:id="rId2"/>
  </sheets>
  <definedNames>
    <definedName name="_xlnm._FilterDatabase" localSheetId="0" hidden="1">statistics!$A$1:$F$7169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8" i="1"/>
  <c r="K8" i="1"/>
  <c r="J2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L8" i="1"/>
  <c r="K15" i="1"/>
  <c r="K19" i="1"/>
  <c r="K18" i="1"/>
  <c r="K23" i="1"/>
  <c r="K22" i="1"/>
  <c r="K21" i="1"/>
  <c r="K20" i="1"/>
  <c r="K17" i="1"/>
  <c r="K16" i="1"/>
  <c r="K2" i="1"/>
</calcChain>
</file>

<file path=xl/sharedStrings.xml><?xml version="1.0" encoding="utf-8"?>
<sst xmlns="http://schemas.openxmlformats.org/spreadsheetml/2006/main" count="28717" uniqueCount="51">
  <si>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</si>
  <si>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</si>
  <si>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</si>
  <si>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</si>
  <si>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</si>
  <si>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</si>
  <si>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</si>
  <si>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</si>
  <si>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</si>
  <si>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</si>
  <si>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</si>
  <si>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</si>
  <si>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</si>
  <si>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</si>
  <si>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</si>
  <si>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</si>
  <si>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</si>
  <si>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</si>
  <si>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</si>
  <si>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</si>
  <si>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</si>
  <si>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</si>
  <si>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</si>
  <si>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</si>
  <si>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</si>
  <si>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</si>
  <si>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</si>
  <si>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</si>
  <si>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</si>
  <si>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</si>
  <si>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</si>
  <si>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</si>
  <si>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</si>
  <si>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</si>
  <si>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</si>
  <si>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</si>
  <si>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</si>
  <si>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No.of males hired</t>
  </si>
  <si>
    <t>no.of females hired</t>
  </si>
  <si>
    <t>Average Salary:</t>
  </si>
  <si>
    <t>Operation Department</t>
  </si>
  <si>
    <t>Sum</t>
  </si>
  <si>
    <t>Average</t>
  </si>
  <si>
    <t>Running Total</t>
  </si>
  <si>
    <t>Count</t>
  </si>
  <si>
    <t>min value</t>
  </si>
  <si>
    <t>max value</t>
  </si>
  <si>
    <t>class intervals total</t>
  </si>
  <si>
    <t>department name</t>
  </si>
  <si>
    <t>count</t>
  </si>
  <si>
    <t>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</si>
</sst>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3" fillId="0" borderId="0" xfId="0" applyFont="1"/>
    <xf numFmtId="0" fontId="3" fillId="2" borderId="0" xfId="0" applyFont="1" applyFill="1"/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</dxf>
    <dxf>
      <font>
        <b/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statistics!$K$31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statistics!$J$32:$J$46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statistics!$K$32:$K$46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7-489D-A881-C577412C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people working in different department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statistics!$K$14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statistics!$J$15:$J$23</c:f>
              <c:strCache>
                <c:ptCount val="9"/>
                <c:pt idx="0">
                  <c:v>Service Department</c:v>
                </c:pt>
                <c:pt idx="1">
                  <c:v>Operation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statistics!$K$15:$K$23</c:f>
              <c:numCache>
                <c:formatCode>General</c:formatCode>
                <c:ptCount val="9"/>
                <c:pt idx="0">
                  <c:v>2055</c:v>
                </c:pt>
                <c:pt idx="1">
                  <c:v>2771</c:v>
                </c:pt>
                <c:pt idx="2">
                  <c:v>747</c:v>
                </c:pt>
                <c:pt idx="3">
                  <c:v>288</c:v>
                </c:pt>
                <c:pt idx="4">
                  <c:v>380</c:v>
                </c:pt>
                <c:pt idx="5">
                  <c:v>333</c:v>
                </c:pt>
                <c:pt idx="6">
                  <c:v>325</c:v>
                </c:pt>
                <c:pt idx="7">
                  <c:v>172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3-4DB7-A569-D26C244E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0592079"/>
        <c:axId val="1300608303"/>
      </c:barChart>
      <c:catAx>
        <c:axId val="130059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08303"/>
        <c:crosses val="autoZero"/>
        <c:auto val="1"/>
        <c:lblAlgn val="ctr"/>
        <c:lblOffset val="100"/>
        <c:noMultiLvlLbl val="0"/>
      </c:catAx>
      <c:valAx>
        <c:axId val="13006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9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31</xdr:row>
      <xdr:rowOff>160020</xdr:rowOff>
    </xdr:from>
    <xdr:to>
      <xdr:col>18</xdr:col>
      <xdr:colOff>53340</xdr:colOff>
      <xdr:row>46</xdr:row>
      <xdr:rowOff>156210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213360</xdr:colOff>
      <xdr:row>11</xdr:row>
      <xdr:rowOff>152400</xdr:rowOff>
    </xdr:from>
    <xdr:to>
      <xdr:col>18</xdr:col>
      <xdr:colOff>411480</xdr:colOff>
      <xdr:row>28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7169" totalsRowShown="0" headerRowDxfId="10">
  <autoFilter ref="A1:G7169"/>
  <tableColumns count="7">
    <tableColumn id="1" name="application_id"/>
    <tableColumn id="2" name="Interview Taken on" dataDxfId="11"/>
    <tableColumn id="3" name="Status"/>
    <tableColumn id="4" name="event_name"/>
    <tableColumn id="5" name="Department"/>
    <tableColumn id="6" name="Post Name"/>
    <tableColumn id="7" name="Offered Sala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J1:K2" totalsRowShown="0">
  <autoFilter ref="J1:K2"/>
  <tableColumns count="2">
    <tableColumn id="1" name="No.of males hired" dataDxfId="9">
      <calculatedColumnFormula>COUNTIFS(D:D,"Male",C:C,"Hired")</calculatedColumnFormula>
    </tableColumn>
    <tableColumn id="2" name="no.of females hired" dataDxfId="8">
      <calculatedColumnFormula>COUNTIFS(D:D,"Female",C:C,"Hired")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J14:K23">
  <autoFilter ref="J14:K23"/>
  <tableColumns count="2">
    <tableColumn id="1" name="department name" dataDxfId="7" totalsRowDxfId="0"/>
    <tableColumn id="2" name="count" totalsRowFunction="custom" dataDxfId="6" totalsRowDxfId="1">
      <totalsRowFormula>SUM(Table5[count])</totalsRow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J7:L8" totalsRowShown="0" headerRowDxfId="2">
  <autoFilter ref="J7:L8"/>
  <tableColumns count="3">
    <tableColumn id="1" name="class intervals total" dataDxfId="5">
      <calculatedColumnFormula>COUNTIFS($G$2:$G$7169,"&gt;"&amp;K8,$G$2:$G$7169,"&lt;="&amp;L8)</calculatedColumnFormula>
    </tableColumn>
    <tableColumn id="2" name="min value" dataDxfId="4">
      <calculatedColumnFormula>MIN(Table1[Offered Salary])</calculatedColumnFormula>
    </tableColumn>
    <tableColumn id="3" name="max value" dataDxfId="3">
      <calculatedColumnFormula>MAX(Table1[Offered Salary])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J31:K46" totalsRowShown="0">
  <autoFilter ref="J31:K46"/>
  <tableColumns count="2">
    <tableColumn id="1" name="post name"/>
    <tableColumn id="2" name="c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69"/>
  <sheetViews>
    <sheetView tabSelected="1" topLeftCell="A13" zoomScale="72" zoomScaleNormal="250" workbookViewId="0">
      <selection activeCell="K4" sqref="K4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10" max="10" width="24.77734375" customWidth="1"/>
    <col min="11" max="11" width="18.77734375" customWidth="1"/>
    <col min="12" max="12" width="11.109375" customWidth="1"/>
  </cols>
  <sheetData>
    <row r="1" spans="1:18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J1" t="s">
        <v>37</v>
      </c>
      <c r="K1" t="s">
        <v>38</v>
      </c>
    </row>
    <row r="2" spans="1:18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J2" s="6">
        <f>COUNTIFS(D:D,"Male",C:C,"Hired")</f>
        <v>2563</v>
      </c>
      <c r="K2" s="6">
        <f>COUNTIFS(D:D,"Female",C:C,"Hired")</f>
        <v>1864</v>
      </c>
    </row>
    <row r="3" spans="1:18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8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J4" s="3" t="s">
        <v>39</v>
      </c>
      <c r="K4" s="7">
        <f>AVERAGE(Table1[Offered Salary])</f>
        <v>49984.634068080355</v>
      </c>
    </row>
    <row r="5" spans="1:18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8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8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4</v>
      </c>
      <c r="G7">
        <v>85914</v>
      </c>
      <c r="J7" s="4" t="s">
        <v>47</v>
      </c>
      <c r="K7" s="4" t="s">
        <v>45</v>
      </c>
      <c r="L7" s="4" t="s">
        <v>46</v>
      </c>
    </row>
    <row r="8" spans="1:18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J8" s="9">
        <f>COUNTIFS($G$2:$G$7169,"&gt;"&amp;K8,$G$2:$G$7169,"&lt;="&amp;L8)</f>
        <v>7167</v>
      </c>
      <c r="K8" s="4">
        <f>MIN(Table1[Offered Salary])</f>
        <v>100</v>
      </c>
      <c r="L8" s="4">
        <f>MAX(Table1[Offered Salary])</f>
        <v>400000</v>
      </c>
    </row>
    <row r="9" spans="1:18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8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8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8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8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Q13" s="5"/>
      <c r="R13" s="5"/>
    </row>
    <row r="14" spans="1:18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J14" t="s">
        <v>48</v>
      </c>
      <c r="K14" t="s">
        <v>49</v>
      </c>
      <c r="R14" s="5"/>
    </row>
    <row r="15" spans="1:18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J15" s="8" t="s">
        <v>20</v>
      </c>
      <c r="K15" s="4">
        <f>COUNTIFS(Table1[Department],"Service Department")</f>
        <v>2055</v>
      </c>
    </row>
    <row r="16" spans="1:18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J16" s="8" t="s">
        <v>40</v>
      </c>
      <c r="K16" s="4">
        <f>COUNTIFS(Table1[Department],"Operations Department")</f>
        <v>2771</v>
      </c>
    </row>
    <row r="17" spans="1:11" x14ac:dyDescent="0.3">
      <c r="A17">
        <v>195323</v>
      </c>
      <c r="B17" s="2">
        <v>41768.533726851849</v>
      </c>
      <c r="C17" t="s">
        <v>32</v>
      </c>
      <c r="D17" t="s">
        <v>30</v>
      </c>
      <c r="E17" t="s">
        <v>20</v>
      </c>
      <c r="F17" t="s">
        <v>4</v>
      </c>
      <c r="G17">
        <v>81757</v>
      </c>
      <c r="J17" s="8" t="s">
        <v>12</v>
      </c>
      <c r="K17" s="4">
        <f>COUNTIFS(Table1[Department],"Sales Department")</f>
        <v>747</v>
      </c>
    </row>
    <row r="18" spans="1:11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J18" s="8" t="s">
        <v>13</v>
      </c>
      <c r="K18" s="4">
        <f>COUNTIFS(Table1[Department],"Finance Department")</f>
        <v>288</v>
      </c>
    </row>
    <row r="19" spans="1:11" x14ac:dyDescent="0.3">
      <c r="A19">
        <v>742283</v>
      </c>
      <c r="B19" s="2">
        <v>41761.341053240743</v>
      </c>
      <c r="C19" t="s">
        <v>31</v>
      </c>
      <c r="D19" t="s">
        <v>28</v>
      </c>
      <c r="E19" t="s">
        <v>20</v>
      </c>
      <c r="F19" t="s">
        <v>6</v>
      </c>
      <c r="G19">
        <v>100</v>
      </c>
      <c r="J19" s="8" t="s">
        <v>14</v>
      </c>
      <c r="K19" s="4">
        <f>COUNTIFS(Table1[Department],"Production Department")</f>
        <v>380</v>
      </c>
    </row>
    <row r="20" spans="1:11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J20" s="8" t="s">
        <v>18</v>
      </c>
      <c r="K20" s="4">
        <f>COUNTIFS(Table1[Department],"Purchase Department")</f>
        <v>333</v>
      </c>
    </row>
    <row r="21" spans="1:11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J21" s="8" t="s">
        <v>15</v>
      </c>
      <c r="K21" s="4">
        <f>COUNTIFS(Table1[Department],"Marketing Department")</f>
        <v>325</v>
      </c>
    </row>
    <row r="22" spans="1:11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J22" s="8" t="s">
        <v>19</v>
      </c>
      <c r="K22" s="4">
        <f>COUNTIFS(Table1[Department],"General Management")</f>
        <v>172</v>
      </c>
    </row>
    <row r="23" spans="1:1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J23" s="8" t="s">
        <v>16</v>
      </c>
      <c r="K23" s="4">
        <f>COUNTIFS(Table1[Department],"Human Resource Department")</f>
        <v>97</v>
      </c>
    </row>
    <row r="24" spans="1:1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1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1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11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1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11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1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1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J31" t="s">
        <v>50</v>
      </c>
      <c r="K31" t="s">
        <v>49</v>
      </c>
    </row>
    <row r="32" spans="1:11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J32" t="s">
        <v>5</v>
      </c>
      <c r="K32">
        <f>COUNTIFS(Table1[Post Name],"b9")</f>
        <v>463</v>
      </c>
    </row>
    <row r="33" spans="1:11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J33" t="s">
        <v>9</v>
      </c>
      <c r="K33">
        <f>COUNTIFS(Table1[Post Name],"c-10")</f>
        <v>232</v>
      </c>
    </row>
    <row r="34" spans="1:11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J34" t="s">
        <v>2</v>
      </c>
      <c r="K34">
        <f>COUNTIFS(Table1[Post Name],"c5")</f>
        <v>1747</v>
      </c>
    </row>
    <row r="35" spans="1:11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J35" t="s">
        <v>1</v>
      </c>
      <c r="K35">
        <f>COUNTIFS(Table1[Post Name],"c8")</f>
        <v>320</v>
      </c>
    </row>
    <row r="36" spans="1:1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J36" t="s">
        <v>10</v>
      </c>
      <c r="K36">
        <f>COUNTIFS(Table1[Post Name],"c9")</f>
        <v>1792</v>
      </c>
    </row>
    <row r="37" spans="1:1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J37" t="s">
        <v>7</v>
      </c>
      <c r="K37">
        <f>COUNTIFS(Table1[Post Name],"i1")</f>
        <v>222</v>
      </c>
    </row>
    <row r="38" spans="1:1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J38" t="s">
        <v>3</v>
      </c>
      <c r="K38">
        <f>COUNTIFS(Table1[Post Name],"i4")</f>
        <v>88</v>
      </c>
    </row>
    <row r="39" spans="1:1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J39" t="s">
        <v>6</v>
      </c>
      <c r="K39">
        <f>COUNTIFS(Table1[Post Name],"i5")</f>
        <v>787</v>
      </c>
    </row>
    <row r="40" spans="1:1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J40" t="s">
        <v>8</v>
      </c>
      <c r="K40">
        <f>COUNTIFS(Table1[Post Name],"i6")</f>
        <v>527</v>
      </c>
    </row>
    <row r="41" spans="1:11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J41" t="s">
        <v>4</v>
      </c>
      <c r="K41">
        <f>COUNTIFS(Table1[Post Name],"i7")</f>
        <v>983</v>
      </c>
    </row>
    <row r="42" spans="1:11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J42" t="s">
        <v>23</v>
      </c>
      <c r="K42">
        <f>COUNTIFS(Table1[Post Name],"m6")</f>
        <v>3</v>
      </c>
    </row>
    <row r="43" spans="1:11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J43" t="s">
        <v>24</v>
      </c>
      <c r="K43">
        <f>COUNTIFS(Table1[Post Name],"m7")</f>
        <v>1</v>
      </c>
    </row>
    <row r="44" spans="1:11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J44" t="s">
        <v>22</v>
      </c>
      <c r="K44">
        <f>COUNTIFS(Table1[Post Name],"n10")</f>
        <v>1</v>
      </c>
    </row>
    <row r="45" spans="1:11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J45" t="s">
        <v>26</v>
      </c>
      <c r="K45">
        <f>COUNTIFS(Table1[Post Name],"n6")</f>
        <v>1</v>
      </c>
    </row>
    <row r="46" spans="1:11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J46" t="s">
        <v>25</v>
      </c>
      <c r="K46">
        <f>COUNTIFS(Table1[Post Name],"n9")</f>
        <v>1</v>
      </c>
    </row>
    <row r="47" spans="1:11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1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>
        <v>61488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30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30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30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30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30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30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30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30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30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B7" sqref="B7"/>
    </sheetView>
  </sheetViews>
  <sheetFormatPr defaultRowHeight="14.4" x14ac:dyDescent="0.3"/>
  <cols>
    <col min="3" max="4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swethaboddu09@gmail.com</cp:lastModifiedBy>
  <cp:lastPrinted>2023-05-31T07:15:43Z</cp:lastPrinted>
  <dcterms:created xsi:type="dcterms:W3CDTF">2021-08-03T05:37:34Z</dcterms:created>
  <dcterms:modified xsi:type="dcterms:W3CDTF">2023-05-31T13:16:45Z</dcterms:modified>
</cp:coreProperties>
</file>