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xr:revisionPtr revIDLastSave="0" documentId="8_{E7A4372F-D956-45C6-951A-518DE09DF1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_SWX" sheetId="3" state="veryHidden" r:id="rId2"/>
    <sheet name="Data" sheetId="2" state="hidden" r:id="rId3"/>
  </sheets>
  <definedNames>
    <definedName name="_SWX_0">_SWX!$A$2:$A$517</definedName>
    <definedName name="_SWX_1">_SWX!$B$2:$B$49</definedName>
    <definedName name="_SWX_10">_SWX!$K$2:$K$517</definedName>
    <definedName name="_SWX_11">_SWX!$L$2:$L$49</definedName>
    <definedName name="_SWX_12">_SWX!$M$2:$M$517</definedName>
    <definedName name="_SWX_13">_SWX!$N$2:$N$49</definedName>
    <definedName name="_SWX_14">_SWX!$O$2:$O$49</definedName>
    <definedName name="_SWX_15">_SWX!$P$2:$P$57</definedName>
    <definedName name="_SWX_16">_SWX!$Q$2:$Q$57</definedName>
    <definedName name="_SWX_2">_SWX!$C$2:$C$258</definedName>
    <definedName name="_SWX_3">_SWX!$D$2:$D$31</definedName>
    <definedName name="_SWX_4">_SWX!$E$2:$E$258</definedName>
    <definedName name="_SWX_5">_SWX!$F$2:$F$31</definedName>
    <definedName name="_SWX_6">_SWX!$G$2:$G$258</definedName>
    <definedName name="_SWX_7">_SWX!$H$2:$H$31</definedName>
    <definedName name="_SWX_8">_SWX!$I$2:$I$517</definedName>
    <definedName name="_SWX_9">_SWX!$J$2:$J$49</definedName>
    <definedName name="BTS_Spacing">Sheet1!$AD$6</definedName>
    <definedName name="COMB_Pitch">Sheet1!$AF$6</definedName>
    <definedName name="COMB_Plug_Type">Sheet1!$R$6</definedName>
    <definedName name="COMB_Plug_Type_Ref">Sheet1!$Q$6</definedName>
    <definedName name="COMB_Section_No">Sheet1!$H$2</definedName>
    <definedName name="COMB_Total_QTY_of_Rows">Sheet1!$AE$6</definedName>
    <definedName name="COMB_TS_TYPE">Sheet1!$X$6</definedName>
    <definedName name="COMB_TS_Type_List">Data!$AE$5:$AE$33</definedName>
    <definedName name="COMB_Tube_Dia">Sheet1!$P$6</definedName>
    <definedName name="COMB_Tube_Insert_Type">Sheet1!$W$6</definedName>
    <definedName name="COMB_Vert_Pitch">Sheet1!$AG$6</definedName>
    <definedName name="Family">Sheet1!$A$5</definedName>
    <definedName name="Gasket_Materials_List">Data!$W$5:$W$10</definedName>
    <definedName name="Job_No">Sheet1!$Q$2</definedName>
    <definedName name="KAMMPROGasket_Materials_List">Data!$Y$5:$Y$7</definedName>
    <definedName name="NPT_Plug_Materials_List">Data!$O$5:$O$7</definedName>
    <definedName name="Pitch">Sheet1!$AB$6</definedName>
    <definedName name="Plug_Dia_List">Data!$U$5:$U$11</definedName>
    <definedName name="Plug_Length">Sheet1!$I$6</definedName>
    <definedName name="Plug_Length_List">Data!$S$5:$S$20</definedName>
    <definedName name="Plug_Material">Sheet1!$H$6</definedName>
    <definedName name="Plug_Materials_List">Data!$Q$5:$Q$13</definedName>
    <definedName name="Plug_Type">Sheet1!$G$6</definedName>
    <definedName name="Plug_Type_Ref">Sheet1!$F$6</definedName>
    <definedName name="Section_No">Sheet1!$C$2</definedName>
    <definedName name="Total_QTY_of_Rows">Sheet1!$AA$6</definedName>
    <definedName name="TS_TYPE">Sheet1!$O$6</definedName>
    <definedName name="TS_Type_List">Data!$AC$5:$AC$33</definedName>
    <definedName name="TSS_in_SF?">Sheet1!$N$6</definedName>
    <definedName name="TTS_List">Data!$I$5:$I$11</definedName>
    <definedName name="TTS_QTY">Sheet1!$AK$6</definedName>
    <definedName name="TTS_Table">Data!$H$5:$I$11</definedName>
    <definedName name="Tube_Dia">Sheet1!$E$6</definedName>
    <definedName name="Tube_Insert_List">Data!$AA$5:$AA$9</definedName>
    <definedName name="Tube_Insert_Type">Sheet1!$L$6</definedName>
    <definedName name="Tube_Support_Type_List">Data!$K$5:$K$9</definedName>
    <definedName name="Tube_Support_Type_Table">Data!$K$5:$M$9</definedName>
    <definedName name="Tube_Table">Data!$B$5:$F$12</definedName>
    <definedName name="Vert_Pitch">Sheet1!$AC$6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8" i="1" l="1"/>
  <c r="O8" i="1"/>
  <c r="AE32" i="2"/>
  <c r="AE31" i="2"/>
  <c r="AE30" i="2"/>
  <c r="AE29" i="2"/>
  <c r="AE28" i="2"/>
  <c r="AE27" i="2"/>
  <c r="AE26" i="2"/>
  <c r="AE25" i="2"/>
  <c r="AE24" i="2"/>
  <c r="AE23" i="2"/>
  <c r="AE22" i="2"/>
  <c r="AE21" i="2"/>
  <c r="AE20" i="2"/>
  <c r="AE19" i="2"/>
  <c r="AE18" i="2"/>
  <c r="AE17" i="2"/>
  <c r="AE16" i="2"/>
  <c r="AE15" i="2"/>
  <c r="AE14" i="2"/>
  <c r="AE13" i="2"/>
  <c r="AE12" i="2"/>
  <c r="AE11" i="2"/>
  <c r="AE10" i="2"/>
  <c r="AE9" i="2"/>
  <c r="AE8" i="2"/>
  <c r="AE7" i="2"/>
  <c r="AE6" i="2"/>
  <c r="E6" i="2"/>
  <c r="D6" i="2"/>
  <c r="AE5" i="2"/>
  <c r="E5" i="2"/>
  <c r="D5" i="2"/>
  <c r="K10" i="1"/>
  <c r="CF7" i="1"/>
  <c r="BJ7" i="1"/>
  <c r="BI7" i="1"/>
  <c r="BH7" i="1"/>
  <c r="BG7" i="1"/>
  <c r="AK7" i="1"/>
  <c r="AJ7" i="1"/>
  <c r="AH7" i="1"/>
  <c r="AG7" i="1"/>
  <c r="AF7" i="1"/>
  <c r="AE7" i="1"/>
  <c r="AD7" i="1"/>
  <c r="AC7" i="1"/>
  <c r="AB7" i="1"/>
  <c r="AA7" i="1"/>
  <c r="Z7" i="1"/>
  <c r="Y7" i="1"/>
  <c r="X7" i="1"/>
  <c r="V7" i="1"/>
  <c r="Q7" i="1"/>
  <c r="P7" i="1"/>
  <c r="O7" i="1"/>
  <c r="M7" i="1"/>
  <c r="L7" i="1"/>
  <c r="K7" i="1"/>
  <c r="J7" i="1"/>
  <c r="H7" i="1"/>
  <c r="F7" i="1"/>
  <c r="E7" i="1"/>
  <c r="D7" i="1"/>
  <c r="C7" i="1"/>
  <c r="B7" i="1"/>
  <c r="CM6" i="1"/>
  <c r="CM7" i="1" s="1"/>
  <c r="CL6" i="1"/>
  <c r="CL7" i="1" s="1"/>
  <c r="CK6" i="1"/>
  <c r="CK7" i="1" s="1"/>
  <c r="CI6" i="1"/>
  <c r="CI7" i="1" s="1"/>
  <c r="CH6" i="1"/>
  <c r="CH7" i="1" s="1"/>
  <c r="CG6" i="1"/>
  <c r="CG7" i="1" s="1"/>
  <c r="CF6" i="1"/>
  <c r="CE6" i="1"/>
  <c r="CE8" i="1" s="1"/>
  <c r="X10" i="1" s="1"/>
  <c r="CB6" i="1"/>
  <c r="CB7" i="1" s="1"/>
  <c r="CA6" i="1"/>
  <c r="CA7" i="1" s="1"/>
  <c r="BZ6" i="1"/>
  <c r="BZ7" i="1" s="1"/>
  <c r="BY6" i="1"/>
  <c r="BY7" i="1" s="1"/>
  <c r="BX6" i="1"/>
  <c r="BX7" i="1" s="1"/>
  <c r="BP6" i="1"/>
  <c r="BR6" i="1" s="1"/>
  <c r="BR7" i="1" s="1"/>
  <c r="BK6" i="1"/>
  <c r="BK7" i="1" s="1"/>
  <c r="BE6" i="1"/>
  <c r="BE7" i="1" s="1"/>
  <c r="BD6" i="1"/>
  <c r="BD7" i="1" s="1"/>
  <c r="BC6" i="1"/>
  <c r="BC7" i="1" s="1"/>
  <c r="AS6" i="1"/>
  <c r="AS7" i="1" s="1"/>
  <c r="AM6" i="1"/>
  <c r="AM7" i="1" s="1"/>
  <c r="AL6" i="1"/>
  <c r="DL6" i="1" s="1"/>
  <c r="DL7" i="1" s="1"/>
  <c r="AI6" i="1"/>
  <c r="AI7" i="1" s="1"/>
  <c r="Z6" i="1"/>
  <c r="W6" i="1"/>
  <c r="W7" i="1" s="1"/>
  <c r="V6" i="1"/>
  <c r="U6" i="1"/>
  <c r="AZ6" i="1" s="1"/>
  <c r="T6" i="1"/>
  <c r="S6" i="1"/>
  <c r="S7" i="1" s="1"/>
  <c r="R6" i="1"/>
  <c r="AZ9" i="1" s="1"/>
  <c r="N6" i="1"/>
  <c r="CC6" i="1" s="1"/>
  <c r="K6" i="1"/>
  <c r="AP6" i="1" s="1"/>
  <c r="I6" i="1"/>
  <c r="I7" i="1" s="1"/>
  <c r="G6" i="1"/>
  <c r="AO6" i="1" s="1"/>
  <c r="A2" i="1"/>
  <c r="Q2" i="1" s="1"/>
  <c r="BQ6" i="1" l="1"/>
  <c r="BQ7" i="1" s="1"/>
  <c r="BS6" i="1"/>
  <c r="BS7" i="1" s="1"/>
  <c r="BT6" i="1"/>
  <c r="BT7" i="1" s="1"/>
  <c r="BM6" i="1"/>
  <c r="BM7" i="1" s="1"/>
  <c r="BN6" i="1"/>
  <c r="BN7" i="1" s="1"/>
  <c r="B2" i="1"/>
  <c r="CP6" i="1" s="1"/>
  <c r="CO6" i="1"/>
  <c r="CO7" i="1" s="1"/>
  <c r="C2" i="1"/>
  <c r="H2" i="1" s="1"/>
  <c r="AV6" i="1"/>
  <c r="AY6" i="1" a="1"/>
  <c r="AY6" i="1" s="1"/>
  <c r="AY7" i="1" s="1"/>
  <c r="R7" i="1"/>
  <c r="CD6" i="1"/>
  <c r="CD7" i="1" s="1"/>
  <c r="CC7" i="1"/>
  <c r="AZ7" i="1"/>
  <c r="BB6" i="1"/>
  <c r="BB7" i="1" s="1"/>
  <c r="CP7" i="1"/>
  <c r="CS6" i="1"/>
  <c r="AQ6" i="1"/>
  <c r="AQ7" i="1" s="1"/>
  <c r="AO7" i="1"/>
  <c r="DF5" i="1"/>
  <c r="DD5" i="1"/>
  <c r="DN5" i="1"/>
  <c r="DG5" i="1"/>
  <c r="DE5" i="1"/>
  <c r="DM5" i="1"/>
  <c r="DA5" i="1"/>
  <c r="DL5" i="1"/>
  <c r="CZ5" i="1"/>
  <c r="DC5" i="1"/>
  <c r="DB5" i="1"/>
  <c r="DK5" i="1"/>
  <c r="DJ5" i="1"/>
  <c r="DI5" i="1"/>
  <c r="DH5" i="1"/>
  <c r="AP7" i="1"/>
  <c r="AR6" i="1"/>
  <c r="AR7" i="1" s="1"/>
  <c r="DF6" i="1"/>
  <c r="DF7" i="1" s="1"/>
  <c r="BB9" i="1"/>
  <c r="CQ6" i="1"/>
  <c r="CR6" i="1" s="1"/>
  <c r="DE6" i="1"/>
  <c r="DE7" i="1" s="1"/>
  <c r="BU6" i="1"/>
  <c r="BU7" i="1" s="1"/>
  <c r="DG6" i="1"/>
  <c r="DG7" i="1" s="1"/>
  <c r="AT6" i="1"/>
  <c r="BF6" i="1"/>
  <c r="BF7" i="1" s="1"/>
  <c r="BV6" i="1"/>
  <c r="DH6" i="1"/>
  <c r="DH7" i="1" s="1"/>
  <c r="G7" i="1"/>
  <c r="BP7" i="1"/>
  <c r="DI6" i="1"/>
  <c r="DI7" i="1" s="1"/>
  <c r="T7" i="1"/>
  <c r="BL6" i="1"/>
  <c r="BL7" i="1" s="1"/>
  <c r="CJ6" i="1"/>
  <c r="CJ7" i="1" s="1"/>
  <c r="DJ6" i="1"/>
  <c r="DJ7" i="1" s="1"/>
  <c r="U7" i="1"/>
  <c r="DK6" i="1"/>
  <c r="DK7" i="1" s="1"/>
  <c r="CE7" i="1"/>
  <c r="BX8" i="1"/>
  <c r="O10" i="1" s="1"/>
  <c r="BO6" i="1"/>
  <c r="BO7" i="1" s="1"/>
  <c r="DA6" i="1"/>
  <c r="DA7" i="1" s="1"/>
  <c r="DM6" i="1"/>
  <c r="DM7" i="1" s="1"/>
  <c r="AV7" i="1"/>
  <c r="A9" i="1"/>
  <c r="CZ6" i="1"/>
  <c r="CZ7" i="1" s="1"/>
  <c r="AN6" i="1"/>
  <c r="AN7" i="1" s="1"/>
  <c r="CN6" i="1"/>
  <c r="CN7" i="1" s="1"/>
  <c r="DB6" i="1"/>
  <c r="DB7" i="1" s="1"/>
  <c r="DN6" i="1"/>
  <c r="DN7" i="1" s="1"/>
  <c r="D9" i="1"/>
  <c r="AP9" i="1"/>
  <c r="DC6" i="1"/>
  <c r="DC7" i="1" s="1"/>
  <c r="N7" i="1"/>
  <c r="AL7" i="1"/>
  <c r="DD6" i="1"/>
  <c r="DD7" i="1" s="1"/>
  <c r="AR9" i="1"/>
  <c r="BA6" i="1" l="1"/>
  <c r="BA7" i="1" s="1"/>
  <c r="AW7" i="1"/>
  <c r="AW6" i="1"/>
  <c r="CX6" i="1"/>
  <c r="CU6" i="1"/>
  <c r="CS7" i="1"/>
  <c r="AT7" i="1"/>
  <c r="AU6" i="1"/>
  <c r="AU7" i="1" s="1"/>
  <c r="CQ7" i="1"/>
  <c r="CT7" i="1" s="1"/>
  <c r="CT6" i="1"/>
  <c r="CV6" i="1" s="1"/>
  <c r="CV7" i="1" s="1"/>
  <c r="BV7" i="1"/>
  <c r="BW6" i="1"/>
  <c r="BW7" i="1" s="1"/>
  <c r="CR7" i="1" l="1"/>
  <c r="CX7" i="1" l="1"/>
  <c r="CU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<sst xmlns="http://schemas.openxmlformats.org/spreadsheetml/2006/main" count="3650" uniqueCount="886">
  <si>
    <t>Tube Dia@Tube Sizes</t>
  </si>
  <si>
    <t>COMB Tube Dia@Tube Sizes</t>
  </si>
  <si>
    <t>Default</t>
  </si>
  <si>
    <t>$Configuration@Plug&lt;1&gt;</t>
  </si>
  <si>
    <t>$User_Notes</t>
  </si>
  <si>
    <t>Plug Size</t>
  </si>
  <si>
    <t>Plug Material</t>
  </si>
  <si>
    <t>SA105</t>
  </si>
  <si>
    <t>Tube_Dia_List</t>
  </si>
  <si>
    <t>End Of List</t>
  </si>
  <si>
    <t>Gasket Material</t>
  </si>
  <si>
    <t>A366(C1010)</t>
  </si>
  <si>
    <t>0.75 ID x 1 OD x 0.06</t>
  </si>
  <si>
    <t>Gasket Size</t>
  </si>
  <si>
    <t>- NPT Plug</t>
  </si>
  <si>
    <t>0.5-14NPT [SA105]</t>
  </si>
  <si>
    <t>0.5-14NPT [B16-BRASS]</t>
  </si>
  <si>
    <t>Carbon Steel [SA105] - Shoulder Plug</t>
  </si>
  <si>
    <t>0.75 x 0.875 [SA105]</t>
  </si>
  <si>
    <t>0.75 x 1 [SA105]</t>
  </si>
  <si>
    <t>0.75 x 1.125 [SA105]</t>
  </si>
  <si>
    <t>0.75 x 1.25 [SA105]</t>
  </si>
  <si>
    <t>0.75 x 1.375 [SA105]</t>
  </si>
  <si>
    <t>0.75 x 1.5 [SA105]</t>
  </si>
  <si>
    <t>0.75 x 1.625 [SA105]</t>
  </si>
  <si>
    <t>0.75 x 1.75 [SA105]</t>
  </si>
  <si>
    <t>0.75 x 1.875 [SA105]</t>
  </si>
  <si>
    <t>0.75 x 2 [SA105]</t>
  </si>
  <si>
    <t>0.875 x 0.875 [SA105]</t>
  </si>
  <si>
    <t>0.875 x 1 [SA105]</t>
  </si>
  <si>
    <t>0.875 x 1.125 [SA105]</t>
  </si>
  <si>
    <t>0.875 x 1.25 [SA105]</t>
  </si>
  <si>
    <t>0.875 x 1.375 [SA105]</t>
  </si>
  <si>
    <t>0.875 x 1.5 [SA105]</t>
  </si>
  <si>
    <t>0.875 x 1.625 [SA105]</t>
  </si>
  <si>
    <t>0.875 x 1.75 [SA105]</t>
  </si>
  <si>
    <t>0.875 x 1.875 [SA105]</t>
  </si>
  <si>
    <t>0.875 x 2 [SA105]</t>
  </si>
  <si>
    <t>1.125 x 0.75 [SA105]</t>
  </si>
  <si>
    <t>1.125 x 0.875 [SA105]</t>
  </si>
  <si>
    <t>1.125 x 1 [SA105]</t>
  </si>
  <si>
    <t>1.125 x 1.125 [SA105]</t>
  </si>
  <si>
    <t>1.125 x 1.25 [SA105]</t>
  </si>
  <si>
    <t>1.125 x 1.375 [SA105]</t>
  </si>
  <si>
    <t>1.125 x 1.5 [SA105]</t>
  </si>
  <si>
    <t>1.125 x 1.625 [SA105]</t>
  </si>
  <si>
    <t>1.125 x 1.75 [SA105]</t>
  </si>
  <si>
    <t>1.125 x 1.875 [SA105]</t>
  </si>
  <si>
    <t>1.125 x 2 [SA105]</t>
  </si>
  <si>
    <t>1.375 x 0.875 [SA105]</t>
  </si>
  <si>
    <t>1.375 x 1 [SA105]</t>
  </si>
  <si>
    <t>1.375 x 1.125 [SA105]</t>
  </si>
  <si>
    <t>1.375 x 1.25 [SA105]</t>
  </si>
  <si>
    <t>1.375 x 1.375 [SA105]</t>
  </si>
  <si>
    <t>1.375 x 1.5 [SA105]</t>
  </si>
  <si>
    <t>1.375 x 1.625 [SA105]</t>
  </si>
  <si>
    <t>1.375 x 1.75 [SA105]</t>
  </si>
  <si>
    <t>1.375 x 1.875 [SA105]</t>
  </si>
  <si>
    <t>1.375 x 2 [SA105]</t>
  </si>
  <si>
    <t>1.625 x 1 [SA105]</t>
  </si>
  <si>
    <t>1.625 x 1.125 [SA105]</t>
  </si>
  <si>
    <t>1.625 x 1.25 [SA105]</t>
  </si>
  <si>
    <t>1.625 x 1.375 [SA105]</t>
  </si>
  <si>
    <t>1.625 x 1.5 [SA105]</t>
  </si>
  <si>
    <t>1.625 x 1.625 [SA105]</t>
  </si>
  <si>
    <t>1.625 x 1.75 [SA105]</t>
  </si>
  <si>
    <t>1.625 x 1.875 [SA105]</t>
  </si>
  <si>
    <t>1.625 x 2 [SA105]</t>
  </si>
  <si>
    <t>Duplex Stainless Steel [SA182 F51 S31803] - Shoulder Plug</t>
  </si>
  <si>
    <t>0.75 x 0.875 [SA182 F51 S31803]</t>
  </si>
  <si>
    <t>0.75 x 1 [SA182 F51 S31803]</t>
  </si>
  <si>
    <t>0.75 x 1.125 [SA182 F51 S31803]</t>
  </si>
  <si>
    <t>0.75 x 1.25 [SA182 F51 S31803]</t>
  </si>
  <si>
    <t>0.75 x 1.375 [SA182 F51 S31803]</t>
  </si>
  <si>
    <t>0.75 x 1.5 [SA182 F51 S31803]</t>
  </si>
  <si>
    <t>0.75 x 1.625 [SA182 F51 S31803]</t>
  </si>
  <si>
    <t>0.75 x 1.75 [SA182 F51 S31803]</t>
  </si>
  <si>
    <t>0.75 x 1.875 [SA182 F51 S31803]</t>
  </si>
  <si>
    <t>0.75 x 2 [SA182 F51 S31803]</t>
  </si>
  <si>
    <t>0.875 x 0.875 [SA182 F51 S31803]</t>
  </si>
  <si>
    <t>0.875 x 1 [SA182 F51 S31803]</t>
  </si>
  <si>
    <t>0.875 x 1.125 [SA182 F51 S31803]</t>
  </si>
  <si>
    <t>0.875 x 1.25 [SA182 F51 S31803]</t>
  </si>
  <si>
    <t>0.875 x 1.375 [SA182 F51 S31803]</t>
  </si>
  <si>
    <t>0.875 x 1.5 [SA182 F51 S31803]</t>
  </si>
  <si>
    <t>0.875 x 1.625 [SA182 F51 S31803]</t>
  </si>
  <si>
    <t>0.875 x 1.75 [SA182 F51 S31803]</t>
  </si>
  <si>
    <t>0.875 x 1.875 [SA182 F51 S31803]</t>
  </si>
  <si>
    <t>0.875 x 2 [SA182 F51 S31803]</t>
  </si>
  <si>
    <t>1.125 x 0.75 [SA182 F51 S31803]</t>
  </si>
  <si>
    <t>1.125 x 0.875 [SA182 F51 S31803]</t>
  </si>
  <si>
    <t>1.125 x 1 [SA182 F51 S31803]</t>
  </si>
  <si>
    <t>1.125 x 1.125 [SA182 F51 S31803]</t>
  </si>
  <si>
    <t>1.125 x 1.25 [SA182 F51 S31803]</t>
  </si>
  <si>
    <t>1.125 x 1.375 [SA182 F51 S31803]</t>
  </si>
  <si>
    <t>1.125 x 1.5 [SA182 F51 S31803]</t>
  </si>
  <si>
    <t>1.125 x 1.625 [SA182 F51 S31803]</t>
  </si>
  <si>
    <t>1.125 x 1.75 [SA182 F51 S31803]</t>
  </si>
  <si>
    <t>1.125 x 1.875 [SA182 F51 S31803]</t>
  </si>
  <si>
    <t>1.125 x 2 [SA182 F51 S31803]</t>
  </si>
  <si>
    <t>1.375 x 0.875 [SA182 F51 S31803]</t>
  </si>
  <si>
    <t>1.375 x 1 [SA182 F51 S31803]</t>
  </si>
  <si>
    <t>1.375 x 1.125 [SA182 F51 S31803]</t>
  </si>
  <si>
    <t>1.375 x 1.25 [SA182 F51 S31803]</t>
  </si>
  <si>
    <t>1.375 x 1.375 [SA182 F51 S31803]</t>
  </si>
  <si>
    <t>1.375 x 1.5 [SA182 F51 S31803]</t>
  </si>
  <si>
    <t>1.375 x 1.625 [SA182 F51 S31803]</t>
  </si>
  <si>
    <t>1.375 x 1.75 [SA182 F51 S31803]</t>
  </si>
  <si>
    <t>1.375 x 1.875 [SA182 F51 S31803]</t>
  </si>
  <si>
    <t>1.375 x 2 [SA182 F51 S31803]</t>
  </si>
  <si>
    <t>1.625 x 1 [SA182 F51 S31803]</t>
  </si>
  <si>
    <t>1.625 x 1.125 [SA182 F51 S31803]</t>
  </si>
  <si>
    <t>1.625 x 1.25 [SA182 F51 S31803]</t>
  </si>
  <si>
    <t>1.625 x 1.375 [SA182 F51 S31803]</t>
  </si>
  <si>
    <t>1.625 x 1.5 [SA182 F51 S31803]</t>
  </si>
  <si>
    <t>1.625 x 1.625 [SA182 F51 S31803]</t>
  </si>
  <si>
    <t>1.625 x 1.75 [SA182 F51 S31803]</t>
  </si>
  <si>
    <t>1.625 x 1.875 [SA182 F51 S31803]</t>
  </si>
  <si>
    <t>Carbon Steel [SA350 LF2] - Shoulder Plug</t>
  </si>
  <si>
    <t>0.75 x 0.875 [SA350 LF2]</t>
  </si>
  <si>
    <t>0.75 x 1 [SA350 LF2]</t>
  </si>
  <si>
    <t>0.75 x 1.125 [SA350 LF2]</t>
  </si>
  <si>
    <t>0.75 x 1.25 [SA350 LF2]</t>
  </si>
  <si>
    <t>0.75 x 1.375 [SA350 LF2]</t>
  </si>
  <si>
    <t>0.75 x 1.5 [SA350 LF2]</t>
  </si>
  <si>
    <t>0.75 x 1.625 [SA350 LF2]</t>
  </si>
  <si>
    <t>0.75 x 1.75 [SA350 LF2]</t>
  </si>
  <si>
    <t>0.75 x 1.875 [SA350 LF2]</t>
  </si>
  <si>
    <t>0.75 x 2 [SA350 LF2]</t>
  </si>
  <si>
    <t>0.875 x 0.875 [SA350 LF2]</t>
  </si>
  <si>
    <t>0.875 x 1 [SA350 LF2]</t>
  </si>
  <si>
    <t>0.875 x 1.125 [SA350 LF2]</t>
  </si>
  <si>
    <t>0.875 x 1.25 [SA350 LF2]</t>
  </si>
  <si>
    <t>0.875 x 1.375 [SA350 LF2]</t>
  </si>
  <si>
    <t>0.875 x 1.5 [SA350 LF2]</t>
  </si>
  <si>
    <t>0.875 x 1.625 [SA350 LF2]</t>
  </si>
  <si>
    <t>0.875 x 1.75 [SA350 LF2]</t>
  </si>
  <si>
    <t>0.875 x 1.875 [SA350 LF2]</t>
  </si>
  <si>
    <t>0.875 x 2 [SA350 LF2]</t>
  </si>
  <si>
    <t>1.125 x 0.75 [SA350 LF2]</t>
  </si>
  <si>
    <t>1.125 x 0.875 [SA350 LF2]</t>
  </si>
  <si>
    <t>1.125 x 1 [SA350 LF2]</t>
  </si>
  <si>
    <t>1.125 x 1.125 [SA350 LF2]</t>
  </si>
  <si>
    <t>1.125 x 1.25 [SA350 LF2]</t>
  </si>
  <si>
    <t>1.125 x 1.375 [SA350 LF2]</t>
  </si>
  <si>
    <t>1.125 x 1.5 [SA350 LF2]</t>
  </si>
  <si>
    <t>1.125 x 1.625 [SA350 LF2]</t>
  </si>
  <si>
    <t>1.125 x 1.75 [SA350 LF2]</t>
  </si>
  <si>
    <t>1.125 x 1.875 [SA350 LF2]</t>
  </si>
  <si>
    <t>1.125 x 2 [SA350 LF2]</t>
  </si>
  <si>
    <t>1.375 x 0.875 [SA350 LF2]</t>
  </si>
  <si>
    <t>1.375 x 1 [SA350 LF2]</t>
  </si>
  <si>
    <t>1.375 x 1.125 [SA350 LF2]</t>
  </si>
  <si>
    <t>1.375 x 1.25 [SA350 LF2]</t>
  </si>
  <si>
    <t>1.375 x 1.375 [SA350 LF2]</t>
  </si>
  <si>
    <t>1.375 x 1.5 [SA350 LF2]</t>
  </si>
  <si>
    <t>1.375 x 1.625 [SA350 LF2]</t>
  </si>
  <si>
    <t>1.375 x 1.75 [SA350 LF2]</t>
  </si>
  <si>
    <t>1.375 x 1.875 [SA350 LF2]</t>
  </si>
  <si>
    <t>1.375 x 2 [SA350 LF2]</t>
  </si>
  <si>
    <t>1.625 x 1 [SA350 LF2]</t>
  </si>
  <si>
    <t>1.625 x 1.125 [SA350 LF2]</t>
  </si>
  <si>
    <t>1.625 x 1.25 [SA350 LF2]</t>
  </si>
  <si>
    <t>1.625 x 1.375 [SA350 LF2]</t>
  </si>
  <si>
    <t>1.625 x 1.5 [SA350 LF2]</t>
  </si>
  <si>
    <t>1.625 x 1.625 [SA350 LF2]</t>
  </si>
  <si>
    <t>1.625 x 1.75 [SA350 LF2]</t>
  </si>
  <si>
    <t>1.625 x 1.875 [SA350 LF2]</t>
  </si>
  <si>
    <t>1.625 x 2 [SA350 LF2]</t>
  </si>
  <si>
    <t>Stainless Steel [304L SS] - Shoulder Plug</t>
  </si>
  <si>
    <t>0.75 x 0.875 [304L SS]</t>
  </si>
  <si>
    <t>0.75 x 1 [304L SS]</t>
  </si>
  <si>
    <t>0.75 x 1.125 [304L SS]</t>
  </si>
  <si>
    <t>0.75 x 1.25 [304L SS]</t>
  </si>
  <si>
    <t>0.75 x 1.375 [304L SS]</t>
  </si>
  <si>
    <t>0.75 x 1.5 [304L SS]</t>
  </si>
  <si>
    <t>0.75 x 1.625 [304L SS]</t>
  </si>
  <si>
    <t>0.75 x 1.75 [304L SS]</t>
  </si>
  <si>
    <t>0.75 x 1.875 [304L SS]</t>
  </si>
  <si>
    <t>0.75 x 2 [304L SS]</t>
  </si>
  <si>
    <t>0.875 x 0.875 [304L SS]</t>
  </si>
  <si>
    <t>0.875 x 1 [304L SS]</t>
  </si>
  <si>
    <t>0.875 x 1.125 [304L SS]</t>
  </si>
  <si>
    <t>0.875 x 1.25 [304L SS]</t>
  </si>
  <si>
    <t>0.875 x 1.375 [304L SS]</t>
  </si>
  <si>
    <t>0.875 x 1.5 [304L SS]</t>
  </si>
  <si>
    <t>0.875 x 1.625 [304L SS]</t>
  </si>
  <si>
    <t>0.875 x 1.75 [304L SS]</t>
  </si>
  <si>
    <t>0.875 x 1.875 [304L SS]</t>
  </si>
  <si>
    <t>0.875 x 2 [304L SS]</t>
  </si>
  <si>
    <t>1.125 x 0.75 [304L SS]</t>
  </si>
  <si>
    <t>1.125 x 0.875 [304L SS]</t>
  </si>
  <si>
    <t>1.125 x 1 [304L SS]</t>
  </si>
  <si>
    <t>1.125 x 1.125 [304L SS]</t>
  </si>
  <si>
    <t>1.125 x 1.25 [304L SS]</t>
  </si>
  <si>
    <t>1.125 x 1.375 [304L SS]</t>
  </si>
  <si>
    <t>1.125 x 1.5 [304L SS]</t>
  </si>
  <si>
    <t>1.125 x 1.625 [304L SS]</t>
  </si>
  <si>
    <t>1.125 x 1.75 [304L SS]</t>
  </si>
  <si>
    <t>1.125 x 1.875 [304L SS]</t>
  </si>
  <si>
    <t>1.125 x 2 [304L SS]</t>
  </si>
  <si>
    <t>1.375 x 0.875 [304L SS]</t>
  </si>
  <si>
    <t>1.375 x 1 [304L SS]</t>
  </si>
  <si>
    <t>1.375 x 1.125 [304L SS]</t>
  </si>
  <si>
    <t>1.375 x 1.25 [304L SS]</t>
  </si>
  <si>
    <t>1.375 x 1.375 [304L SS]</t>
  </si>
  <si>
    <t>1.375 x 1.5 [304L SS]</t>
  </si>
  <si>
    <t>1.375 x 1.625 [304L SS]</t>
  </si>
  <si>
    <t>1.375 x 1.75 [304L SS]</t>
  </si>
  <si>
    <t>1.375 x 1.875 [304L SS]</t>
  </si>
  <si>
    <t>1.375 x 2 [304L SS]</t>
  </si>
  <si>
    <t>1.625 x 1 [304L SS]</t>
  </si>
  <si>
    <t>1.625 x 1.125 [304L SS]</t>
  </si>
  <si>
    <t>1.625 x 1.25 [304L SS]</t>
  </si>
  <si>
    <t>1.625 x 1.375 [304L SS]</t>
  </si>
  <si>
    <t>1.625 x 1.5 [304L SS]</t>
  </si>
  <si>
    <t>1.625 x 1.625 [304L SS]</t>
  </si>
  <si>
    <t>1.625 x 1.75 [304L SS]</t>
  </si>
  <si>
    <t>1.625 x 1.875 [304L SS]</t>
  </si>
  <si>
    <t>1.625 x 2 [304L SS]</t>
  </si>
  <si>
    <t>Stainless Steel [316 SS] - Shoulder Plug</t>
  </si>
  <si>
    <t>0.75 x 0.875 [316 SS]</t>
  </si>
  <si>
    <t>0.75 x 1 [316 SS]</t>
  </si>
  <si>
    <t>0.75 x 1.125 [316 SS]</t>
  </si>
  <si>
    <t>0.75 x 1.25 [316 SS]</t>
  </si>
  <si>
    <t>0.75 x 1.375 [316 SS]</t>
  </si>
  <si>
    <t>0.75 x 1.5 [316 SS]</t>
  </si>
  <si>
    <t>0.75 x 1.625 [316 SS]</t>
  </si>
  <si>
    <t>0.75 x 1.75 [316 SS]</t>
  </si>
  <si>
    <t>0.75 x 1.875 [316 SS]</t>
  </si>
  <si>
    <t>0.75 x 2 [316 SS]</t>
  </si>
  <si>
    <t>0.875 x 0.875 [316 SS]</t>
  </si>
  <si>
    <t>0.875 x 1 [316 SS]</t>
  </si>
  <si>
    <t>0.875 x 1.125 [316 SS]</t>
  </si>
  <si>
    <t>0.875 x 1.25 [316 SS]</t>
  </si>
  <si>
    <t>0.875 x 1.375 [316 SS]</t>
  </si>
  <si>
    <t>0.875 x 1.5 [316 SS]</t>
  </si>
  <si>
    <t>0.875 x 1.625 [316 SS]</t>
  </si>
  <si>
    <t>0.875 x 1.75 [316 SS]</t>
  </si>
  <si>
    <t>0.875 x 1.875 [316 SS]</t>
  </si>
  <si>
    <t>0.875 x 2 [316 SS]</t>
  </si>
  <si>
    <t>1.125 x 0.75 [316 SS]</t>
  </si>
  <si>
    <t>1.125 x 0.875 [316 SS]</t>
  </si>
  <si>
    <t>1.125 x 1 [316 SS]</t>
  </si>
  <si>
    <t>1.125 x 1.125 [316 SS]</t>
  </si>
  <si>
    <t>1.125 x 1.25 [316 SS]</t>
  </si>
  <si>
    <t>1.125 x 1.375 [316 SS]</t>
  </si>
  <si>
    <t>1.125 x 1.5 [316 SS]</t>
  </si>
  <si>
    <t>1.125 x 1.625 [316 SS]</t>
  </si>
  <si>
    <t>1.125 x 1.75 [316 SS]</t>
  </si>
  <si>
    <t>1.125 x 1.875 [316 SS]</t>
  </si>
  <si>
    <t>1.125 x 2 [316 SS]</t>
  </si>
  <si>
    <t>1.375 x 0.875 [316 SS]</t>
  </si>
  <si>
    <t>1.375 x 1 [316 SS]</t>
  </si>
  <si>
    <t>1.375 x 1.125 [316 SS]</t>
  </si>
  <si>
    <t>1.375 x 1.25 [316 SS]</t>
  </si>
  <si>
    <t>1.375 x 1.375 [316 SS]</t>
  </si>
  <si>
    <t>1.375 x 1.5 [316 SS]</t>
  </si>
  <si>
    <t>1.375 x 1.625 [316 SS]</t>
  </si>
  <si>
    <t>1.375 x 1.75 [316 SS]</t>
  </si>
  <si>
    <t>1.375 x 1.875 [316 SS]</t>
  </si>
  <si>
    <t>1.375 x 2 [316 SS]</t>
  </si>
  <si>
    <t>1.625 x 1 [316 SS]</t>
  </si>
  <si>
    <t>1.625 x 1.125 [316 SS]</t>
  </si>
  <si>
    <t>1.625 x 1.25 [316 SS]</t>
  </si>
  <si>
    <t>1.625 x 1.375 [316 SS]</t>
  </si>
  <si>
    <t>1.625 x 1.5 [316 SS]</t>
  </si>
  <si>
    <t>1.625 x 1.625 [316 SS]</t>
  </si>
  <si>
    <t>1.625 x 1.75 [316 SS]</t>
  </si>
  <si>
    <t>1.625 x 1.875 [316 SS]</t>
  </si>
  <si>
    <t>1.625 x 2 [316 SS]</t>
  </si>
  <si>
    <t>$Configuration@GASKET&lt;1&gt;</t>
  </si>
  <si>
    <t>CARBON STEEL [A366(C1010)]</t>
  </si>
  <si>
    <t>0.75 ID x 1 OD x 0.06 [A366(C1010)]</t>
  </si>
  <si>
    <t>0.875 ID x 1.125 OD x 0.06 [A366(C1010)]</t>
  </si>
  <si>
    <t>1.125 ID x 1.375 OD x 0.06 [A366(C1010)]</t>
  </si>
  <si>
    <t>1.375 ID x 1.625 OD x 0.06 [A366(C1010)]</t>
  </si>
  <si>
    <t>1.625 ID x 1.875 OD x 0.06 [A366(C1010)]</t>
  </si>
  <si>
    <t>STAINLESS STEEL [A240-304SS]</t>
  </si>
  <si>
    <t>0.75 ID x 1 OD x 0.06 [A240-304SS]</t>
  </si>
  <si>
    <t>0.875 ID x 1.125 OD x 0.06 [A240-304SS]</t>
  </si>
  <si>
    <t>1.125 ID x 1.375 OD x 0.06 [A240-304SS]</t>
  </si>
  <si>
    <t>1.375 ID x 1.625 OD x 0.06 [A240-304SS]</t>
  </si>
  <si>
    <t>1.625 ID x 1.875 OD x 0.06 [A240-304SS]</t>
  </si>
  <si>
    <t>STAINLESS STEEL [A240-316 SS]</t>
  </si>
  <si>
    <t>0.75 ID x 1 OD x 0.06 [A240-316 SS]</t>
  </si>
  <si>
    <t>0.875 ID x 1.125 OD x 0.06 [A240-316 SS]</t>
  </si>
  <si>
    <t>1.125 ID x 1.375 OD x 0.06 [A240-316 SS]</t>
  </si>
  <si>
    <t>1.375 ID x 1.625 OD x 0.06 [A240-316 SS]</t>
  </si>
  <si>
    <t>1.625 ID x 1.875 OD x 0.06 [A240-316 SS]</t>
  </si>
  <si>
    <t>STAINLESS STEEL [SA240-316L]</t>
  </si>
  <si>
    <t>0.75 ID x 1 OD x 0.06 [SA240-316L]</t>
  </si>
  <si>
    <t>0.875 ID x 1.125 OD x 0.06 [SA240-316L]</t>
  </si>
  <si>
    <t>1.125 ID x 1.375 OD x 0.06 [SA240-316L]</t>
  </si>
  <si>
    <t>1.375 ID x 1.625 OD x 0.06 [SA240-316L]</t>
  </si>
  <si>
    <t>1.625 ID x 1.875 OD x 0.06 [SA240-316L]</t>
  </si>
  <si>
    <t>STAINLESS STEEL [A240-304L SS]</t>
  </si>
  <si>
    <t>0.75 ID x 1 OD x 0.06 [A240-304L SS]</t>
  </si>
  <si>
    <t>0.875 ID x 1.125 OD x 0.06 [A240-304L SS]</t>
  </si>
  <si>
    <t>1.125 ID x 1.375 OD x 0.06 [A240-304L SS]</t>
  </si>
  <si>
    <t>1.375 ID x 1.625 OD x 0.06 [A240-304L SS]</t>
  </si>
  <si>
    <t>1.625 ID x 1.875 OD x 0.06 [A240-304L SS]</t>
  </si>
  <si>
    <t>COMB Plug Depth</t>
  </si>
  <si>
    <t>COMB Plug Material</t>
  </si>
  <si>
    <t>COMB Plug Size</t>
  </si>
  <si>
    <t>COMB Gasket Material</t>
  </si>
  <si>
    <t>COMB Gasket Size</t>
  </si>
  <si>
    <t>$Configuration@Plug&lt;9&gt;</t>
  </si>
  <si>
    <t>$Configuration@GASKET&lt;9&gt;</t>
  </si>
  <si>
    <t>Tube Size</t>
  </si>
  <si>
    <t>COMB Insert Type</t>
  </si>
  <si>
    <t>Retarder</t>
  </si>
  <si>
    <t>COMB Tube Insert</t>
  </si>
  <si>
    <t>Tube insert Type</t>
  </si>
  <si>
    <t>B16-BRASS</t>
  </si>
  <si>
    <t>SA182 F51 S31803</t>
  </si>
  <si>
    <t>304L SS</t>
  </si>
  <si>
    <t>316 SS</t>
  </si>
  <si>
    <t>SA350 LF2</t>
  </si>
  <si>
    <t>SA182 F316</t>
  </si>
  <si>
    <t>SA182 F304L</t>
  </si>
  <si>
    <t>End of List</t>
  </si>
  <si>
    <t>Plug_Materials_List</t>
  </si>
  <si>
    <t>Plug_Length_List</t>
  </si>
  <si>
    <t>Plug_Dia_List</t>
  </si>
  <si>
    <t>Plug Type</t>
  </si>
  <si>
    <t>NPT_Plug_Materials_List</t>
  </si>
  <si>
    <t>A240-304SS</t>
  </si>
  <si>
    <t>A240-316 SS</t>
  </si>
  <si>
    <t>SA240-316L</t>
  </si>
  <si>
    <t>A240-304L SS</t>
  </si>
  <si>
    <t>Gasket_Materials_List</t>
  </si>
  <si>
    <t>1.625 ID x 1.875 OD x 0.06</t>
  </si>
  <si>
    <t>1.375 ID x 1.625 OD x 0.06</t>
  </si>
  <si>
    <t>1.125 ID x 1.375 OD x 0.06</t>
  </si>
  <si>
    <t>0.875 ID x 1.125 OD x 0.06</t>
  </si>
  <si>
    <t>COMB Plug Type</t>
  </si>
  <si>
    <r>
      <t xml:space="preserve">Merge </t>
    </r>
    <r>
      <rPr>
        <b/>
        <sz val="11"/>
        <color theme="1"/>
        <rFont val="Calibri"/>
        <family val="2"/>
        <scheme val="minor"/>
      </rPr>
      <t>TUBES</t>
    </r>
    <r>
      <rPr>
        <sz val="11"/>
        <color theme="1"/>
        <rFont val="Calibri"/>
        <family val="2"/>
        <scheme val="minor"/>
      </rPr>
      <t xml:space="preserve">
in BOM if possible?</t>
    </r>
  </si>
  <si>
    <r>
      <t xml:space="preserve">Merge </t>
    </r>
    <r>
      <rPr>
        <b/>
        <sz val="11"/>
        <color theme="1"/>
        <rFont val="Calibri"/>
        <family val="2"/>
        <scheme val="minor"/>
      </rPr>
      <t>INSERTS</t>
    </r>
    <r>
      <rPr>
        <sz val="11"/>
        <color theme="1"/>
        <rFont val="Calibri"/>
        <family val="2"/>
        <scheme val="minor"/>
      </rPr>
      <t xml:space="preserve">
in BOM if possible?</t>
    </r>
  </si>
  <si>
    <t>COMB Options</t>
  </si>
  <si>
    <t>Options</t>
  </si>
  <si>
    <t>BOM Options</t>
  </si>
  <si>
    <t>Top Tube Support Type</t>
  </si>
  <si>
    <t>Bolt on Angle</t>
  </si>
  <si>
    <t>TTS_List</t>
  </si>
  <si>
    <t>Bolt on Bar</t>
  </si>
  <si>
    <t>Weld on</t>
  </si>
  <si>
    <t>TTS</t>
  </si>
  <si>
    <t>↑</t>
  </si>
  <si>
    <t>Formulas in  these cells can be overwritten if needed
-- just equal to left side of header to save time</t>
  </si>
  <si>
    <t>Front Header</t>
  </si>
  <si>
    <t>Rear Header</t>
  </si>
  <si>
    <t>Bolt on Bar w Spacer</t>
  </si>
  <si>
    <t>Bolt on Angle (Broke)</t>
  </si>
  <si>
    <t>End of Row</t>
  </si>
  <si>
    <t>Tube_Table</t>
  </si>
  <si>
    <t>Tube Dia@Ref dims</t>
  </si>
  <si>
    <t>COMB Tube Dia@Ref dims</t>
  </si>
  <si>
    <t>SS1@Ref dims</t>
  </si>
  <si>
    <t>SS2@Ref dims</t>
  </si>
  <si>
    <t>$STATE@T&amp;P {SS} patterns</t>
  </si>
  <si>
    <t>$STATE@COMB T&amp;P {SS} patterns</t>
  </si>
  <si>
    <t>SS1 Ref Dim</t>
  </si>
  <si>
    <t>SS2 Ref Dim</t>
  </si>
  <si>
    <t>&lt;- section number</t>
  </si>
  <si>
    <t>&lt;- COMB section number</t>
  </si>
  <si>
    <t>Part No</t>
  </si>
  <si>
    <t>$PRP@PartNo</t>
  </si>
  <si>
    <t>TTS_Type@Ref dims</t>
  </si>
  <si>
    <t>Top Tube Support Type Ref Dim</t>
  </si>
  <si>
    <t>TTS_Table</t>
  </si>
  <si>
    <t>Accelerator</t>
  </si>
  <si>
    <t>Wire Core</t>
  </si>
  <si>
    <t>Tube_Insert_List</t>
  </si>
  <si>
    <t>Rear Plug Size</t>
  </si>
  <si>
    <t>Rear Gasket Size</t>
  </si>
  <si>
    <t>$Configuration@Plug&lt;3&gt;</t>
  </si>
  <si>
    <t>$Configuration@GASKET&lt;3&gt;</t>
  </si>
  <si>
    <t>COMB Rear Plug Size</t>
  </si>
  <si>
    <t>COMB Rear Gasket Size</t>
  </si>
  <si>
    <t>$Configuration@Plug&lt;11&gt;</t>
  </si>
  <si>
    <t>$Configuration@GASKET&lt;11&gt;</t>
  </si>
  <si>
    <t>$Configuration@Plug&lt;2&gt;</t>
  </si>
  <si>
    <t>$Configuration@GASKET&lt;2&gt;</t>
  </si>
  <si>
    <t>$Configuration@Plug&lt;6&gt;</t>
  </si>
  <si>
    <t>$Configuration@GASKET&lt;6&gt;</t>
  </si>
  <si>
    <t>$Configuration@Plug&lt;7&gt;</t>
  </si>
  <si>
    <t>$Configuration@GASKET&lt;7&gt;</t>
  </si>
  <si>
    <t>Front Slope Ref Dim</t>
  </si>
  <si>
    <t>Rear Slope Ref Dim</t>
  </si>
  <si>
    <t>Front Slope@Ref dims</t>
  </si>
  <si>
    <t>Rear Slope@Ref dims</t>
  </si>
  <si>
    <t>Air Filler</t>
  </si>
  <si>
    <t>Air Filler Opposite end</t>
  </si>
  <si>
    <t>$PRP@JobNumber</t>
  </si>
  <si>
    <t>Job Number</t>
  </si>
  <si>
    <t>$PRP@SectionNo</t>
  </si>
  <si>
    <t>SectionNo</t>
  </si>
  <si>
    <t>$PRP@COMBSectionNo</t>
  </si>
  <si>
    <t>COMB SectionNo</t>
  </si>
  <si>
    <t>$Prp@SectionName</t>
  </si>
  <si>
    <t>$Prp@COMBSectionName</t>
  </si>
  <si>
    <t>Section Name</t>
  </si>
  <si>
    <t>COMB Section Name</t>
  </si>
  <si>
    <t>EJW</t>
  </si>
  <si>
    <t>IC</t>
  </si>
  <si>
    <t>$Prp@SectionVolume</t>
  </si>
  <si>
    <t>Section Volume</t>
  </si>
  <si>
    <t>$PRP@Description</t>
  </si>
  <si>
    <t>Description</t>
  </si>
  <si>
    <t>TTS QTY Ref</t>
  </si>
  <si>
    <t>TTS QTY Ref@Ref dims</t>
  </si>
  <si>
    <t>Top Tube Support 3</t>
  </si>
  <si>
    <t>Top Tube Support 4</t>
  </si>
  <si>
    <t>Top Tube Support 5</t>
  </si>
  <si>
    <t>Top Tube Support 6</t>
  </si>
  <si>
    <t>Top Tube Support 7</t>
  </si>
  <si>
    <t>Top Tube Support 8</t>
  </si>
  <si>
    <t>Top Tube Support 9</t>
  </si>
  <si>
    <t>Top Tube Support 10</t>
  </si>
  <si>
    <t>Job number</t>
  </si>
  <si>
    <t>Cut Length</t>
  </si>
  <si>
    <t>Plug Type Ref</t>
  </si>
  <si>
    <t>Plug Type@Ref dims</t>
  </si>
  <si>
    <t>Mate Distance Plug 1</t>
  </si>
  <si>
    <t>Mate Distance Plug 2</t>
  </si>
  <si>
    <t>D1@Distance57</t>
  </si>
  <si>
    <t>D1@Distance58</t>
  </si>
  <si>
    <t>D1@Distance59</t>
  </si>
  <si>
    <t>D1@Distance60</t>
  </si>
  <si>
    <t>Mate Distance Plug 6</t>
  </si>
  <si>
    <t>Mate Distance Plug 7</t>
  </si>
  <si>
    <t>Top Tube Support 11</t>
  </si>
  <si>
    <t>Top Tube Support 12</t>
  </si>
  <si>
    <t>None</t>
  </si>
  <si>
    <t>Section Info</t>
  </si>
  <si>
    <t>Top Tube Support 13</t>
  </si>
  <si>
    <t>Top Tube Support 14</t>
  </si>
  <si>
    <t>Top Tube Support 15</t>
  </si>
  <si>
    <t>Top Tube Support 16</t>
  </si>
  <si>
    <t>Top Tube Support 17</t>
  </si>
  <si>
    <t>COMB Plug Type@Ref dims</t>
  </si>
  <si>
    <t>$STATE@Sketch1</t>
  </si>
  <si>
    <t>$STATE@PLANE1</t>
  </si>
  <si>
    <t>$STATE@Parent Pattern {SS} Mirror</t>
  </si>
  <si>
    <t>$STATE@T &amp; P Pattern {SS}</t>
  </si>
  <si>
    <t>$STATE@Sketch2</t>
  </si>
  <si>
    <t>$STATE@PLANE2</t>
  </si>
  <si>
    <t>$STATE@COMB Parent Pattern {SS} Mirror</t>
  </si>
  <si>
    <t>$STATE@COMB T &amp; P Pattern {SS}</t>
  </si>
  <si>
    <t>Tube and Plug Patterns {SS} folder</t>
  </si>
  <si>
    <t>COMB Tube and Plug Patterns {SS} folder</t>
  </si>
  <si>
    <t>Nozzle Angle Ref@Ref dims</t>
  </si>
  <si>
    <t>$Prp@Nozzle Angle</t>
  </si>
  <si>
    <t>Nozzle Angle Ref</t>
  </si>
  <si>
    <t>Nozzle Angle Cust Property</t>
  </si>
  <si>
    <t>$STATE@TTS Derived Pattern</t>
  </si>
  <si>
    <t>Top Tube Support on/off</t>
  </si>
  <si>
    <t>Top Tube Support Pattern on/off</t>
  </si>
  <si>
    <t>Weld on w Spacer</t>
  </si>
  <si>
    <t xml:space="preserve"> GALLONS</t>
  </si>
  <si>
    <t>316L SS</t>
  </si>
  <si>
    <t>Design Table for: 000000_S01c-SEC</t>
  </si>
  <si>
    <t>$State@000000_S01c-TTS&lt;1&gt;</t>
  </si>
  <si>
    <t>$configuration@000000_S01c-Tube&lt;1&gt;</t>
  </si>
  <si>
    <t>$configuration@000000_S01c-Header&lt;1&gt;</t>
  </si>
  <si>
    <t>$configuration@000000_S01c-Header&lt;2&gt;</t>
  </si>
  <si>
    <t>$configuration@000000_S01c-Tube&lt;1238&gt;</t>
  </si>
  <si>
    <t>$configuration@000000_S01c-Filler&lt;1&gt;</t>
  </si>
  <si>
    <t>$configuration@000000_S01c-Filler&lt;2&gt;</t>
  </si>
  <si>
    <t>Plug Length</t>
  </si>
  <si>
    <t>$State@000000_S01c-TubeInsert&lt;*&gt;</t>
  </si>
  <si>
    <t>Gasket Type</t>
  </si>
  <si>
    <t>C1008</t>
  </si>
  <si>
    <t>KAMMPROGasket_Materials_List</t>
  </si>
  <si>
    <t>COMB Gasket Type</t>
  </si>
  <si>
    <t>Override Forumla w/ custom value if needed…
Copy of original formula below, to restore value</t>
  </si>
  <si>
    <t>$configuration@000000_S01c-TubeInsert&lt;1&gt;</t>
  </si>
  <si>
    <t>Tube Inserts On/Off ?</t>
  </si>
  <si>
    <t>Tube Insert Configuration</t>
  </si>
  <si>
    <t>$configuration@000000_S01c-TubeInsert&lt;1238&gt;</t>
  </si>
  <si>
    <t>$Configuration@GASKET&lt;*&gt;</t>
  </si>
  <si>
    <t>Gaskets On / Off?</t>
  </si>
  <si>
    <t>NICKEL [NI-200]</t>
  </si>
  <si>
    <t>0.75 ID x 1 OD x 0.06 [NI-200]</t>
  </si>
  <si>
    <t>0.875 ID x 1.125 OD x 0.06 [NI-200]</t>
  </si>
  <si>
    <t>1.125 ID x 1.375 OD x 0.06 [NI-200]</t>
  </si>
  <si>
    <t>1.375 ID x 1.625 OD x 0.06 [NI-200]</t>
  </si>
  <si>
    <t>1.625 ID x 1.875 OD x 0.06 [NI-200]</t>
  </si>
  <si>
    <t>KAMMPROFILE [C1008]</t>
  </si>
  <si>
    <t>KAMMPRO 0.75 ID x 1 OD x 0.06 [C1008]</t>
  </si>
  <si>
    <t>KAMMPRO 0.875 ID x 1.125 OD x 0.06 [C1008]</t>
  </si>
  <si>
    <t>KAMMPRO 1.125 ID x 1.375 OD x 0.06 [C1008]</t>
  </si>
  <si>
    <t>KAMMPRO 1.375 ID x 1.625 OD x 0.06 [C1008]</t>
  </si>
  <si>
    <t>KAMMPRO 1.625 ID x 1.875 OD x 0.06 [C1008]</t>
  </si>
  <si>
    <t>KAMMPROFILE [A240-304SS]</t>
  </si>
  <si>
    <t>KAMMPRO 0.75 ID x 1 OD x 0.06 [A240-304SS]</t>
  </si>
  <si>
    <t>KAMMPRO 0.875 ID x 1.125 OD x 0.06 [A240-304SS]</t>
  </si>
  <si>
    <t>KAMMPRO 1.125 ID x 1.375 OD x 0.06 [A240-304SS]</t>
  </si>
  <si>
    <t>KAMMPRO 1.375 ID x 1.625 OD x 0.06 [A240-304SS]</t>
  </si>
  <si>
    <t>KAMMPRO 1.625 ID x 1.875 OD x 0.06 [A240-304SS]</t>
  </si>
  <si>
    <t>$State@GASKET&lt;*&gt;</t>
  </si>
  <si>
    <t>Standard</t>
  </si>
  <si>
    <t>NPT 0.625</t>
  </si>
  <si>
    <t>NPT 0.75</t>
  </si>
  <si>
    <t>0.5-14NPT</t>
  </si>
  <si>
    <t>0.75-14NPT</t>
  </si>
  <si>
    <t>No</t>
  </si>
  <si>
    <t>0.75-14NPT [SA105]</t>
  </si>
  <si>
    <t>0.75-14NPT [B16-BRASS]</t>
  </si>
  <si>
    <t>0.75 x 0.75 [SA105]</t>
  </si>
  <si>
    <t>0.75 x 2.125 [SA105]</t>
  </si>
  <si>
    <t>0.75 x 2.25 [SA105]</t>
  </si>
  <si>
    <t>0.75 x 2.375 [SA105]</t>
  </si>
  <si>
    <t>0.75 x 2.5 [SA105]</t>
  </si>
  <si>
    <t>0.875 x 2.125 [SA105]</t>
  </si>
  <si>
    <t>0.875 x 2.25 [SA105]</t>
  </si>
  <si>
    <t>0.875 x 2.375 [SA105]</t>
  </si>
  <si>
    <t>0.875 x 2.5 [SA105]</t>
  </si>
  <si>
    <t>1.125 x 2.125 [SA105]</t>
  </si>
  <si>
    <t>1.125 x 2.25 [SA105]</t>
  </si>
  <si>
    <t>1.125 x 2.375 [SA105]</t>
  </si>
  <si>
    <t>1.125 x 2.5 [SA105]</t>
  </si>
  <si>
    <t>1.375 x 2.125 [SA105]</t>
  </si>
  <si>
    <t>1.375 x 2.25 [SA105]</t>
  </si>
  <si>
    <t>1.375 x 2.375 [SA105]</t>
  </si>
  <si>
    <t>1.375 x 2.5 [SA105]</t>
  </si>
  <si>
    <t>1.625 x 0.75 [SA105]</t>
  </si>
  <si>
    <t>1.625 x 2.125 [SA105]</t>
  </si>
  <si>
    <t>1.625 x 2.25 [SA105]</t>
  </si>
  <si>
    <t>1.625 x 2.375 [SA105]</t>
  </si>
  <si>
    <t>1.625 x 2.5 [SA105]</t>
  </si>
  <si>
    <t>0.875 x 0.75 [SA105]</t>
  </si>
  <si>
    <t>0.75 x 2.125 [SA182 F51 S31803]</t>
  </si>
  <si>
    <t>0.75 x 2.25 [SA182 F51 S31803]</t>
  </si>
  <si>
    <t>0.75 x 2.375 [SA182 F51 S31803]</t>
  </si>
  <si>
    <t>0.75 x 2.5 [SA182 F51 S31803]</t>
  </si>
  <si>
    <t>0.875 x 2.125 [SA182 F51 S31803]</t>
  </si>
  <si>
    <t>0.875 x 2.25 [SA182 F51 S31803]</t>
  </si>
  <si>
    <t>0.875 x 2.375 [SA182 F51 S31803]</t>
  </si>
  <si>
    <t>0.875 x 2.5 [SA182 F51 S31803]</t>
  </si>
  <si>
    <t>1.125 x 2.125 [SA182 F51 S31803]</t>
  </si>
  <si>
    <t>1.125 x 2.25 [SA182 F51 S31803]</t>
  </si>
  <si>
    <t>1.125 x 2.375 [SA182 F51 S31803]</t>
  </si>
  <si>
    <t>1.125 x 2.5 [SA182 F51 S31803]</t>
  </si>
  <si>
    <t>1.375 x 2.125 [SA182 F51 S31803]</t>
  </si>
  <si>
    <t>1.375 x 2.25 [SA182 F51 S31803]</t>
  </si>
  <si>
    <t>1.375 x 2.375 [SA182 F51 S31803]</t>
  </si>
  <si>
    <t>1.375 x 2.5 [SA182 F51 S31803]</t>
  </si>
  <si>
    <t>1.625 x 0.75 [SA182 F51 S31803]</t>
  </si>
  <si>
    <t>1.625 x 2 [SA182 F51 S31803]</t>
  </si>
  <si>
    <t>1.625 x 2.125 [SA182 F51 S31803]</t>
  </si>
  <si>
    <t>1.625 x 2.25 [SA182 F51 S31803]</t>
  </si>
  <si>
    <t>1.625 x 2.375 [SA182 F51 S31803]</t>
  </si>
  <si>
    <t>1.625 x 2.5 [SA182 F51 S31803]</t>
  </si>
  <si>
    <t>0.75 x 0.75 [304L SS]</t>
  </si>
  <si>
    <t>0.75 x 2.125 [304L SS]</t>
  </si>
  <si>
    <t>0.75 x 2.25 [304L SS]</t>
  </si>
  <si>
    <t>0.75 x 2.375 [304L SS]</t>
  </si>
  <si>
    <t>0.75 x 2.5 [304L SS]</t>
  </si>
  <si>
    <t>0.875 x 0.75 [304L SS]</t>
  </si>
  <si>
    <t>0.875 x 2.125 [304L SS]</t>
  </si>
  <si>
    <t>0.875 x 2.25 [304L SS]</t>
  </si>
  <si>
    <t>0.875 x 2.375 [304L SS]</t>
  </si>
  <si>
    <t>0.875 x 2.5 [304L SS]</t>
  </si>
  <si>
    <t>1.125 x 2.125 [304L SS]</t>
  </si>
  <si>
    <t>1.125 x 2.25 [304L SS]</t>
  </si>
  <si>
    <t>1.125 x 2.375 [304L SS]</t>
  </si>
  <si>
    <t>1.125 x 2.5 [304L SS]</t>
  </si>
  <si>
    <t>1.375 x 2.125 [304L SS]</t>
  </si>
  <si>
    <t>1.375 x 2.25 [304L SS]</t>
  </si>
  <si>
    <t>1.375 x 2.375 [304L SS]</t>
  </si>
  <si>
    <t>1.375 x 2.5 [304L SS]</t>
  </si>
  <si>
    <t>1.625 x 0.75 [304L SS]</t>
  </si>
  <si>
    <t>1.625 x 2.125 [304L SS]</t>
  </si>
  <si>
    <t>1.625 x 2.25 [304L SS]</t>
  </si>
  <si>
    <t>1.625 x 2.375 [304L SS]</t>
  </si>
  <si>
    <t>1.625 x 2.5 [304L SS]</t>
  </si>
  <si>
    <t>0.75 x 2.125 [316 SS]</t>
  </si>
  <si>
    <t>0.75 x 2.25 [316 SS]</t>
  </si>
  <si>
    <t>0.75 x 2.375 [316 SS]</t>
  </si>
  <si>
    <t>0.75 x 2.5 [316 SS]</t>
  </si>
  <si>
    <t>0.875 x 2.125 [316 SS]</t>
  </si>
  <si>
    <t>0.875 x 2.25 [316 SS]</t>
  </si>
  <si>
    <t>0.875 x 2.375 [316 SS]</t>
  </si>
  <si>
    <t>0.875 x 2.5 [316 SS]</t>
  </si>
  <si>
    <t>1.125 x 2.125 [316 SS]</t>
  </si>
  <si>
    <t>1.125 x 2.25 [316 SS]</t>
  </si>
  <si>
    <t>1.125 x 2.375 [316 SS]</t>
  </si>
  <si>
    <t>1.125 x 2.5 [316 SS]</t>
  </si>
  <si>
    <t>1.375 x 2.125 [316 SS]</t>
  </si>
  <si>
    <t>1.375 x 2.25 [316 SS]</t>
  </si>
  <si>
    <t>1.375 x 2.375 [316 SS]</t>
  </si>
  <si>
    <t>1.375 x 2.5 [316 SS]</t>
  </si>
  <si>
    <t>1.625 x 0.75 [316 SS]</t>
  </si>
  <si>
    <t>1.625 x 2.125 [316 SS]</t>
  </si>
  <si>
    <t>1.625 x 2.25 [316 SS]</t>
  </si>
  <si>
    <t>1.625 x 2.375 [316 SS]</t>
  </si>
  <si>
    <t>1.625 x 2.5 [316 SS]</t>
  </si>
  <si>
    <t>0.75 x 2.125 [SA350 LF2]</t>
  </si>
  <si>
    <t>0.75 x 2.25 [SA350 LF2]</t>
  </si>
  <si>
    <t>0.75 x 2.375 [SA350 LF2]</t>
  </si>
  <si>
    <t>0.75 x 2.5 [SA350 LF2]</t>
  </si>
  <si>
    <t>0.875 x 0.75 [SA350 LF2]</t>
  </si>
  <si>
    <t>0.875 x 2.125 [SA350 LF2]</t>
  </si>
  <si>
    <t>0.875 x 2.25 [SA350 LF2]</t>
  </si>
  <si>
    <t>0.875 x 2.375 [SA350 LF2]</t>
  </si>
  <si>
    <t>0.875 x 2.5 [SA350 LF2]</t>
  </si>
  <si>
    <t>1.125 x 2.125 [SA350 LF2]</t>
  </si>
  <si>
    <t>1.125 x 2.25 [SA350 LF2]</t>
  </si>
  <si>
    <t>1.125 x 2.375 [SA350 LF2]</t>
  </si>
  <si>
    <t>1.125 x 2.5 [SA350 LF2]</t>
  </si>
  <si>
    <t>1.375 x 2.125 [SA350 LF2]</t>
  </si>
  <si>
    <t>1.375 x 2.25 [SA350 LF2]</t>
  </si>
  <si>
    <t>1.375 x 2.375 [SA350 LF2]</t>
  </si>
  <si>
    <t>1.375 x 2.5 [SA350 LF2]</t>
  </si>
  <si>
    <t>1.625 x 0.75 [SA350 LF2]</t>
  </si>
  <si>
    <t>1.625 x 2.125 [SA350 LF2]</t>
  </si>
  <si>
    <t>1.625 x 2.25 [SA350 LF2]</t>
  </si>
  <si>
    <t>1.625 x 2.375 [SA350 LF2]</t>
  </si>
  <si>
    <t>1.625 x 2.5 [SA350 LF2]</t>
  </si>
  <si>
    <t>Stainless Steel [316L SS] - Shoulder Plug</t>
  </si>
  <si>
    <t>0.75 x 0.875 [316L SS]</t>
  </si>
  <si>
    <t>0.75 x 1 [316L SS]</t>
  </si>
  <si>
    <t>0.75 x 1.125 [316L SS]</t>
  </si>
  <si>
    <t>0.75 x 1.25 [316L SS]</t>
  </si>
  <si>
    <t>0.75 x 1.375 [316L SS]</t>
  </si>
  <si>
    <t>0.75 x 1.5 [316L SS]</t>
  </si>
  <si>
    <t>0.75 x 1.625 [316L SS]</t>
  </si>
  <si>
    <t>0.75 x 1.75 [316L SS]</t>
  </si>
  <si>
    <t>0.75 x 1.875 [316L SS]</t>
  </si>
  <si>
    <t>0.75 x 2 [316L SS]</t>
  </si>
  <si>
    <t>0.75 x 2.125 [316L SS]</t>
  </si>
  <si>
    <t>0.75 x 2.25 [316L SS]</t>
  </si>
  <si>
    <t>0.75 x 2.375 [316L SS]</t>
  </si>
  <si>
    <t>0.75 x 2.5 [316L SS]</t>
  </si>
  <si>
    <t>0.875 x 0.875 [316L SS]</t>
  </si>
  <si>
    <t>0.875 x 1 [316L SS]</t>
  </si>
  <si>
    <t>0.875 x 1.125 [316L SS]</t>
  </si>
  <si>
    <t>0.875 x 1.25 [316L SS]</t>
  </si>
  <si>
    <t>0.875 x 1.375 [316L SS]</t>
  </si>
  <si>
    <t>0.875 x 1.5 [316L SS]</t>
  </si>
  <si>
    <t>0.875 x 1.625 [316L SS]</t>
  </si>
  <si>
    <t>0.875 x 1.75 [316L SS]</t>
  </si>
  <si>
    <t>0.875 x 1.875 [316L SS]</t>
  </si>
  <si>
    <t>0.875 x 2 [316L SS]</t>
  </si>
  <si>
    <t>0.875 x 2.125 [316L SS]</t>
  </si>
  <si>
    <t>0.875 x 2.25 [316L SS]</t>
  </si>
  <si>
    <t>0.875 x 2.375 [316L SS]</t>
  </si>
  <si>
    <t>0.875 x 2.5 [316L SS]</t>
  </si>
  <si>
    <t>1.125 x 0.75 [316L SS]</t>
  </si>
  <si>
    <t>1.125 x 0.875 [316L SS]</t>
  </si>
  <si>
    <t>1.125 x 1 [316L SS]</t>
  </si>
  <si>
    <t>1.125 x 1.125 [316L SS]</t>
  </si>
  <si>
    <t>1.125 x 1.25 [316L SS]</t>
  </si>
  <si>
    <t>1.125 x 1.375 [316L SS]</t>
  </si>
  <si>
    <t>1.125 x 1.5 [316L SS]</t>
  </si>
  <si>
    <t>1.125 x 1.625 [316L SS]</t>
  </si>
  <si>
    <t>1.125 x 1.75 [316L SS]</t>
  </si>
  <si>
    <t>1.125 x 1.875 [316L SS]</t>
  </si>
  <si>
    <t>1.125 x 2 [316L SS]</t>
  </si>
  <si>
    <t>1.125 x 2.125 [316L SS]</t>
  </si>
  <si>
    <t>1.125 x 2.25 [316L SS]</t>
  </si>
  <si>
    <t>1.125 x 2.375 [316L SS]</t>
  </si>
  <si>
    <t>1.125 x 2.5 [316L SS]</t>
  </si>
  <si>
    <t>1.375 x 0.875 [316L SS]</t>
  </si>
  <si>
    <t>1.375 x 1 [316L SS]</t>
  </si>
  <si>
    <t>1.375 x 1.125 [316L SS]</t>
  </si>
  <si>
    <t>1.375 x 1.25 [316L SS]</t>
  </si>
  <si>
    <t>1.375 x 1.375 [316L SS]</t>
  </si>
  <si>
    <t>1.375 x 1.5 [316L SS]</t>
  </si>
  <si>
    <t>1.375 x 1.625 [316L SS]</t>
  </si>
  <si>
    <t>1.375 x 1.75 [316L SS]</t>
  </si>
  <si>
    <t>1.375 x 1.875 [316L SS]</t>
  </si>
  <si>
    <t>1.375 x 2 [316L SS]</t>
  </si>
  <si>
    <t>1.375 x 2.125 [316L SS]</t>
  </si>
  <si>
    <t>1.375 x 2.25 [316L SS]</t>
  </si>
  <si>
    <t>1.375 x 2.375 [316L SS]</t>
  </si>
  <si>
    <t>1.375 x 2.5 [316L SS]</t>
  </si>
  <si>
    <t>1.625 x 0.75 [316L SS]</t>
  </si>
  <si>
    <t>1.625 x 1 [316L SS]</t>
  </si>
  <si>
    <t>1.625 x 1.125 [316L SS]</t>
  </si>
  <si>
    <t>1.625 x 1.25 [316L SS]</t>
  </si>
  <si>
    <t>1.625 x 1.375 [316L SS]</t>
  </si>
  <si>
    <t>1.625 x 1.5 [316L SS]</t>
  </si>
  <si>
    <t>1.625 x 1.625 [316L SS]</t>
  </si>
  <si>
    <t>1.625 x 1.75 [316L SS]</t>
  </si>
  <si>
    <t>1.625 x 1.875 [316L SS]</t>
  </si>
  <si>
    <t>1.625 x 2 [316L SS]</t>
  </si>
  <si>
    <t>1.625 x 2.125 [316L SS]</t>
  </si>
  <si>
    <t>1.625 x 2.25 [316L SS]</t>
  </si>
  <si>
    <t>1.625 x 2.375 [316L SS]</t>
  </si>
  <si>
    <t>1.625 x 2.5 [316L SS]</t>
  </si>
  <si>
    <t>Stainless Steel [304 SS] - Shoulder Plug</t>
  </si>
  <si>
    <t>0.75 x 0.75 [304 SS]</t>
  </si>
  <si>
    <t>0.75 x 0.875 [304 SS]</t>
  </si>
  <si>
    <t>0.75 x 1 [304 SS]</t>
  </si>
  <si>
    <t>0.75 x 1.125 [304 SS]</t>
  </si>
  <si>
    <t>0.75 x 1.25 [304 SS]</t>
  </si>
  <si>
    <t>0.75 x 1.375 [304 SS]</t>
  </si>
  <si>
    <t>0.75 x 1.5 [304 SS]</t>
  </si>
  <si>
    <t>0.75 x 1.625 [304 SS]</t>
  </si>
  <si>
    <t>0.75 x 1.75 [304 SS]</t>
  </si>
  <si>
    <t>0.75 x 1.875 [304 SS]</t>
  </si>
  <si>
    <t>0.75 x 2 [304 SS]</t>
  </si>
  <si>
    <t>0.75 x 2.125 [304 SS]</t>
  </si>
  <si>
    <t>0.75 x 2.25 [304 SS]</t>
  </si>
  <si>
    <t>0.75 x 2.375 [304 SS]</t>
  </si>
  <si>
    <t>0.75 x 2.5 [304 SS]</t>
  </si>
  <si>
    <t>0.875 x 0.75 [304 SS]</t>
  </si>
  <si>
    <t>0.875 x 0.875 [304 SS]</t>
  </si>
  <si>
    <t>0.875 x 1 [304 SS]</t>
  </si>
  <si>
    <t>0.875 x 1.125 [304 SS]</t>
  </si>
  <si>
    <t>0.875 x 1.25 [304 SS]</t>
  </si>
  <si>
    <t>0.875 x 1.375 [304 SS]</t>
  </si>
  <si>
    <t>0.875 x 1.5 [304 SS]</t>
  </si>
  <si>
    <t>0.875 x 1.625 [304 SS]</t>
  </si>
  <si>
    <t>0.875 x 1.75 [304 SS]</t>
  </si>
  <si>
    <t>0.875 x 1.875 [304 SS]</t>
  </si>
  <si>
    <t>0.875 x 2 [304 SS]</t>
  </si>
  <si>
    <t>0.875 x 2.125 [304 SS]</t>
  </si>
  <si>
    <t>0.875 x 2.25 [304 SS]</t>
  </si>
  <si>
    <t>0.875 x 2.375 [304 SS]</t>
  </si>
  <si>
    <t>0.875 x 2.5 [304 SS]</t>
  </si>
  <si>
    <t>1.125 x 0.75 [304 SS]</t>
  </si>
  <si>
    <t>1.125 x 0.875 [304 SS]</t>
  </si>
  <si>
    <t>1.125 x 1 [304 SS]</t>
  </si>
  <si>
    <t>1.125 x 1.125 [304 SS]</t>
  </si>
  <si>
    <t>1.125 x 1.25 [304 SS]</t>
  </si>
  <si>
    <t>1.125 x 1.375 [304 SS]</t>
  </si>
  <si>
    <t>1.125 x 1.5 [304 SS]</t>
  </si>
  <si>
    <t>1.125 x 1.625 [304 SS]</t>
  </si>
  <si>
    <t>1.125 x 1.75 [304 SS]</t>
  </si>
  <si>
    <t>1.125 x 1.875 [304 SS]</t>
  </si>
  <si>
    <t>1.125 x 2 [304 SS]</t>
  </si>
  <si>
    <t>1.125 x 2.125 [304 SS]</t>
  </si>
  <si>
    <t>1.125 x 2.25 [304 SS]</t>
  </si>
  <si>
    <t>1.125 x 2.375 [304 SS]</t>
  </si>
  <si>
    <t>1.125 x 2.5 [304 SS]</t>
  </si>
  <si>
    <t>1.375 x 0.875 [304 SS]</t>
  </si>
  <si>
    <t>1.375 x 1 [304 SS]</t>
  </si>
  <si>
    <t>1.375 x 1.125 [304 SS]</t>
  </si>
  <si>
    <t>1.375 x 1.25 [304 SS]</t>
  </si>
  <si>
    <t>1.375 x 1.375 [304 SS]</t>
  </si>
  <si>
    <t>1.375 x 1.5 [304 SS]</t>
  </si>
  <si>
    <t>1.375 x 1.625 [304 SS]</t>
  </si>
  <si>
    <t>1.375 x 1.75 [304 SS]</t>
  </si>
  <si>
    <t>1.375 x 1.875 [304 SS]</t>
  </si>
  <si>
    <t>1.375 x 2 [304 SS]</t>
  </si>
  <si>
    <t>1.375 x 2.125 [304 SS]</t>
  </si>
  <si>
    <t>1.375 x 2.25 [304 SS]</t>
  </si>
  <si>
    <t>1.375 x 2.375 [304 SS]</t>
  </si>
  <si>
    <t>1.375 x 2.5 [304 SS]</t>
  </si>
  <si>
    <t>1.625 x 0.75 [304 SS]</t>
  </si>
  <si>
    <t>1.625 x 1 [304 SS]</t>
  </si>
  <si>
    <t>1.625 x 1.125 [304 SS]</t>
  </si>
  <si>
    <t>1.625 x 1.25 [304 SS]</t>
  </si>
  <si>
    <t>1.625 x 1.375 [304 SS]</t>
  </si>
  <si>
    <t>1.625 x 1.5 [304 SS]</t>
  </si>
  <si>
    <t>1.625 x 1.625 [304 SS]</t>
  </si>
  <si>
    <t>1.625 x 1.75 [304 SS]</t>
  </si>
  <si>
    <t>1.625 x 1.875 [304 SS]</t>
  </si>
  <si>
    <t>1.625 x 2 [304 SS]</t>
  </si>
  <si>
    <t>1.625 x 2.125 [304 SS]</t>
  </si>
  <si>
    <t>1.625 x 2.25 [304 SS]</t>
  </si>
  <si>
    <t>1.625 x 2.375 [304 SS]</t>
  </si>
  <si>
    <t>1.625 x 2.5 [304 SS]</t>
  </si>
  <si>
    <t>Section Number</t>
  </si>
  <si>
    <t>COMB Section Number</t>
  </si>
  <si>
    <t>$PRP@SectionNumber</t>
  </si>
  <si>
    <t>$PRP@COMBSectionNumber</t>
  </si>
  <si>
    <t>Section Numbers Merged</t>
  </si>
  <si>
    <t>$PRP@TYPE</t>
  </si>
  <si>
    <t>$PRP@USED ON</t>
  </si>
  <si>
    <t>Type</t>
  </si>
  <si>
    <t>USED ON</t>
  </si>
  <si>
    <t>Tube_Support_Type_Table</t>
  </si>
  <si>
    <t>Tube_Support_Type_List</t>
  </si>
  <si>
    <t>TSS State</t>
  </si>
  <si>
    <t>U</t>
  </si>
  <si>
    <t>S</t>
  </si>
  <si>
    <t>TUBE SPACER STRIP AL</t>
  </si>
  <si>
    <t>TUBE SPACER STRIP CS</t>
  </si>
  <si>
    <t>SCALLOP</t>
  </si>
  <si>
    <t>TSS in Side Frame Ref</t>
  </si>
  <si>
    <t>Tube Spacer Strip in Side Frame?</t>
  </si>
  <si>
    <t>TSS in SF@Ref dims</t>
  </si>
  <si>
    <t>$State@000000_S01c-Tube Support&lt;1&gt;</t>
  </si>
  <si>
    <t>$STATE@Tube Support Pattern</t>
  </si>
  <si>
    <t>Scallop / Wiggle Strip on/off</t>
  </si>
  <si>
    <t>Tube Support Configuration</t>
  </si>
  <si>
    <t>Number of Rows</t>
  </si>
  <si>
    <t>Total # of Rows@Ref dims</t>
  </si>
  <si>
    <t>COMB Total # of Rows@Ref dims</t>
  </si>
  <si>
    <t>COMB Number of Rows</t>
  </si>
  <si>
    <t>Pitch</t>
  </si>
  <si>
    <t>Pitch@Ref dims</t>
  </si>
  <si>
    <t>COMB Pitch@Ref dims</t>
  </si>
  <si>
    <t>$State@000000_S01c-Tube Support&lt;2&gt;</t>
  </si>
  <si>
    <t>$STATE@COMB Tube Support Pattern</t>
  </si>
  <si>
    <t>$CONFIGURATION@000000_S01c-Tube Support&lt;1&gt;</t>
  </si>
  <si>
    <t>$CONFIGURATION@000000_S01c-Tube Support&lt;2&gt;</t>
  </si>
  <si>
    <t>TS_Type_List</t>
  </si>
  <si>
    <t>SCALLOP 0.625 OD x 1.6875 PITCH</t>
  </si>
  <si>
    <t>SCALLOP 0.625 OD x 1.5 PITCH</t>
  </si>
  <si>
    <t>SCALLOP 0.625 OD x 1.5625 PITCH</t>
  </si>
  <si>
    <t>SCALLOP 0.75 OD x 2.0625 PITCH</t>
  </si>
  <si>
    <t>SCALLOP 0.75 OD x 2 PITCH</t>
  </si>
  <si>
    <t>SCALLOP 1 OD x 2 PITCH</t>
  </si>
  <si>
    <t>SCALLOP 1 OD x 2.0625 PITCH</t>
  </si>
  <si>
    <t>SCALLOP 1 OD x 2.25 PITCH</t>
  </si>
  <si>
    <t>SCALLOP 1 OD x 2.3125 PITCH</t>
  </si>
  <si>
    <t>SCALLOP 1 OD x 2.375 PITCH</t>
  </si>
  <si>
    <t>SCALLOP 1 OD x 2.437 PITCH</t>
  </si>
  <si>
    <t>SCALLOP 1 OD x 2.5 PITCH</t>
  </si>
  <si>
    <t>SCALLOP 1 OD x 2.5625 PITCH</t>
  </si>
  <si>
    <t>SCALLOP 1 OD x 2.625 PITCH</t>
  </si>
  <si>
    <t>SCALLOP 1 OD x 2.75 PITCH</t>
  </si>
  <si>
    <t>SCALLOP 1 OD x 3 PITCH</t>
  </si>
  <si>
    <t>SCALLOP 1.25 OD x 2.3125 PITCH</t>
  </si>
  <si>
    <t>SCALLOP 1.25 OD x 2.5 PITCH</t>
  </si>
  <si>
    <t>SCALLOP 1.25 OD x 2.5625 PITCH</t>
  </si>
  <si>
    <t>SCALLOP 1.25 OD x 2.625 PITCH</t>
  </si>
  <si>
    <t>SCALLOP 1.25 OD x 2.75 PITCH</t>
  </si>
  <si>
    <t>SCALLOP 1.25 OD x 2.8125 PITCH</t>
  </si>
  <si>
    <t>SCALLOP 1.25 OD x 3.25 PITCH</t>
  </si>
  <si>
    <t>SCALLOP 1.5 OD x 2.75 PITCH</t>
  </si>
  <si>
    <t>SCALLOP 1.5 OD x 2.8125 PITCH</t>
  </si>
  <si>
    <t>SCALLOP 1.5 OD x 3 PITCH</t>
  </si>
  <si>
    <t>COMB_TS_Type_List</t>
  </si>
  <si>
    <t>BTS Spacing</t>
  </si>
  <si>
    <t>BTS Spacing@Ref dims 2</t>
  </si>
  <si>
    <t>Scallop / Wiggle Strip Layer QTY</t>
  </si>
  <si>
    <t>Scallop / Wiggle Strip QTY</t>
  </si>
  <si>
    <t>Scallop / Wiggle Strip Spacing</t>
  </si>
  <si>
    <t>Scallop / Wiggle Strip Layer Spacing</t>
  </si>
  <si>
    <t>Layer QTY@Tube Support Pattern</t>
  </si>
  <si>
    <t>BTS QTY@Tube Support Pattern</t>
  </si>
  <si>
    <t>BTS SPACING@Tube Support Pattern</t>
  </si>
  <si>
    <t>Layer Spacing@Tube Support Pattern</t>
  </si>
  <si>
    <t>Vertical Pitch</t>
  </si>
  <si>
    <t>Vertical Pitch@Ref dims</t>
  </si>
  <si>
    <t>COMB Vertical Pitch@Ref dims</t>
  </si>
  <si>
    <t>COMB Tube Support Configuration</t>
  </si>
  <si>
    <t>COMB Scallop / Wiggle Strip Layer QTY</t>
  </si>
  <si>
    <t>COMB Scallop / Wiggle Strip QTY</t>
  </si>
  <si>
    <t>COMB Scallop / Wiggle Strip Spacing</t>
  </si>
  <si>
    <t>COMB Scallop / Wiggle Strip Layer Spacing</t>
  </si>
  <si>
    <t>Tube Supports &amp; Type</t>
  </si>
  <si>
    <t>COMB Tube Supports &amp; Type</t>
  </si>
  <si>
    <t>Scallop / Wiggle Strip On / Off?</t>
  </si>
  <si>
    <t>Scallop / Wiggle Strip Pattern On / Off?</t>
  </si>
  <si>
    <t>Layer QTY@COMB Tube Support Pattern</t>
  </si>
  <si>
    <t>BTS QTY@COMB Tube Support Pattern</t>
  </si>
  <si>
    <t>BTS SPACING@COMB Tube Support Pattern</t>
  </si>
  <si>
    <t>Layer Spacing@COMB Tube Support Pattern</t>
  </si>
  <si>
    <t>COMB TUBE SPACER STRIP AL</t>
  </si>
  <si>
    <t>COMB TUBE SPACER STRIP CS</t>
  </si>
  <si>
    <t>COMB SCALLOP 0.625 OD x 1.6875 PITCH</t>
  </si>
  <si>
    <t>COMB SCALLOP 0.625 OD x 1.5 PITCH</t>
  </si>
  <si>
    <t>COMB SCALLOP 0.625 OD x 1.5625 PITCH</t>
  </si>
  <si>
    <t>COMB SCALLOP 0.75 OD x 2.0625 PITCH</t>
  </si>
  <si>
    <t>COMB SCALLOP 0.75 OD x 2 PITCH</t>
  </si>
  <si>
    <t>COMB SCALLOP 1 OD x 2 PITCH</t>
  </si>
  <si>
    <t>COMB SCALLOP 1 OD x 2.0625 PITCH</t>
  </si>
  <si>
    <t>COMB SCALLOP 1 OD x 2.25 PITCH</t>
  </si>
  <si>
    <t>COMB SCALLOP 1 OD x 2.3125 PITCH</t>
  </si>
  <si>
    <t>COMB SCALLOP 1 OD x 2.375 PITCH</t>
  </si>
  <si>
    <t>COMB SCALLOP 1 OD x 2.437 PITCH</t>
  </si>
  <si>
    <t>COMB SCALLOP 1 OD x 2.5 PITCH</t>
  </si>
  <si>
    <t>COMB SCALLOP 1 OD x 2.5625 PITCH</t>
  </si>
  <si>
    <t>COMB SCALLOP 1 OD x 2.625 PITCH</t>
  </si>
  <si>
    <t>COMB SCALLOP 1 OD x 2.75 PITCH</t>
  </si>
  <si>
    <t>COMB SCALLOP 1 OD x 3 PITCH</t>
  </si>
  <si>
    <t>COMB SCALLOP 1.25 OD x 2.3125 PITCH</t>
  </si>
  <si>
    <t>COMB SCALLOP 1.25 OD x 2.5 PITCH</t>
  </si>
  <si>
    <t>COMB SCALLOP 1.25 OD x 2.5625 PITCH</t>
  </si>
  <si>
    <t>COMB SCALLOP 1.25 OD x 2.625 PITCH</t>
  </si>
  <si>
    <t>COMB SCALLOP 1.25 OD x 2.75 PITCH</t>
  </si>
  <si>
    <t>COMB SCALLOP 1.25 OD x 2.8125 PITCH</t>
  </si>
  <si>
    <t>COMB SCALLOP 1.25 OD x 3.25 PITCH</t>
  </si>
  <si>
    <t>COMB SCALLOP 1.5 OD x 2.75 PITCH</t>
  </si>
  <si>
    <t>COMB SCALLOP 1.5 OD x 2.8125 PITCH</t>
  </si>
  <si>
    <t>COMB SCALLOP 1.5 OD x 3 PITCH</t>
  </si>
  <si>
    <t>Tube Support Type
(Horizontal )</t>
  </si>
  <si>
    <t>COMB Tube Support Type
(Horizontal)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</si>
</sst>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6"/>
      <color rgb="FFD6A300"/>
      <name val="Calibri"/>
      <family val="2"/>
    </font>
    <font>
      <b/>
      <sz val="16"/>
      <color rgb="FFFF0000"/>
      <name val="Calibri"/>
      <family val="2"/>
    </font>
    <font>
      <b/>
      <sz val="8"/>
      <color rgb="FFD6A300"/>
      <name val="Calibri"/>
      <family val="2"/>
      <scheme val="minor"/>
    </font>
    <font>
      <b/>
      <sz val="10"/>
      <color rgb="FFD6A300"/>
      <name val="Calibri"/>
      <family val="2"/>
      <scheme val="minor"/>
    </font>
    <font>
      <b/>
      <sz val="9"/>
      <color theme="6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7" borderId="0" xfId="0" applyFill="1" applyAlignment="1" applyProtection="1">
      <alignment horizontal="left"/>
      <protection locked="0"/>
    </xf>
    <xf numFmtId="0" fontId="0" fillId="7" borderId="0" xfId="0" applyFill="1" applyProtection="1">
      <protection locked="0"/>
    </xf>
    <xf numFmtId="0" fontId="6" fillId="7" borderId="0" xfId="0" applyFont="1" applyFill="1" applyAlignment="1" applyProtection="1">
      <alignment horizontal="center"/>
      <protection locked="0"/>
    </xf>
    <xf numFmtId="0" fontId="6" fillId="7" borderId="0" xfId="0" applyFont="1" applyFill="1" applyProtection="1">
      <protection locked="0"/>
    </xf>
    <xf numFmtId="49" fontId="0" fillId="7" borderId="0" xfId="0" applyNumberFormat="1" applyFill="1" applyProtection="1">
      <protection locked="0"/>
    </xf>
    <xf numFmtId="0" fontId="0" fillId="0" borderId="0" xfId="0" applyProtection="1">
      <protection locked="0"/>
    </xf>
    <xf numFmtId="0" fontId="0" fillId="4" borderId="0" xfId="0" applyFill="1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 textRotation="90"/>
      <protection locked="0"/>
    </xf>
    <xf numFmtId="0" fontId="0" fillId="0" borderId="10" xfId="0" applyBorder="1" applyAlignment="1" applyProtection="1">
      <alignment horizontal="center" textRotation="90"/>
      <protection locked="0"/>
    </xf>
    <xf numFmtId="0" fontId="0" fillId="0" borderId="9" xfId="0" applyBorder="1" applyAlignment="1" applyProtection="1">
      <alignment horizontal="center" textRotation="90"/>
      <protection locked="0"/>
    </xf>
    <xf numFmtId="0" fontId="0" fillId="0" borderId="11" xfId="0" applyBorder="1" applyAlignment="1" applyProtection="1">
      <alignment horizontal="center" textRotation="90" wrapText="1"/>
      <protection locked="0"/>
    </xf>
    <xf numFmtId="0" fontId="0" fillId="0" borderId="9" xfId="0" applyBorder="1" applyAlignment="1" applyProtection="1">
      <alignment horizontal="center" textRotation="90" wrapText="1"/>
      <protection locked="0"/>
    </xf>
    <xf numFmtId="0" fontId="0" fillId="0" borderId="2" xfId="0" applyBorder="1" applyAlignment="1" applyProtection="1">
      <alignment horizontal="center" textRotation="90"/>
      <protection locked="0"/>
    </xf>
    <xf numFmtId="0" fontId="0" fillId="0" borderId="3" xfId="0" applyBorder="1" applyAlignment="1" applyProtection="1">
      <alignment horizontal="center" textRotation="90"/>
      <protection locked="0"/>
    </xf>
    <xf numFmtId="0" fontId="0" fillId="0" borderId="3" xfId="0" applyBorder="1" applyAlignment="1" applyProtection="1">
      <alignment horizontal="center" textRotation="90" wrapText="1"/>
      <protection locked="0"/>
    </xf>
    <xf numFmtId="0" fontId="0" fillId="0" borderId="0" xfId="0" applyAlignment="1" applyProtection="1">
      <alignment horizontal="center" textRotation="90"/>
      <protection locked="0"/>
    </xf>
    <xf numFmtId="0" fontId="0" fillId="4" borderId="0" xfId="0" applyFill="1" applyAlignment="1" applyProtection="1">
      <alignment horizontal="center" textRotation="90"/>
      <protection locked="0"/>
    </xf>
    <xf numFmtId="49" fontId="0" fillId="0" borderId="0" xfId="0" applyNumberFormat="1" applyAlignment="1" applyProtection="1">
      <alignment horizontal="center" textRotation="90"/>
      <protection locked="0"/>
    </xf>
    <xf numFmtId="0" fontId="0" fillId="0" borderId="0" xfId="0" applyAlignment="1" applyProtection="1">
      <alignment horizontal="center" textRotation="90" wrapText="1"/>
      <protection locked="0"/>
    </xf>
    <xf numFmtId="0" fontId="0" fillId="0" borderId="7" xfId="0" applyBorder="1" applyAlignment="1" applyProtection="1">
      <alignment horizontal="center" textRotation="90"/>
      <protection locked="0"/>
    </xf>
    <xf numFmtId="0" fontId="0" fillId="0" borderId="8" xfId="0" applyBorder="1" applyAlignment="1" applyProtection="1">
      <alignment horizontal="center" textRotation="90"/>
      <protection locked="0"/>
    </xf>
    <xf numFmtId="49" fontId="0" fillId="0" borderId="7" xfId="0" applyNumberFormat="1" applyBorder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49" fontId="0" fillId="0" borderId="8" xfId="0" applyNumberFormat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center"/>
      <protection locked="0"/>
    </xf>
    <xf numFmtId="0" fontId="3" fillId="0" borderId="7" xfId="0" applyFont="1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3" borderId="3" xfId="0" applyFill="1" applyBorder="1" applyAlignment="1" applyProtection="1">
      <alignment horizontal="center"/>
      <protection locked="0"/>
    </xf>
    <xf numFmtId="0" fontId="0" fillId="6" borderId="0" xfId="0" applyFill="1" applyAlignment="1" applyProtection="1">
      <alignment horizontal="center"/>
      <protection locked="0"/>
    </xf>
    <xf numFmtId="0" fontId="0" fillId="4" borderId="0" xfId="0" applyFill="1" applyAlignment="1" applyProtection="1">
      <alignment horizontal="center"/>
      <protection locked="0"/>
    </xf>
    <xf numFmtId="49" fontId="0" fillId="2" borderId="0" xfId="0" applyNumberFormat="1" applyFill="1" applyAlignment="1" applyProtection="1">
      <alignment horizontal="center"/>
      <protection locked="0"/>
    </xf>
    <xf numFmtId="0" fontId="0" fillId="5" borderId="0" xfId="0" applyFill="1" applyAlignment="1" applyProtection="1">
      <alignment horizontal="center"/>
      <protection locked="0"/>
    </xf>
    <xf numFmtId="49" fontId="0" fillId="0" borderId="10" xfId="0" applyNumberFormat="1" applyBorder="1" applyProtection="1">
      <protection locked="0"/>
    </xf>
    <xf numFmtId="49" fontId="0" fillId="6" borderId="11" xfId="0" applyNumberFormat="1" applyFill="1" applyBorder="1" applyAlignment="1" applyProtection="1">
      <alignment horizontal="center"/>
      <protection locked="0"/>
    </xf>
    <xf numFmtId="49" fontId="0" fillId="6" borderId="10" xfId="0" applyNumberFormat="1" applyFill="1" applyBorder="1" applyAlignment="1" applyProtection="1">
      <alignment horizontal="center"/>
      <protection locked="0"/>
    </xf>
    <xf numFmtId="49" fontId="0" fillId="6" borderId="9" xfId="0" applyNumberFormat="1" applyFill="1" applyBorder="1" applyAlignment="1" applyProtection="1">
      <alignment horizontal="center"/>
      <protection locked="0"/>
    </xf>
    <xf numFmtId="49" fontId="0" fillId="6" borderId="0" xfId="0" applyNumberFormat="1" applyFill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4" fillId="0" borderId="0" xfId="0" applyFont="1" applyAlignment="1" applyProtection="1">
      <alignment horizontal="center" wrapText="1"/>
      <protection locked="0"/>
    </xf>
    <xf numFmtId="0" fontId="0" fillId="0" borderId="15" xfId="0" applyBorder="1" applyProtection="1">
      <protection locked="0"/>
    </xf>
    <xf numFmtId="164" fontId="0" fillId="2" borderId="0" xfId="0" applyNumberFormat="1" applyFill="1" applyAlignment="1" applyProtection="1">
      <alignment horizontal="center"/>
      <protection locked="0"/>
    </xf>
    <xf numFmtId="164" fontId="0" fillId="6" borderId="0" xfId="0" applyNumberFormat="1" applyFill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 textRotation="90" wrapText="1"/>
      <protection locked="0"/>
    </xf>
    <xf numFmtId="49" fontId="0" fillId="6" borderId="2" xfId="0" applyNumberFormat="1" applyFill="1" applyBorder="1" applyAlignment="1" applyProtection="1">
      <alignment horizontal="center"/>
      <protection locked="0"/>
    </xf>
    <xf numFmtId="49" fontId="7" fillId="7" borderId="0" xfId="0" applyNumberFormat="1" applyFont="1" applyFill="1" applyProtection="1">
      <protection locked="0"/>
    </xf>
    <xf numFmtId="0" fontId="7" fillId="7" borderId="0" xfId="0" applyFont="1" applyFill="1" applyProtection="1">
      <protection locked="0"/>
    </xf>
    <xf numFmtId="0" fontId="7" fillId="7" borderId="0" xfId="0" applyFont="1" applyFill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0" fontId="9" fillId="0" borderId="3" xfId="0" applyFont="1" applyBorder="1" applyAlignment="1">
      <alignment horizontal="center" vertical="top"/>
    </xf>
    <xf numFmtId="0" fontId="10" fillId="0" borderId="0" xfId="0" applyFont="1" applyAlignment="1">
      <alignment horizontal="center"/>
    </xf>
    <xf numFmtId="49" fontId="11" fillId="0" borderId="0" xfId="0" applyNumberFormat="1" applyFont="1" applyAlignment="1">
      <alignment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17" xfId="0" applyBorder="1" applyAlignment="1" applyProtection="1">
      <alignment horizontal="center" textRotation="90"/>
      <protection locked="0"/>
    </xf>
    <xf numFmtId="0" fontId="0" fillId="0" borderId="1" xfId="0" applyBorder="1" applyAlignment="1" applyProtection="1">
      <alignment horizontal="center" textRotation="90"/>
      <protection locked="0"/>
    </xf>
    <xf numFmtId="0" fontId="0" fillId="0" borderId="1" xfId="0" applyBorder="1" applyAlignment="1" applyProtection="1">
      <alignment horizontal="center"/>
      <protection locked="0"/>
    </xf>
    <xf numFmtId="49" fontId="0" fillId="6" borderId="18" xfId="0" applyNumberFormat="1" applyFill="1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 textRotation="90"/>
      <protection locked="0"/>
    </xf>
    <xf numFmtId="0" fontId="1" fillId="0" borderId="2" xfId="0" applyFont="1" applyBorder="1" applyAlignment="1" applyProtection="1">
      <alignment horizontal="center"/>
      <protection locked="0"/>
    </xf>
    <xf numFmtId="49" fontId="0" fillId="6" borderId="20" xfId="0" applyNumberFormat="1" applyFill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6" borderId="15" xfId="0" applyFill="1" applyBorder="1"/>
    <xf numFmtId="0" fontId="0" fillId="0" borderId="13" xfId="0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18" xfId="0" applyBorder="1" applyAlignment="1">
      <alignment horizontal="center"/>
    </xf>
    <xf numFmtId="0" fontId="0" fillId="0" borderId="30" xfId="0" applyBorder="1"/>
    <xf numFmtId="49" fontId="12" fillId="0" borderId="0" xfId="0" applyNumberFormat="1" applyFont="1" applyAlignment="1">
      <alignment horizontal="center" vertical="center" wrapText="1"/>
    </xf>
    <xf numFmtId="0" fontId="0" fillId="0" borderId="0" xfId="0" applyAlignment="1" applyProtection="1">
      <alignment horizontal="center" wrapText="1"/>
      <protection locked="0"/>
    </xf>
    <xf numFmtId="49" fontId="13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top"/>
    </xf>
    <xf numFmtId="0" fontId="0" fillId="0" borderId="0" xfId="0" applyAlignment="1">
      <alignment horizontal="center" textRotation="90"/>
    </xf>
    <xf numFmtId="0" fontId="0" fillId="0" borderId="7" xfId="0" applyBorder="1" applyAlignment="1" applyProtection="1">
      <alignment horizontal="center"/>
      <protection locked="0"/>
    </xf>
    <xf numFmtId="49" fontId="0" fillId="6" borderId="7" xfId="0" applyNumberFormat="1" applyFill="1" applyBorder="1" applyAlignment="1" applyProtection="1">
      <alignment horizontal="center"/>
      <protection locked="0"/>
    </xf>
    <xf numFmtId="0" fontId="0" fillId="8" borderId="15" xfId="0" applyFill="1" applyBorder="1"/>
    <xf numFmtId="49" fontId="0" fillId="0" borderId="2" xfId="0" applyNumberFormat="1" applyBorder="1" applyAlignment="1" applyProtection="1">
      <alignment horizontal="center" textRotation="90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49" fontId="0" fillId="6" borderId="1" xfId="0" applyNumberFormat="1" applyFill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horizontal="center" textRotation="90"/>
      <protection locked="0"/>
    </xf>
    <xf numFmtId="0" fontId="0" fillId="5" borderId="2" xfId="0" applyFill="1" applyBorder="1" applyAlignment="1" applyProtection="1">
      <alignment horizontal="center"/>
      <protection locked="0"/>
    </xf>
    <xf numFmtId="49" fontId="0" fillId="0" borderId="1" xfId="0" applyNumberFormat="1" applyBorder="1" applyProtection="1">
      <protection locked="0"/>
    </xf>
    <xf numFmtId="0" fontId="14" fillId="0" borderId="0" xfId="0" applyFont="1" applyAlignment="1">
      <alignment horizontal="center" vertical="center" wrapText="1"/>
    </xf>
    <xf numFmtId="0" fontId="0" fillId="0" borderId="31" xfId="0" applyBorder="1" applyAlignment="1" applyProtection="1">
      <alignment horizontal="center" textRotation="90" wrapText="1"/>
      <protection locked="0"/>
    </xf>
    <xf numFmtId="49" fontId="12" fillId="0" borderId="4" xfId="0" applyNumberFormat="1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0" xfId="0" applyFill="1" applyAlignment="1" applyProtection="1">
      <alignment horizontal="center"/>
      <protection locked="0"/>
    </xf>
    <xf numFmtId="0" fontId="0" fillId="9" borderId="1" xfId="0" applyFill="1" applyBorder="1" applyAlignment="1" applyProtection="1">
      <alignment horizontal="center"/>
      <protection locked="0"/>
    </xf>
    <xf numFmtId="0" fontId="0" fillId="9" borderId="0" xfId="0" applyFill="1" applyAlignment="1" applyProtection="1">
      <alignment horizontal="center"/>
      <protection locked="0"/>
    </xf>
    <xf numFmtId="0" fontId="0" fillId="9" borderId="2" xfId="0" applyFill="1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49" fontId="0" fillId="0" borderId="10" xfId="0" applyNumberFormat="1" applyBorder="1" applyAlignment="1" applyProtection="1">
      <alignment horizontal="center"/>
      <protection locked="0"/>
    </xf>
    <xf numFmtId="49" fontId="0" fillId="0" borderId="12" xfId="0" applyNumberFormat="1" applyBorder="1" applyAlignment="1" applyProtection="1">
      <alignment horizontal="center"/>
      <protection locked="0"/>
    </xf>
    <xf numFmtId="49" fontId="0" fillId="0" borderId="13" xfId="0" applyNumberFormat="1" applyBorder="1" applyAlignment="1" applyProtection="1">
      <alignment horizontal="center"/>
      <protection locked="0"/>
    </xf>
    <xf numFmtId="49" fontId="0" fillId="0" borderId="14" xfId="0" applyNumberFormat="1" applyBorder="1" applyAlignment="1" applyProtection="1">
      <alignment horizontal="center"/>
      <protection locked="0"/>
    </xf>
  </cellXfs>
  <cellStyles count="1">
    <cellStyle name="Normal" xfId="0" builtinId="0"/>
  </cellStyles>
  <dxfs count="1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499984740745262"/>
      </font>
    </dxf>
    <dxf>
      <font>
        <color theme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</dxf>
    <dxf>
      <font>
        <color theme="0" tint="-0.499984740745262"/>
      </font>
    </dxf>
    <dxf>
      <font>
        <color theme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18"/>
  <sheetViews>
    <sheetView tabSelected="1" zoomScale="80" zoomScaleNormal="80" workbookViewId="0">
      <selection activeCell="X6" sqref="X6"/>
    </sheetView>
  </sheetViews>
  <sheetFormatPr defaultColWidth="9.140625" defaultRowHeight="15" outlineLevelRow="1" outlineLevelCol="1" x14ac:dyDescent="0.25"/>
  <cols>
    <col min="1" max="1" width="23.28515625" style="10" bestFit="1" customWidth="1"/>
    <col min="2" max="2" width="3.7109375" style="8" bestFit="1" customWidth="1"/>
    <col min="3" max="3" width="4.5703125" style="12" bestFit="1" customWidth="1"/>
    <col min="4" max="4" width="22.140625" style="8" bestFit="1" customWidth="1"/>
    <col min="5" max="5" width="8" style="8" bestFit="1" customWidth="1"/>
    <col min="6" max="6" width="3.7109375" style="8" bestFit="1" customWidth="1"/>
    <col min="7" max="7" width="9" style="12" bestFit="1" customWidth="1"/>
    <col min="8" max="8" width="8.140625" style="8" customWidth="1"/>
    <col min="9" max="9" width="22.42578125" style="8" customWidth="1"/>
    <col min="10" max="10" width="15.42578125" style="8" customWidth="1"/>
    <col min="11" max="11" width="17.5703125" style="12" customWidth="1"/>
    <col min="12" max="12" width="13.85546875" style="8" customWidth="1"/>
    <col min="13" max="13" width="5.28515625" style="8" bestFit="1" customWidth="1"/>
    <col min="14" max="14" width="6.85546875" style="8" customWidth="1"/>
    <col min="15" max="15" width="29.5703125" style="8" customWidth="1"/>
    <col min="16" max="16" width="11.42578125" style="8" bestFit="1" customWidth="1"/>
    <col min="17" max="17" width="3.7109375" style="8" bestFit="1" customWidth="1"/>
    <col min="18" max="18" width="9" style="8" bestFit="1" customWidth="1"/>
    <col min="19" max="19" width="6.7109375" style="8" bestFit="1" customWidth="1"/>
    <col min="20" max="20" width="13.5703125" style="8" customWidth="1"/>
    <col min="21" max="21" width="15.42578125" style="8" customWidth="1"/>
    <col min="22" max="22" width="17.42578125" style="8" customWidth="1"/>
    <col min="23" max="23" width="13.85546875" style="8" customWidth="1"/>
    <col min="24" max="24" width="29" style="8" customWidth="1"/>
    <col min="25" max="26" width="6.7109375" style="8" bestFit="1" customWidth="1"/>
    <col min="27" max="27" width="3.140625" style="8" hidden="1" customWidth="1" outlineLevel="1"/>
    <col min="28" max="30" width="3.85546875" style="8" hidden="1" customWidth="1" outlineLevel="1"/>
    <col min="31" max="31" width="6.7109375" style="8" hidden="1" customWidth="1" outlineLevel="1"/>
    <col min="32" max="33" width="3.85546875" style="8" hidden="1" customWidth="1" outlineLevel="1"/>
    <col min="34" max="35" width="13.42578125" style="8" hidden="1" customWidth="1" outlineLevel="1"/>
    <col min="36" max="37" width="3.7109375" style="8" hidden="1" customWidth="1" outlineLevel="1"/>
    <col min="38" max="39" width="12.85546875" style="8" hidden="1" customWidth="1" outlineLevel="1"/>
    <col min="40" max="40" width="16.28515625" style="8" hidden="1" customWidth="1" outlineLevel="1"/>
    <col min="41" max="41" width="19.42578125" style="8" hidden="1" customWidth="1" outlineLevel="1"/>
    <col min="42" max="42" width="36.140625" style="8" hidden="1" customWidth="1" outlineLevel="1"/>
    <col min="43" max="43" width="19.42578125" style="8" hidden="1" customWidth="1" outlineLevel="1"/>
    <col min="44" max="44" width="36.140625" style="8" hidden="1" customWidth="1" outlineLevel="1"/>
    <col min="45" max="45" width="7.5703125" style="8" hidden="1" customWidth="1" outlineLevel="1"/>
    <col min="46" max="49" width="7.85546875" style="8" hidden="1" customWidth="1" outlineLevel="1"/>
    <col min="50" max="50" width="3.7109375" style="9" hidden="1" customWidth="1" outlineLevel="1"/>
    <col min="51" max="51" width="20.5703125" style="8" hidden="1" customWidth="1" outlineLevel="1"/>
    <col min="52" max="52" width="40.85546875" style="8" hidden="1" customWidth="1" outlineLevel="1"/>
    <col min="53" max="53" width="20.5703125" style="8" hidden="1" customWidth="1" outlineLevel="1"/>
    <col min="54" max="54" width="40.85546875" style="8" hidden="1" customWidth="1" outlineLevel="1"/>
    <col min="55" max="55" width="19" style="8" hidden="1" customWidth="1" outlineLevel="1"/>
    <col min="56" max="56" width="15.28515625" style="8" hidden="1" customWidth="1" outlineLevel="1"/>
    <col min="57" max="57" width="10.140625" style="8" hidden="1" customWidth="1" outlineLevel="1"/>
    <col min="58" max="58" width="18.7109375" style="8" hidden="1" customWidth="1" outlineLevel="1"/>
    <col min="59" max="59" width="3.7109375" style="8" hidden="1" customWidth="1" outlineLevel="1"/>
    <col min="60" max="63" width="3.7109375" style="10" hidden="1" customWidth="1" outlineLevel="1"/>
    <col min="64" max="67" width="13.7109375" style="10" hidden="1" customWidth="1" outlineLevel="1"/>
    <col min="68" max="68" width="3.7109375" style="8" hidden="1" customWidth="1" outlineLevel="1"/>
    <col min="69" max="72" width="13.7109375" style="8" hidden="1" customWidth="1" outlineLevel="1"/>
    <col min="73" max="75" width="7.42578125" style="8" hidden="1" customWidth="1" outlineLevel="1"/>
    <col min="76" max="76" width="29.28515625" style="8" hidden="1" customWidth="1" outlineLevel="1"/>
    <col min="77" max="77" width="10" style="8" hidden="1" customWidth="1" outlineLevel="1"/>
    <col min="78" max="78" width="5.28515625" style="8" hidden="1" customWidth="1" outlineLevel="1"/>
    <col min="79" max="79" width="3.85546875" style="8" hidden="1" customWidth="1" outlineLevel="1"/>
    <col min="80" max="80" width="10.85546875" style="8" hidden="1" customWidth="1" outlineLevel="1"/>
    <col min="81" max="82" width="7.42578125" style="8" hidden="1" customWidth="1" outlineLevel="1"/>
    <col min="83" max="83" width="32.42578125" style="8" hidden="1" customWidth="1" outlineLevel="1"/>
    <col min="84" max="84" width="10" style="8" hidden="1" customWidth="1" outlineLevel="1"/>
    <col min="85" max="85" width="5.28515625" style="8" hidden="1" customWidth="1" outlineLevel="1"/>
    <col min="86" max="86" width="3.85546875" style="8" hidden="1" customWidth="1" outlineLevel="1"/>
    <col min="87" max="87" width="10.85546875" style="8" hidden="1" customWidth="1" outlineLevel="1"/>
    <col min="88" max="89" width="13.7109375" style="8" hidden="1" customWidth="1" outlineLevel="1"/>
    <col min="90" max="90" width="5.85546875" style="10" hidden="1" customWidth="1" outlineLevel="1"/>
    <col min="91" max="91" width="5.85546875" style="8" hidden="1" customWidth="1" outlineLevel="1"/>
    <col min="92" max="92" width="8.85546875" style="8" hidden="1" customWidth="1" outlineLevel="1"/>
    <col min="93" max="96" width="7.85546875" style="8" hidden="1" customWidth="1" outlineLevel="1"/>
    <col min="97" max="98" width="3.7109375" style="8" hidden="1" customWidth="1" outlineLevel="1"/>
    <col min="99" max="99" width="7.5703125" style="8" hidden="1" customWidth="1" outlineLevel="1"/>
    <col min="100" max="101" width="31.5703125" style="8" hidden="1" customWidth="1" outlineLevel="1"/>
    <col min="102" max="103" width="12.140625" style="8" hidden="1" customWidth="1" outlineLevel="1"/>
    <col min="104" max="104" width="19" style="8" hidden="1" customWidth="1" outlineLevel="1"/>
    <col min="105" max="113" width="12.85546875" style="8" hidden="1" customWidth="1" outlineLevel="1"/>
    <col min="114" max="118" width="9.140625" style="8" hidden="1" customWidth="1" outlineLevel="1"/>
    <col min="119" max="119" width="9.140625" style="8" collapsed="1"/>
    <col min="120" max="16384" width="9.140625" style="8"/>
  </cols>
  <sheetData>
    <row r="1" spans="1:198" s="57" customFormat="1" x14ac:dyDescent="0.25">
      <c r="A1" s="56" t="s">
        <v>462</v>
      </c>
      <c r="C1" s="58"/>
      <c r="G1" s="58"/>
      <c r="K1" s="58"/>
      <c r="BH1" s="56"/>
      <c r="BI1" s="56"/>
      <c r="BJ1" s="56"/>
      <c r="BK1" s="56"/>
      <c r="BL1" s="56"/>
      <c r="BM1" s="56"/>
      <c r="BN1" s="56"/>
      <c r="BO1" s="56"/>
      <c r="CL1" s="56"/>
    </row>
    <row r="2" spans="1:198" s="4" customFormat="1" ht="19.5" thickBot="1" x14ac:dyDescent="0.35">
      <c r="A2" s="3" t="str">
        <f>UPPER(RIGHT($BC$5,LEN($BC$5)-FIND("@",$BC$5,1)))</f>
        <v>000000_S01C-HEADER&lt;1&gt;</v>
      </c>
      <c r="B2" s="4" t="str">
        <f>IF(ISNUMBER(LEFT($A$2,1)+0), "", LEFT($A$2,MIN(FIND({0,1,2,3,4,5,6,7,8,9},A2&amp;"0123456789"))-1))</f>
        <v/>
      </c>
      <c r="C2" s="5">
        <f>MID($A$2,FIND("_",$A$2,1)+2,2)+0</f>
        <v>1</v>
      </c>
      <c r="D2" s="6" t="s">
        <v>364</v>
      </c>
      <c r="E2" s="6"/>
      <c r="H2" s="5">
        <f>C2+1</f>
        <v>2</v>
      </c>
      <c r="I2" s="6" t="s">
        <v>365</v>
      </c>
      <c r="J2" s="6"/>
      <c r="P2" s="4" t="s">
        <v>420</v>
      </c>
      <c r="Q2" s="4" t="str">
        <f>LEFT($A$2,FIND("_",$A$2,1)-1)</f>
        <v>000000</v>
      </c>
      <c r="U2" s="6"/>
      <c r="AB2" s="7"/>
      <c r="AC2" s="7"/>
      <c r="AD2" s="7"/>
      <c r="AF2" s="7"/>
      <c r="AG2" s="7"/>
      <c r="AJ2" s="7"/>
      <c r="AK2" s="7"/>
      <c r="BG2" s="7"/>
      <c r="BH2" s="7"/>
      <c r="BI2" s="7"/>
      <c r="BJ2" s="7"/>
      <c r="BK2" s="7"/>
      <c r="BL2" s="7"/>
      <c r="BM2" s="7"/>
      <c r="BN2" s="7"/>
      <c r="BO2" s="7"/>
      <c r="BX2" s="7"/>
      <c r="BY2" s="7"/>
      <c r="BZ2" s="7"/>
      <c r="CA2" s="7"/>
      <c r="CB2" s="7"/>
      <c r="CE2" s="7"/>
      <c r="CF2" s="7"/>
      <c r="CG2" s="7"/>
      <c r="CH2" s="7"/>
      <c r="CI2" s="7"/>
      <c r="CL2" s="7"/>
      <c r="CM2" s="7"/>
      <c r="DJ2" s="7"/>
      <c r="DK2" s="7"/>
      <c r="DL2" s="7"/>
      <c r="DM2" s="7"/>
      <c r="DN2" s="7"/>
      <c r="DO2" s="7"/>
      <c r="DQ2" s="7"/>
      <c r="DR2" s="7"/>
      <c r="DU2" s="7"/>
      <c r="DV2" s="7"/>
      <c r="EL2" s="7"/>
      <c r="FN2" s="7"/>
      <c r="GN2" s="7"/>
      <c r="GO2" s="7"/>
      <c r="GP2" s="7"/>
    </row>
    <row r="3" spans="1:198" ht="16.5" thickTop="1" thickBot="1" x14ac:dyDescent="0.3">
      <c r="A3" s="119"/>
      <c r="B3" s="121" t="s">
        <v>435</v>
      </c>
      <c r="C3" s="122"/>
      <c r="D3" s="123"/>
      <c r="E3" s="116" t="s">
        <v>340</v>
      </c>
      <c r="F3" s="117"/>
      <c r="G3" s="117"/>
      <c r="H3" s="117"/>
      <c r="I3" s="117"/>
      <c r="J3" s="117"/>
      <c r="K3" s="117"/>
      <c r="L3" s="117"/>
      <c r="M3" s="75"/>
      <c r="N3" s="75"/>
      <c r="O3" s="75"/>
      <c r="P3" s="116" t="s">
        <v>339</v>
      </c>
      <c r="Q3" s="117"/>
      <c r="R3" s="117"/>
      <c r="S3" s="117"/>
      <c r="T3" s="117"/>
      <c r="U3" s="117"/>
      <c r="V3" s="117"/>
      <c r="W3" s="117"/>
      <c r="X3" s="118"/>
      <c r="Y3" s="116" t="s">
        <v>341</v>
      </c>
      <c r="Z3" s="118"/>
      <c r="AA3" s="93"/>
      <c r="AE3" s="12"/>
      <c r="AH3" s="12"/>
      <c r="AI3" s="12"/>
      <c r="AJ3" s="51"/>
      <c r="AK3" s="51"/>
      <c r="AL3" s="110" t="s">
        <v>347</v>
      </c>
      <c r="AM3" s="110"/>
      <c r="AN3" s="110"/>
      <c r="BH3" s="8"/>
      <c r="BI3" s="8"/>
      <c r="BJ3" s="8"/>
      <c r="BP3" s="10"/>
      <c r="BQ3" s="10"/>
      <c r="BR3" s="10"/>
      <c r="BS3" s="10"/>
      <c r="BT3" s="10"/>
      <c r="BU3" s="100"/>
      <c r="BV3" s="111" t="s">
        <v>848</v>
      </c>
      <c r="BW3" s="112"/>
      <c r="BX3" s="112"/>
      <c r="BY3" s="112"/>
      <c r="BZ3" s="112"/>
      <c r="CA3" s="112"/>
      <c r="CB3" s="112"/>
      <c r="CC3" s="113" t="s">
        <v>849</v>
      </c>
      <c r="CD3" s="114"/>
      <c r="CE3" s="114"/>
      <c r="CF3" s="114"/>
      <c r="CG3" s="114"/>
      <c r="CH3" s="114"/>
      <c r="CI3" s="115"/>
      <c r="CJ3" s="49"/>
      <c r="CK3" s="10"/>
      <c r="CM3" s="10"/>
      <c r="CN3" s="11"/>
      <c r="CO3" s="10"/>
      <c r="CP3" s="10"/>
      <c r="CQ3" s="10"/>
      <c r="CR3" s="10"/>
      <c r="CZ3" s="12"/>
      <c r="DA3" s="12"/>
      <c r="DB3" s="12"/>
      <c r="DC3" s="12"/>
      <c r="DD3" s="12"/>
      <c r="DE3" s="12"/>
      <c r="DF3" s="12"/>
      <c r="DG3" s="12"/>
      <c r="DH3" s="12"/>
      <c r="DI3" s="12"/>
    </row>
    <row r="4" spans="1:198" s="21" customFormat="1" ht="182.25" customHeight="1" thickTop="1" x14ac:dyDescent="0.25">
      <c r="A4" s="120"/>
      <c r="B4" s="13" t="s">
        <v>402</v>
      </c>
      <c r="C4" s="14" t="s">
        <v>403</v>
      </c>
      <c r="D4" s="15" t="s">
        <v>407</v>
      </c>
      <c r="E4" s="13" t="s">
        <v>0</v>
      </c>
      <c r="F4" s="14" t="s">
        <v>422</v>
      </c>
      <c r="G4" s="14" t="s">
        <v>325</v>
      </c>
      <c r="H4" s="14" t="s">
        <v>6</v>
      </c>
      <c r="I4" s="14" t="s">
        <v>470</v>
      </c>
      <c r="J4" s="64" t="s">
        <v>472</v>
      </c>
      <c r="K4" s="68" t="s">
        <v>10</v>
      </c>
      <c r="L4" s="14" t="s">
        <v>313</v>
      </c>
      <c r="M4" s="14" t="s">
        <v>784</v>
      </c>
      <c r="N4" s="14" t="s">
        <v>785</v>
      </c>
      <c r="O4" s="17" t="s">
        <v>884</v>
      </c>
      <c r="P4" s="13" t="s">
        <v>1</v>
      </c>
      <c r="Q4" s="14" t="s">
        <v>422</v>
      </c>
      <c r="R4" s="14" t="s">
        <v>336</v>
      </c>
      <c r="S4" s="14" t="s">
        <v>303</v>
      </c>
      <c r="T4" s="14" t="s">
        <v>302</v>
      </c>
      <c r="U4" s="64" t="s">
        <v>475</v>
      </c>
      <c r="V4" s="68" t="s">
        <v>305</v>
      </c>
      <c r="W4" s="64" t="s">
        <v>310</v>
      </c>
      <c r="X4" s="105" t="s">
        <v>885</v>
      </c>
      <c r="Y4" s="16" t="s">
        <v>337</v>
      </c>
      <c r="Z4" s="17" t="s">
        <v>338</v>
      </c>
      <c r="AA4" s="21" t="s">
        <v>791</v>
      </c>
      <c r="AB4" s="21" t="s">
        <v>795</v>
      </c>
      <c r="AC4" s="21" t="s">
        <v>840</v>
      </c>
      <c r="AD4" s="21" t="s">
        <v>830</v>
      </c>
      <c r="AE4" s="21" t="s">
        <v>794</v>
      </c>
      <c r="AF4" s="21" t="s">
        <v>795</v>
      </c>
      <c r="AG4" s="21" t="s">
        <v>840</v>
      </c>
      <c r="AH4" s="18" t="s">
        <v>454</v>
      </c>
      <c r="AI4" s="18" t="s">
        <v>455</v>
      </c>
      <c r="AJ4" s="18" t="s">
        <v>369</v>
      </c>
      <c r="AK4" s="19" t="s">
        <v>410</v>
      </c>
      <c r="AL4" s="20" t="s">
        <v>342</v>
      </c>
      <c r="AM4" s="24" t="s">
        <v>457</v>
      </c>
      <c r="AN4" s="54" t="s">
        <v>458</v>
      </c>
      <c r="AO4" s="21" t="s">
        <v>5</v>
      </c>
      <c r="AP4" s="21" t="s">
        <v>13</v>
      </c>
      <c r="AQ4" s="21" t="s">
        <v>374</v>
      </c>
      <c r="AR4" s="21" t="s">
        <v>375</v>
      </c>
      <c r="AS4" s="21" t="s">
        <v>309</v>
      </c>
      <c r="AT4" s="21" t="s">
        <v>424</v>
      </c>
      <c r="AU4" s="21" t="s">
        <v>425</v>
      </c>
      <c r="AV4" s="21" t="s">
        <v>430</v>
      </c>
      <c r="AW4" s="21" t="s">
        <v>431</v>
      </c>
      <c r="AX4" s="22"/>
      <c r="AY4" s="21" t="s">
        <v>304</v>
      </c>
      <c r="AZ4" s="21" t="s">
        <v>306</v>
      </c>
      <c r="BA4" s="21" t="s">
        <v>378</v>
      </c>
      <c r="BB4" s="21" t="s">
        <v>379</v>
      </c>
      <c r="BC4" s="21" t="s">
        <v>350</v>
      </c>
      <c r="BD4" s="21" t="s">
        <v>351</v>
      </c>
      <c r="BE4" s="21" t="s">
        <v>309</v>
      </c>
      <c r="BF4" s="21" t="s">
        <v>312</v>
      </c>
      <c r="BG4" s="21" t="s">
        <v>362</v>
      </c>
      <c r="BH4" s="21" t="s">
        <v>363</v>
      </c>
      <c r="BI4" s="21" t="s">
        <v>388</v>
      </c>
      <c r="BJ4" s="21" t="s">
        <v>389</v>
      </c>
      <c r="BK4" s="109" t="s">
        <v>450</v>
      </c>
      <c r="BL4" s="109"/>
      <c r="BM4" s="109"/>
      <c r="BN4" s="109"/>
      <c r="BO4" s="109"/>
      <c r="BP4" s="109" t="s">
        <v>451</v>
      </c>
      <c r="BQ4" s="109"/>
      <c r="BR4" s="109"/>
      <c r="BS4" s="109"/>
      <c r="BT4" s="109"/>
      <c r="BU4" s="18" t="s">
        <v>482</v>
      </c>
      <c r="BV4" s="65" t="s">
        <v>850</v>
      </c>
      <c r="BW4" s="21" t="s">
        <v>851</v>
      </c>
      <c r="BX4" s="21" t="s">
        <v>790</v>
      </c>
      <c r="BY4" s="21" t="s">
        <v>832</v>
      </c>
      <c r="BZ4" s="21" t="s">
        <v>833</v>
      </c>
      <c r="CA4" s="21" t="s">
        <v>834</v>
      </c>
      <c r="CB4" s="21" t="s">
        <v>835</v>
      </c>
      <c r="CC4" s="65" t="s">
        <v>789</v>
      </c>
      <c r="CD4" s="21" t="s">
        <v>851</v>
      </c>
      <c r="CE4" s="21" t="s">
        <v>843</v>
      </c>
      <c r="CF4" s="21" t="s">
        <v>844</v>
      </c>
      <c r="CG4" s="21" t="s">
        <v>845</v>
      </c>
      <c r="CH4" s="21" t="s">
        <v>846</v>
      </c>
      <c r="CI4" s="18" t="s">
        <v>847</v>
      </c>
      <c r="CJ4" s="101" t="s">
        <v>478</v>
      </c>
      <c r="CK4" s="23" t="s">
        <v>479</v>
      </c>
      <c r="CL4" s="23" t="s">
        <v>392</v>
      </c>
      <c r="CM4" s="23" t="s">
        <v>393</v>
      </c>
      <c r="CN4" s="23" t="s">
        <v>366</v>
      </c>
      <c r="CO4" s="23" t="s">
        <v>395</v>
      </c>
      <c r="CP4" s="21" t="s">
        <v>767</v>
      </c>
      <c r="CQ4" s="21" t="s">
        <v>768</v>
      </c>
      <c r="CR4" s="21" t="s">
        <v>771</v>
      </c>
      <c r="CS4" s="21" t="s">
        <v>397</v>
      </c>
      <c r="CT4" s="21" t="s">
        <v>399</v>
      </c>
      <c r="CU4" s="21" t="s">
        <v>774</v>
      </c>
      <c r="CV4" s="21" t="s">
        <v>409</v>
      </c>
      <c r="CX4" s="21" t="s">
        <v>775</v>
      </c>
      <c r="CZ4" s="24" t="s">
        <v>412</v>
      </c>
      <c r="DA4" s="24" t="s">
        <v>413</v>
      </c>
      <c r="DB4" s="24" t="s">
        <v>414</v>
      </c>
      <c r="DC4" s="24" t="s">
        <v>415</v>
      </c>
      <c r="DD4" s="24" t="s">
        <v>416</v>
      </c>
      <c r="DE4" s="24" t="s">
        <v>417</v>
      </c>
      <c r="DF4" s="24" t="s">
        <v>418</v>
      </c>
      <c r="DG4" s="24" t="s">
        <v>419</v>
      </c>
      <c r="DH4" s="24" t="s">
        <v>432</v>
      </c>
      <c r="DI4" s="24" t="s">
        <v>433</v>
      </c>
      <c r="DJ4" s="24" t="s">
        <v>436</v>
      </c>
      <c r="DK4" s="24" t="s">
        <v>437</v>
      </c>
      <c r="DL4" s="24" t="s">
        <v>438</v>
      </c>
      <c r="DM4" s="24" t="s">
        <v>439</v>
      </c>
      <c r="DN4" s="24" t="s">
        <v>440</v>
      </c>
    </row>
    <row r="5" spans="1:198" s="21" customFormat="1" ht="256.5" hidden="1" customHeight="1" outlineLevel="1" x14ac:dyDescent="0.25">
      <c r="A5" s="23"/>
      <c r="B5" s="25" t="s">
        <v>400</v>
      </c>
      <c r="C5" s="21" t="s">
        <v>401</v>
      </c>
      <c r="D5" s="26" t="s">
        <v>406</v>
      </c>
      <c r="E5" s="25" t="s">
        <v>356</v>
      </c>
      <c r="F5" s="21" t="s">
        <v>423</v>
      </c>
      <c r="G5" s="21" t="s">
        <v>4</v>
      </c>
      <c r="H5" s="21" t="s">
        <v>4</v>
      </c>
      <c r="I5" s="21" t="s">
        <v>4</v>
      </c>
      <c r="J5" s="65" t="s">
        <v>4</v>
      </c>
      <c r="K5" s="18" t="s">
        <v>4</v>
      </c>
      <c r="L5" s="21" t="s">
        <v>4</v>
      </c>
      <c r="M5" s="21" t="s">
        <v>786</v>
      </c>
      <c r="N5" s="21" t="s">
        <v>4</v>
      </c>
      <c r="O5" s="26" t="s">
        <v>4</v>
      </c>
      <c r="P5" s="25" t="s">
        <v>357</v>
      </c>
      <c r="Q5" s="21" t="s">
        <v>441</v>
      </c>
      <c r="R5" s="21" t="s">
        <v>4</v>
      </c>
      <c r="S5" s="21" t="s">
        <v>4</v>
      </c>
      <c r="T5" s="21" t="s">
        <v>4</v>
      </c>
      <c r="U5" s="65" t="s">
        <v>4</v>
      </c>
      <c r="V5" s="18" t="s">
        <v>4</v>
      </c>
      <c r="W5" s="65" t="s">
        <v>4</v>
      </c>
      <c r="X5" s="26" t="s">
        <v>4</v>
      </c>
      <c r="Y5" s="25" t="s">
        <v>4</v>
      </c>
      <c r="Z5" s="26" t="s">
        <v>4</v>
      </c>
      <c r="AA5" s="92" t="s">
        <v>792</v>
      </c>
      <c r="AB5" s="21" t="s">
        <v>796</v>
      </c>
      <c r="AC5" s="21" t="s">
        <v>841</v>
      </c>
      <c r="AD5" s="21" t="s">
        <v>831</v>
      </c>
      <c r="AE5" s="92" t="s">
        <v>793</v>
      </c>
      <c r="AF5" s="21" t="s">
        <v>797</v>
      </c>
      <c r="AG5" s="21" t="s">
        <v>842</v>
      </c>
      <c r="AH5" s="18" t="s">
        <v>452</v>
      </c>
      <c r="AI5" s="18" t="s">
        <v>453</v>
      </c>
      <c r="AJ5" s="18" t="s">
        <v>368</v>
      </c>
      <c r="AK5" s="19" t="s">
        <v>411</v>
      </c>
      <c r="AL5" s="19" t="s">
        <v>4</v>
      </c>
      <c r="AM5" s="19" t="s">
        <v>463</v>
      </c>
      <c r="AN5" s="18" t="s">
        <v>456</v>
      </c>
      <c r="AO5" s="21" t="s">
        <v>3</v>
      </c>
      <c r="AP5" s="21" t="s">
        <v>271</v>
      </c>
      <c r="AQ5" s="21" t="s">
        <v>382</v>
      </c>
      <c r="AR5" s="21" t="s">
        <v>383</v>
      </c>
      <c r="AS5" s="21" t="s">
        <v>464</v>
      </c>
      <c r="AT5" s="21" t="s">
        <v>426</v>
      </c>
      <c r="AU5" s="21" t="s">
        <v>427</v>
      </c>
      <c r="AV5" s="21" t="s">
        <v>428</v>
      </c>
      <c r="AW5" s="21" t="s">
        <v>429</v>
      </c>
      <c r="AX5" s="22" t="s">
        <v>4</v>
      </c>
      <c r="AY5" s="21" t="s">
        <v>384</v>
      </c>
      <c r="AZ5" s="21" t="s">
        <v>385</v>
      </c>
      <c r="BA5" s="21" t="s">
        <v>386</v>
      </c>
      <c r="BB5" s="21" t="s">
        <v>387</v>
      </c>
      <c r="BC5" s="21" t="s">
        <v>465</v>
      </c>
      <c r="BD5" s="21" t="s">
        <v>466</v>
      </c>
      <c r="BE5" s="21" t="s">
        <v>467</v>
      </c>
      <c r="BF5" s="21" t="s">
        <v>480</v>
      </c>
      <c r="BG5" s="21" t="s">
        <v>358</v>
      </c>
      <c r="BH5" s="21" t="s">
        <v>359</v>
      </c>
      <c r="BI5" s="21" t="s">
        <v>390</v>
      </c>
      <c r="BJ5" s="21" t="s">
        <v>391</v>
      </c>
      <c r="BK5" s="23" t="s">
        <v>360</v>
      </c>
      <c r="BL5" s="23" t="s">
        <v>442</v>
      </c>
      <c r="BM5" s="23" t="s">
        <v>443</v>
      </c>
      <c r="BN5" s="23" t="s">
        <v>444</v>
      </c>
      <c r="BO5" s="23" t="s">
        <v>445</v>
      </c>
      <c r="BP5" s="23" t="s">
        <v>361</v>
      </c>
      <c r="BQ5" s="23" t="s">
        <v>446</v>
      </c>
      <c r="BR5" s="23" t="s">
        <v>447</v>
      </c>
      <c r="BS5" s="23" t="s">
        <v>448</v>
      </c>
      <c r="BT5" s="23" t="s">
        <v>449</v>
      </c>
      <c r="BU5" s="18" t="s">
        <v>501</v>
      </c>
      <c r="BV5" s="101" t="s">
        <v>787</v>
      </c>
      <c r="BW5" s="21" t="s">
        <v>788</v>
      </c>
      <c r="BX5" s="23" t="s">
        <v>800</v>
      </c>
      <c r="BY5" s="23" t="s">
        <v>836</v>
      </c>
      <c r="BZ5" s="23" t="s">
        <v>837</v>
      </c>
      <c r="CA5" s="23" t="s">
        <v>838</v>
      </c>
      <c r="CB5" s="23" t="s">
        <v>839</v>
      </c>
      <c r="CC5" s="101" t="s">
        <v>798</v>
      </c>
      <c r="CD5" s="21" t="s">
        <v>799</v>
      </c>
      <c r="CE5" s="23" t="s">
        <v>801</v>
      </c>
      <c r="CF5" s="23" t="s">
        <v>852</v>
      </c>
      <c r="CG5" s="23" t="s">
        <v>853</v>
      </c>
      <c r="CH5" s="23" t="s">
        <v>854</v>
      </c>
      <c r="CI5" s="96" t="s">
        <v>855</v>
      </c>
      <c r="CJ5" s="101" t="s">
        <v>471</v>
      </c>
      <c r="CK5" s="23" t="s">
        <v>477</v>
      </c>
      <c r="CL5" s="23" t="s">
        <v>468</v>
      </c>
      <c r="CM5" s="23" t="s">
        <v>469</v>
      </c>
      <c r="CN5" s="21" t="s">
        <v>367</v>
      </c>
      <c r="CO5" s="23" t="s">
        <v>394</v>
      </c>
      <c r="CP5" s="21" t="s">
        <v>769</v>
      </c>
      <c r="CQ5" s="21" t="s">
        <v>770</v>
      </c>
      <c r="CR5" s="23" t="s">
        <v>4</v>
      </c>
      <c r="CS5" s="21" t="s">
        <v>396</v>
      </c>
      <c r="CT5" s="21" t="s">
        <v>398</v>
      </c>
      <c r="CU5" s="21" t="s">
        <v>772</v>
      </c>
      <c r="CV5" s="21" t="s">
        <v>408</v>
      </c>
      <c r="CX5" s="21" t="s">
        <v>773</v>
      </c>
      <c r="CZ5" s="21" t="str">
        <f>IF(ROUND($AK$6,0)&gt;=2,CONCATENATE("$Configuration@",$Q$2,"_S0",$C$2,"c_TTS&lt;3&gt;"),"$User_Notes")</f>
        <v>$Configuration@000000_S01c_TTS&lt;3&gt;</v>
      </c>
      <c r="DA5" s="21" t="str">
        <f>IF(ROUND($AK$6,0)&gt;=3,CONCATENATE("$Configuration@",$Q$2,"_S0",$C$2,"c_TTS&lt;4&gt;"),"$User_Notes")</f>
        <v>$Configuration@000000_S01c_TTS&lt;4&gt;</v>
      </c>
      <c r="DB5" s="21" t="str">
        <f>IF(ROUND($AK$6,0)&gt;=4,CONCATENATE("$Configuration@",$Q$2,"_S0",$C$2,"c_TTS&lt;5&gt;"),"$User_Notes")</f>
        <v>$Configuration@000000_S01c_TTS&lt;5&gt;</v>
      </c>
      <c r="DC5" s="21" t="str">
        <f>IF(ROUND($AK$6,0)&gt;=5,CONCATENATE("$Configuration@",$Q$2,"_S0",$C$2,"c_TTS&lt;6&gt;"),"$User_Notes")</f>
        <v>$Configuration@000000_S01c_TTS&lt;6&gt;</v>
      </c>
      <c r="DD5" s="21" t="str">
        <f>IF(ROUND($AK$6,0)&gt;=6,CONCATENATE("$Configuration@",$Q$2,"_S0",$C$2,"c_TTS&lt;7&gt;"),"$User_Notes")</f>
        <v>$Configuration@000000_S01c_TTS&lt;7&gt;</v>
      </c>
      <c r="DE5" s="21" t="str">
        <f>IF(ROUND($AK$6,0)&gt;=7,CONCATENATE("$Configuration@",$Q$2,"_S0",$C$2,"c_TTS&lt;8&gt;"),"$User_Notes")</f>
        <v>$Configuration@000000_S01c_TTS&lt;8&gt;</v>
      </c>
      <c r="DF5" s="21" t="str">
        <f>IF(ROUND($AK$6,0)&gt;=8,CONCATENATE("$Configuration@",$Q$2,"_S0",$C$2,"c_TTS&lt;9&gt;"),"$User_Notes")</f>
        <v>$Configuration@000000_S01c_TTS&lt;9&gt;</v>
      </c>
      <c r="DG5" s="21" t="str">
        <f>IF(ROUND($AK$6,0)&gt;=9,CONCATENATE("$Configuration@",$Q$2,"_S0",$C$2,"c_TTS&lt;10&gt;"),"$User_Notes")</f>
        <v>$Configuration@000000_S01c_TTS&lt;10&gt;</v>
      </c>
      <c r="DH5" s="21" t="str">
        <f>IF(ROUND($AK$6,0)&gt;=10,CONCATENATE("$Configuration@",$Q$2,"_S0",$C$2,"c_TTS&lt;11&gt;"),"$User_Notes")</f>
        <v>$Configuration@000000_S01c_TTS&lt;11&gt;</v>
      </c>
      <c r="DI5" s="21" t="str">
        <f>IF(ROUND($AK$6,0)&gt;=11,CONCATENATE("$Configuration@",$Q$2,"_S0",$C$2,"c_TTS&lt;12&gt;"),"$User_Notes")</f>
        <v>$Configuration@000000_S01c_TTS&lt;12&gt;</v>
      </c>
      <c r="DJ5" s="21" t="str">
        <f>IF(ROUND($AK$6,0)&gt;=12,CONCATENATE("$Configuration@",$Q$2,"_S0",$C$2,"c_TTS&lt;13&gt;"),"$User_Notes")</f>
        <v>$Configuration@000000_S01c_TTS&lt;13&gt;</v>
      </c>
      <c r="DK5" s="21" t="str">
        <f>IF(ROUND($AK$6,0)&gt;=13,CONCATENATE("$Configuration@",$Q$2,"_S0",$C$2,"c_TTS&lt;14&gt;"),"$User_Notes")</f>
        <v>$Configuration@000000_S01c_TTS&lt;14&gt;</v>
      </c>
      <c r="DL5" s="21" t="str">
        <f>IF(ROUND($AK$6,0)&gt;=14,CONCATENATE("$Configuration@",$Q$2,"_S0",$C$2,"c_TTS&lt;15&gt;"),"$User_Notes")</f>
        <v>$Configuration@000000_S01c_TTS&lt;15&gt;</v>
      </c>
      <c r="DM5" s="21" t="str">
        <f>IF(ROUND($AK$6,0)&gt;=15,CONCATENATE("$Configuration@",$Q$2,"_S0",$C$2,"c_TTS&lt;16&gt;"),"$User_Notes")</f>
        <v>$Configuration@000000_S01c_TTS&lt;16&gt;</v>
      </c>
      <c r="DN5" s="21" t="str">
        <f>IF(ROUND($AK$6,0)&gt;=16,CONCATENATE("$Configuration@",$Q$2,"_S0",$C$2,"c_TTS&lt;17&gt;"),"$User_Notes")</f>
        <v>$Configuration@000000_S01c_TTS&lt;17&gt;</v>
      </c>
    </row>
    <row r="6" spans="1:198" s="12" customFormat="1" collapsed="1" x14ac:dyDescent="0.25">
      <c r="A6" s="10" t="s">
        <v>2</v>
      </c>
      <c r="B6" s="27" t="s">
        <v>405</v>
      </c>
      <c r="C6" s="28" t="s">
        <v>404</v>
      </c>
      <c r="D6" s="29" t="s">
        <v>460</v>
      </c>
      <c r="E6" s="30">
        <v>0.62500000000001221</v>
      </c>
      <c r="F6" s="31">
        <v>1.0000000000000036</v>
      </c>
      <c r="G6" s="32" t="str">
        <f>IF(ROUND(Plug_Type_Ref,0)=1,"Shoulder","NPT")</f>
        <v>Shoulder</v>
      </c>
      <c r="H6" s="12" t="s">
        <v>7</v>
      </c>
      <c r="I6" s="59">
        <f>VLOOKUP(ROUND(E6,4),Tube_Table,4,FALSE)</f>
        <v>0.875</v>
      </c>
      <c r="J6" s="66" t="s">
        <v>502</v>
      </c>
      <c r="K6" s="69" t="str">
        <f>IF(J6="Kammprofile","C1008","A366(C1010)")</f>
        <v>A366(C1010)</v>
      </c>
      <c r="L6" s="12" t="s">
        <v>371</v>
      </c>
      <c r="M6" s="31">
        <v>0.99999999999999922</v>
      </c>
      <c r="N6" s="32" t="str">
        <f>IF(ROUND(M6,4)=1,"Yes", "No")</f>
        <v>Yes</v>
      </c>
      <c r="O6" s="33" t="s">
        <v>783</v>
      </c>
      <c r="P6" s="30">
        <v>0.62499999999999811</v>
      </c>
      <c r="Q6" s="31">
        <v>1.0000000000000036</v>
      </c>
      <c r="R6" s="32" t="str">
        <f>IF(ROUND(COMB_Plug_Type_Ref,0)=1,"Shoulder","NPT")</f>
        <v>Shoulder</v>
      </c>
      <c r="S6" s="34" t="str">
        <f>$H$6</f>
        <v>SA105</v>
      </c>
      <c r="T6" s="34">
        <f>VLOOKUP(ROUND(P6,4),Tube_Table,4,FALSE)</f>
        <v>0.875</v>
      </c>
      <c r="U6" s="71" t="str">
        <f>J6</f>
        <v>Standard</v>
      </c>
      <c r="V6" s="69" t="str">
        <f>$K$6</f>
        <v>A366(C1010)</v>
      </c>
      <c r="W6" s="71" t="str">
        <f>$L$6</f>
        <v>Accelerator</v>
      </c>
      <c r="X6" s="33" t="s">
        <v>783</v>
      </c>
      <c r="Y6" s="36" t="s">
        <v>507</v>
      </c>
      <c r="Z6" s="35" t="str">
        <f>$Y$6</f>
        <v>No</v>
      </c>
      <c r="AA6" s="30">
        <v>4.9999999999999911</v>
      </c>
      <c r="AB6" s="31">
        <v>1.4947916666666696</v>
      </c>
      <c r="AC6" s="31">
        <v>1.2945275566986165</v>
      </c>
      <c r="AD6" s="31">
        <v>47.999999999999993</v>
      </c>
      <c r="AE6" s="31">
        <v>3.9999999999999969</v>
      </c>
      <c r="AF6" s="31">
        <v>1.4947916666666696</v>
      </c>
      <c r="AG6" s="31">
        <v>1.2945275566986165</v>
      </c>
      <c r="AH6" s="37">
        <v>359.99999999999966</v>
      </c>
      <c r="AI6" s="52">
        <f>IF(OR(ROUND(AH6,0)=360,ROUND(AH6,0)=0),90,TRUNC(AH6,3))</f>
        <v>90</v>
      </c>
      <c r="AJ6" s="37">
        <v>5.0000000000000266</v>
      </c>
      <c r="AK6" s="38">
        <v>16</v>
      </c>
      <c r="AL6" s="32" t="str">
        <f>VLOOKUP(ROUND(AJ6,6),TTS_Table,2,FALSE)</f>
        <v>Weld on</v>
      </c>
      <c r="AM6" s="32" t="str">
        <f>IF(ROUND($AK6,0)=0,"S","R")</f>
        <v>R</v>
      </c>
      <c r="AN6" s="32" t="str">
        <f>IF(OR(AM6="S",ROUND(AK6,0)=1),"S","U")</f>
        <v>U</v>
      </c>
      <c r="AO6" s="32" t="str">
        <f>IF(Plug_Type="NPT",   IFERROR(VLOOKUP("NPT "&amp;ROUND(Tube_Dia,6),Tube_Table,2,FALSE)&amp;" ["&amp;Plug_Material&amp;"]","0.5-14NPT [SA105]"),    (CONCATENATE(VLOOKUP(ROUND(Tube_Dia,6),Tube_Table,2,FALSE)," x ",Plug_Length," [",Plug_Material,"]")) )</f>
        <v>0.75 x 0.875 [SA105]</v>
      </c>
      <c r="AP6" s="32" t="str">
        <f>CONCATENATE(IF(J6="Kammprofile","KAMMPRO ",""),VLOOKUP(ROUND($E$6,6),Tube_Table,3,FALSE)," [",K6,"]")</f>
        <v>0.75 ID x 1 OD x 0.06 [A366(C1010)]</v>
      </c>
      <c r="AQ6" s="39" t="str">
        <f>AO6</f>
        <v>0.75 x 0.875 [SA105]</v>
      </c>
      <c r="AR6" s="39" t="str">
        <f>AP6</f>
        <v>0.75 ID x 1 OD x 0.06 [A366(C1010)]</v>
      </c>
      <c r="AS6" s="32" t="str">
        <f>"Default"</f>
        <v>Default</v>
      </c>
      <c r="AT6" s="32">
        <f>IF(Plug_Type="NPT",0,0.0525)</f>
        <v>5.2499999999999998E-2</v>
      </c>
      <c r="AU6" s="39">
        <f>$AT$6</f>
        <v>5.2499999999999998E-2</v>
      </c>
      <c r="AV6" s="32">
        <f>IF(COMB_Plug_Type="NPT",0,0.0525)</f>
        <v>5.2499999999999998E-2</v>
      </c>
      <c r="AW6" s="39">
        <f>$AV$6</f>
        <v>5.2499999999999998E-2</v>
      </c>
      <c r="AX6" s="40"/>
      <c r="AY6" s="32" t="str" cm="1">
        <f t="array" ref="AY6">IF(COMB_Plug_Type="NPT",   IFERROR(VLOOKUP("NPT "&amp;ROUND(COMB_Tube_Dia,6),Tube_Table,2,FALSE)&amp;" ["&amp;Plug_Material&amp;"]","0.5-14NPT [SA105]"),    (CONCATENATE(VLOOKUP(ROUND(P6,6),Tube_Table,2,FALSE)," x ",T6," [",S6,"]")) )</f>
        <v>0.75 x 0.875 [SA105]</v>
      </c>
      <c r="AZ6" s="32" t="str">
        <f>CONCATENATE(IF(U6="Kammprofile","KAMMPRO ",""),VLOOKUP(ROUND(COMB_Tube_Dia,6),Tube_Table,3,FALSE)," [",V6,"]")</f>
        <v>0.75 ID x 1 OD x 0.06 [A366(C1010)]</v>
      </c>
      <c r="BA6" s="39" t="str">
        <f>AY6</f>
        <v>0.75 x 0.875 [SA105]</v>
      </c>
      <c r="BB6" s="39" t="str">
        <f>AZ6</f>
        <v>0.75 ID x 1 OD x 0.06 [A366(C1010)]</v>
      </c>
      <c r="BC6" s="32" t="str">
        <f>"Front"</f>
        <v>Front</v>
      </c>
      <c r="BD6" s="32" t="str">
        <f>"Rear"</f>
        <v>Rear</v>
      </c>
      <c r="BE6" s="32" t="str">
        <f>IF(AND(ROUND(E6,6)=ROUND(COMB_Tube_Dia,6),Y6="Yes"),"Default","Combined")</f>
        <v>Combined</v>
      </c>
      <c r="BF6" s="32" t="str">
        <f>IF(COMB_Tube_Insert_Type="None", "Accelerator", IF(AND(ROUND(E6,6)=ROUND(P6,6),L6=W6,Z6="Yes"),   L6,    "{COMB} "&amp;W6))</f>
        <v>{COMB} Accelerator</v>
      </c>
      <c r="BG6" s="31">
        <v>0</v>
      </c>
      <c r="BH6" s="31">
        <v>0</v>
      </c>
      <c r="BI6" s="31">
        <v>0</v>
      </c>
      <c r="BJ6" s="31">
        <v>0</v>
      </c>
      <c r="BK6" s="41" t="str">
        <f>IF(BG6=0,"S","U")</f>
        <v>S</v>
      </c>
      <c r="BL6" s="47" t="str">
        <f>$BK6</f>
        <v>S</v>
      </c>
      <c r="BM6" s="47" t="str">
        <f t="shared" ref="BM6:BO6" si="0">$BK6</f>
        <v>S</v>
      </c>
      <c r="BN6" s="47" t="str">
        <f t="shared" si="0"/>
        <v>S</v>
      </c>
      <c r="BO6" s="47" t="str">
        <f t="shared" si="0"/>
        <v>S</v>
      </c>
      <c r="BP6" s="41" t="str">
        <f>IF(BH6=0,"S","U")</f>
        <v>S</v>
      </c>
      <c r="BQ6" s="47" t="str">
        <f>$BP6</f>
        <v>S</v>
      </c>
      <c r="BR6" s="47" t="str">
        <f t="shared" ref="BR6:BT6" si="1">$BP6</f>
        <v>S</v>
      </c>
      <c r="BS6" s="47" t="str">
        <f t="shared" si="1"/>
        <v>S</v>
      </c>
      <c r="BT6" s="47" t="str">
        <f t="shared" si="1"/>
        <v>S</v>
      </c>
      <c r="BU6" s="98" t="str">
        <f>IF(AND(Plug_Type="NPT",COMB_Plug_Type="NPT"), "S", "R")</f>
        <v>R</v>
      </c>
      <c r="BV6" s="97" t="str">
        <f>IF(AND(TSS_in_SF?="No",TS_TYPE&lt;&gt;"None"),"R","S")</f>
        <v>S</v>
      </c>
      <c r="BW6" s="39" t="str">
        <f>IF(BV6="R","U","S")</f>
        <v>S</v>
      </c>
      <c r="BX6" s="42" t="str">
        <f>IF(AND(TS_TYPE&lt;&gt;"NONE",TS_TYPE&lt;&gt;"SCALLOP"), TS_TYPE, _xlfn.CONCAT("SCALLOP ", MROUND(Tube_Dia,0.0625), " OD x ",MROUND(Pitch,0.0625), " PITCH"))</f>
        <v>SCALLOP 0.625 OD x 1.5 PITCH</v>
      </c>
      <c r="BY6" s="42">
        <f>IF(TS_TYPE="Scallop", ROUND(Total_QTY_of_Rows,4),  ROUND(Total_QTY_of_Rows,4)-1 )</f>
        <v>5</v>
      </c>
      <c r="BZ6" s="42">
        <f>ROUND(TTS_QTY,4)</f>
        <v>16</v>
      </c>
      <c r="CA6" s="42">
        <f>ROUND(BTS_Spacing,4)</f>
        <v>48</v>
      </c>
      <c r="CB6" s="42">
        <f>ROUND(Vert_Pitch,8)</f>
        <v>1.2945275599999999</v>
      </c>
      <c r="CC6" s="97" t="str">
        <f>IF(AND(TSS_in_SF?="No",TS_TYPE&lt;&gt;"None"),"R","S")</f>
        <v>S</v>
      </c>
      <c r="CD6" s="39" t="str">
        <f>IF(CC6="R","U","S")</f>
        <v>S</v>
      </c>
      <c r="CE6" s="42" t="str">
        <f>IF(AND(TS_TYPE&lt;&gt;"NONE",TS_TYPE&lt;&gt;"SCALLOP"), "COMB "&amp;COMB_TS_TYPE, _xlfn.CONCAT("COMB SCALLOP ", MROUND(COMB_Tube_Dia,0.0625), " OD x ",MROUND(COMB_Pitch,0.0625), " PITCH"))</f>
        <v>COMB SCALLOP 0.625 OD x 1.5 PITCH</v>
      </c>
      <c r="CF6" s="42">
        <f>IF(TS_TYPE="Scallop", ROUND(COMB_Total_QTY_of_Rows,4),  ROUND(COMB_Total_QTY_of_Rows,4)-1 )</f>
        <v>4</v>
      </c>
      <c r="CG6" s="42">
        <f>ROUND(TTS_QTY,4)</f>
        <v>16</v>
      </c>
      <c r="CH6" s="42">
        <f>ROUND(BTS_Spacing,4)</f>
        <v>48</v>
      </c>
      <c r="CI6" s="102">
        <f>ROUND(COMB_Vert_Pitch,8)</f>
        <v>1.2945275599999999</v>
      </c>
      <c r="CJ6" s="97" t="str">
        <f>IF(AND(Tube_Insert_Type="None",COMB_Tube_Insert_Type="None"),"S","R")</f>
        <v>R</v>
      </c>
      <c r="CK6" s="32" t="str">
        <f>IF(Tube_Insert_Type="None","Accelerator",Tube_Insert_Type)</f>
        <v>Accelerator</v>
      </c>
      <c r="CL6" s="32" t="str">
        <f>"Front"</f>
        <v>Front</v>
      </c>
      <c r="CM6" s="32" t="str">
        <f>IF(OR(ROUND(BI6,4)&lt;&gt;0,ROUND(BJ6,4)&lt;&gt;0),"Rear","Front")</f>
        <v>Front</v>
      </c>
      <c r="CN6" s="42" t="str">
        <f>CONCATENATE($B$2,$C$2,"-",$B$2,$H$2,"-SEC")</f>
        <v>1-2-SEC</v>
      </c>
      <c r="CO6" s="42" t="str">
        <f>LEFT($A$2,FIND("_",$A$2,1)-1)</f>
        <v>000000</v>
      </c>
      <c r="CP6" s="42" t="str">
        <f>CONCATENATE($B$2,$C$2)</f>
        <v>1</v>
      </c>
      <c r="CQ6" s="42" t="str">
        <f>CONCATENATE($B$2,$H$2)</f>
        <v>2</v>
      </c>
      <c r="CR6" s="42" t="str">
        <f>_xlfn.CONCAT($CP6,"-",$CQ6)</f>
        <v>1-2</v>
      </c>
      <c r="CS6" s="42" t="str">
        <f>CONCATENATE(".",$CP6)</f>
        <v>.1</v>
      </c>
      <c r="CT6" s="42" t="str">
        <f>CONCATENATE(".",$CQ6)</f>
        <v>.2</v>
      </c>
      <c r="CU6" s="42" t="str">
        <f>_xlfn.CONCAT($CR6,"-SEC")</f>
        <v>1-2-SEC</v>
      </c>
      <c r="CV6" s="42" t="str">
        <f>CONCATENATE("SECTION ",CS6," /  ",B6,CHAR(10),"SECTION ",CT6," /  ",C6)</f>
        <v>SECTION .1 /  IC
SECTION .2 /  EJW</v>
      </c>
      <c r="CW6" s="21"/>
      <c r="CX6" s="42" t="str">
        <f>_xlfn.CONCAT($CR6,"-TOP ASM")</f>
        <v>1-2-TOP ASM</v>
      </c>
      <c r="CY6" s="21"/>
      <c r="CZ6" s="32" t="str">
        <f>IF(ROUND($AJ$6,4)=2,$AL$6&amp;" 03",$AL$6)</f>
        <v>Weld on</v>
      </c>
      <c r="DA6" s="32" t="str">
        <f>IF(ROUND($AJ$6,4)=2,$AL$6&amp;" 04",$AL$6)</f>
        <v>Weld on</v>
      </c>
      <c r="DB6" s="32" t="str">
        <f>IF(ROUND($AJ$6,4)=2,$AL$6&amp;" 05",$AL$6)</f>
        <v>Weld on</v>
      </c>
      <c r="DC6" s="32" t="str">
        <f>IF(ROUND($AJ$6,4)=2,$AL$6&amp;" 06",$AL$6)</f>
        <v>Weld on</v>
      </c>
      <c r="DD6" s="32" t="str">
        <f>IF(ROUND($AJ$6,4)=2,$AL$6&amp;" 07",$AL$6)</f>
        <v>Weld on</v>
      </c>
      <c r="DE6" s="32" t="str">
        <f>IF(ROUND($AJ$6,4)=2,$AL$6&amp;" 08",$AL$6)</f>
        <v>Weld on</v>
      </c>
      <c r="DF6" s="32" t="str">
        <f>IF(ROUND($AJ$6,4)=2,$AL$6&amp;" 09",$AL$6)</f>
        <v>Weld on</v>
      </c>
      <c r="DG6" s="32" t="str">
        <f>IF(ROUND($AJ$6,4)=2,$AL$6&amp;" 10",$AL$6)</f>
        <v>Weld on</v>
      </c>
      <c r="DH6" s="32" t="str">
        <f>IF(ROUND($AJ$6,4)=2,$AL$6&amp;" 11",$AL$6)</f>
        <v>Weld on</v>
      </c>
      <c r="DI6" s="32" t="str">
        <f>IF(ROUND($AJ$6,4)=2,$AL$6&amp;" 12",$AL$6)</f>
        <v>Weld on</v>
      </c>
      <c r="DJ6" s="32" t="str">
        <f>IF(ROUND($AJ$6,4)=2,$AL$6&amp;" 13",$AL$6)</f>
        <v>Weld on</v>
      </c>
      <c r="DK6" s="32" t="str">
        <f t="shared" ref="DK6:DN6" si="2">IF(ROUND($AJ$6,4)=2,$AL$6&amp;" 10",$AL$6)</f>
        <v>Weld on</v>
      </c>
      <c r="DL6" s="32" t="str">
        <f t="shared" si="2"/>
        <v>Weld on</v>
      </c>
      <c r="DM6" s="32" t="str">
        <f t="shared" si="2"/>
        <v>Weld on</v>
      </c>
      <c r="DN6" s="32" t="str">
        <f t="shared" si="2"/>
        <v>Weld on</v>
      </c>
    </row>
    <row r="7" spans="1:198" s="12" customFormat="1" x14ac:dyDescent="0.25">
      <c r="A7" s="43" t="s">
        <v>421</v>
      </c>
      <c r="B7" s="44" t="str">
        <f>B6</f>
        <v>IC</v>
      </c>
      <c r="C7" s="45" t="str">
        <f t="shared" ref="C7:DG7" si="3">C6</f>
        <v>EJW</v>
      </c>
      <c r="D7" s="46" t="str">
        <f t="shared" si="3"/>
        <v xml:space="preserve"> GALLONS</v>
      </c>
      <c r="E7" s="44">
        <f t="shared" si="3"/>
        <v>0.62500000000001221</v>
      </c>
      <c r="F7" s="45">
        <f t="shared" si="3"/>
        <v>1.0000000000000036</v>
      </c>
      <c r="G7" s="45" t="str">
        <f t="shared" si="3"/>
        <v>Shoulder</v>
      </c>
      <c r="H7" s="45" t="str">
        <f>H6</f>
        <v>SA105</v>
      </c>
      <c r="I7" s="45">
        <f t="shared" si="3"/>
        <v>0.875</v>
      </c>
      <c r="J7" s="67" t="str">
        <f>J6</f>
        <v>Standard</v>
      </c>
      <c r="K7" s="70" t="str">
        <f t="shared" si="3"/>
        <v>A366(C1010)</v>
      </c>
      <c r="L7" s="45" t="str">
        <f t="shared" si="3"/>
        <v>Accelerator</v>
      </c>
      <c r="M7" s="45">
        <f t="shared" si="3"/>
        <v>0.99999999999999922</v>
      </c>
      <c r="N7" s="45" t="str">
        <f t="shared" si="3"/>
        <v>Yes</v>
      </c>
      <c r="O7" s="45" t="str">
        <f t="shared" si="3"/>
        <v>SCALLOP</v>
      </c>
      <c r="P7" s="44">
        <f t="shared" si="3"/>
        <v>0.62499999999999811</v>
      </c>
      <c r="Q7" s="45">
        <f t="shared" ref="Q7" si="4">Q6</f>
        <v>1.0000000000000036</v>
      </c>
      <c r="R7" s="45" t="str">
        <f t="shared" si="3"/>
        <v>Shoulder</v>
      </c>
      <c r="S7" s="45" t="str">
        <f>S6</f>
        <v>SA105</v>
      </c>
      <c r="T7" s="45">
        <f t="shared" si="3"/>
        <v>0.875</v>
      </c>
      <c r="U7" s="67" t="str">
        <f>U6</f>
        <v>Standard</v>
      </c>
      <c r="V7" s="70" t="str">
        <f t="shared" si="3"/>
        <v>A366(C1010)</v>
      </c>
      <c r="W7" s="67" t="str">
        <f t="shared" si="3"/>
        <v>Accelerator</v>
      </c>
      <c r="X7" s="46" t="str">
        <f t="shared" ref="X7" si="5">X6</f>
        <v>SCALLOP</v>
      </c>
      <c r="Y7" s="44" t="str">
        <f t="shared" si="3"/>
        <v>No</v>
      </c>
      <c r="Z7" s="46" t="str">
        <f t="shared" si="3"/>
        <v>No</v>
      </c>
      <c r="AA7" s="94">
        <f t="shared" si="3"/>
        <v>4.9999999999999911</v>
      </c>
      <c r="AB7" s="47">
        <f t="shared" si="3"/>
        <v>1.4947916666666696</v>
      </c>
      <c r="AC7" s="47">
        <f t="shared" si="3"/>
        <v>1.2945275566986165</v>
      </c>
      <c r="AD7" s="47">
        <f t="shared" si="3"/>
        <v>47.999999999999993</v>
      </c>
      <c r="AE7" s="47">
        <f t="shared" si="3"/>
        <v>3.9999999999999969</v>
      </c>
      <c r="AF7" s="47">
        <f t="shared" si="3"/>
        <v>1.4947916666666696</v>
      </c>
      <c r="AG7" s="47">
        <f t="shared" si="3"/>
        <v>1.2945275566986165</v>
      </c>
      <c r="AH7" s="47">
        <f t="shared" si="3"/>
        <v>359.99999999999966</v>
      </c>
      <c r="AI7" s="53">
        <f t="shared" si="3"/>
        <v>90</v>
      </c>
      <c r="AJ7" s="47">
        <f t="shared" si="3"/>
        <v>5.0000000000000266</v>
      </c>
      <c r="AK7" s="47">
        <f t="shared" si="3"/>
        <v>16</v>
      </c>
      <c r="AL7" s="47" t="str">
        <f t="shared" si="3"/>
        <v>Weld on</v>
      </c>
      <c r="AM7" s="47" t="str">
        <f t="shared" si="3"/>
        <v>R</v>
      </c>
      <c r="AN7" s="55" t="str">
        <f t="shared" si="3"/>
        <v>U</v>
      </c>
      <c r="AO7" s="47" t="str">
        <f t="shared" si="3"/>
        <v>0.75 x 0.875 [SA105]</v>
      </c>
      <c r="AP7" s="47" t="str">
        <f t="shared" si="3"/>
        <v>0.75 ID x 1 OD x 0.06 [A366(C1010)]</v>
      </c>
      <c r="AQ7" s="47" t="str">
        <f t="shared" si="3"/>
        <v>0.75 x 0.875 [SA105]</v>
      </c>
      <c r="AR7" s="47" t="str">
        <f t="shared" si="3"/>
        <v>0.75 ID x 1 OD x 0.06 [A366(C1010)]</v>
      </c>
      <c r="AS7" s="47" t="str">
        <f t="shared" si="3"/>
        <v>Default</v>
      </c>
      <c r="AT7" s="47">
        <f t="shared" si="3"/>
        <v>5.2499999999999998E-2</v>
      </c>
      <c r="AU7" s="47">
        <f t="shared" si="3"/>
        <v>5.2499999999999998E-2</v>
      </c>
      <c r="AV7" s="47">
        <f t="shared" ref="AV7" si="6">AV6</f>
        <v>5.2499999999999998E-2</v>
      </c>
      <c r="AW7" s="39">
        <f>$AV$6</f>
        <v>5.2499999999999998E-2</v>
      </c>
      <c r="AX7" s="40"/>
      <c r="AY7" s="47" t="str">
        <f t="shared" si="3"/>
        <v>0.75 x 0.875 [SA105]</v>
      </c>
      <c r="AZ7" s="47" t="str">
        <f t="shared" si="3"/>
        <v>0.75 ID x 1 OD x 0.06 [A366(C1010)]</v>
      </c>
      <c r="BA7" s="47" t="str">
        <f t="shared" si="3"/>
        <v>0.75 x 0.875 [SA105]</v>
      </c>
      <c r="BB7" s="47" t="str">
        <f t="shared" si="3"/>
        <v>0.75 ID x 1 OD x 0.06 [A366(C1010)]</v>
      </c>
      <c r="BC7" s="32" t="str">
        <f>BC6&amp;"-Cut Length"</f>
        <v>Front-Cut Length</v>
      </c>
      <c r="BD7" s="32" t="str">
        <f>BD6&amp;"-Cut Length"</f>
        <v>Rear-Cut Length</v>
      </c>
      <c r="BE7" s="47" t="str">
        <f t="shared" si="3"/>
        <v>Combined</v>
      </c>
      <c r="BF7" s="47" t="str">
        <f t="shared" si="3"/>
        <v>{COMB} Accelerator</v>
      </c>
      <c r="BG7" s="47">
        <f t="shared" si="3"/>
        <v>0</v>
      </c>
      <c r="BH7" s="47">
        <f t="shared" si="3"/>
        <v>0</v>
      </c>
      <c r="BI7" s="47">
        <f t="shared" si="3"/>
        <v>0</v>
      </c>
      <c r="BJ7" s="47">
        <f t="shared" si="3"/>
        <v>0</v>
      </c>
      <c r="BK7" s="47" t="str">
        <f t="shared" si="3"/>
        <v>S</v>
      </c>
      <c r="BL7" s="47" t="str">
        <f t="shared" si="3"/>
        <v>S</v>
      </c>
      <c r="BM7" s="47" t="str">
        <f t="shared" si="3"/>
        <v>S</v>
      </c>
      <c r="BN7" s="47" t="str">
        <f t="shared" si="3"/>
        <v>S</v>
      </c>
      <c r="BO7" s="47" t="str">
        <f t="shared" si="3"/>
        <v>S</v>
      </c>
      <c r="BP7" s="47" t="str">
        <f t="shared" si="3"/>
        <v>S</v>
      </c>
      <c r="BQ7" s="47" t="str">
        <f t="shared" si="3"/>
        <v>S</v>
      </c>
      <c r="BR7" s="47" t="str">
        <f t="shared" si="3"/>
        <v>S</v>
      </c>
      <c r="BS7" s="47" t="str">
        <f t="shared" si="3"/>
        <v>S</v>
      </c>
      <c r="BT7" s="47" t="str">
        <f t="shared" si="3"/>
        <v>S</v>
      </c>
      <c r="BU7" s="55" t="str">
        <f>BU6</f>
        <v>R</v>
      </c>
      <c r="BV7" s="99" t="str">
        <f t="shared" ref="BV7:BW7" si="7">BV6</f>
        <v>S</v>
      </c>
      <c r="BW7" s="47" t="str">
        <f t="shared" si="7"/>
        <v>S</v>
      </c>
      <c r="BX7" s="39" t="str">
        <f>BX6</f>
        <v>SCALLOP 0.625 OD x 1.5 PITCH</v>
      </c>
      <c r="BY7" s="47">
        <f t="shared" ref="BY7:CB7" si="8">BY6</f>
        <v>5</v>
      </c>
      <c r="BZ7" s="47">
        <f t="shared" si="8"/>
        <v>16</v>
      </c>
      <c r="CA7" s="47">
        <f t="shared" si="8"/>
        <v>48</v>
      </c>
      <c r="CB7" s="47">
        <f t="shared" si="8"/>
        <v>1.2945275599999999</v>
      </c>
      <c r="CC7" s="99" t="str">
        <f t="shared" ref="CC7" si="9">CC6</f>
        <v>S</v>
      </c>
      <c r="CD7" s="47" t="str">
        <f t="shared" ref="CD7" si="10">CD6</f>
        <v>S</v>
      </c>
      <c r="CE7" s="39" t="str">
        <f>CE6</f>
        <v>COMB SCALLOP 0.625 OD x 1.5 PITCH</v>
      </c>
      <c r="CF7" s="47">
        <f t="shared" ref="CF7:CI7" si="11">CF6</f>
        <v>4</v>
      </c>
      <c r="CG7" s="47">
        <f t="shared" si="11"/>
        <v>16</v>
      </c>
      <c r="CH7" s="47">
        <f t="shared" si="11"/>
        <v>48</v>
      </c>
      <c r="CI7" s="55">
        <f t="shared" si="11"/>
        <v>1.2945275599999999</v>
      </c>
      <c r="CJ7" s="99" t="str">
        <f t="shared" ref="CJ7:CK7" si="12">CJ6</f>
        <v>R</v>
      </c>
      <c r="CK7" s="47" t="str">
        <f t="shared" si="12"/>
        <v>Accelerator</v>
      </c>
      <c r="CL7" s="47" t="str">
        <f t="shared" si="3"/>
        <v>Front</v>
      </c>
      <c r="CM7" s="47" t="str">
        <f t="shared" si="3"/>
        <v>Front</v>
      </c>
      <c r="CN7" s="47" t="str">
        <f t="shared" si="3"/>
        <v>1-2-SEC</v>
      </c>
      <c r="CO7" s="47" t="str">
        <f t="shared" si="3"/>
        <v>000000</v>
      </c>
      <c r="CP7" s="47" t="str">
        <f t="shared" si="3"/>
        <v>1</v>
      </c>
      <c r="CQ7" s="47" t="str">
        <f t="shared" si="3"/>
        <v>2</v>
      </c>
      <c r="CR7" s="42" t="str">
        <f>_xlfn.CONCAT($CP7,"-",$CQ7)</f>
        <v>1-2</v>
      </c>
      <c r="CS7" s="42" t="str">
        <f>CONCATENATE(".",$CP7)</f>
        <v>.1</v>
      </c>
      <c r="CT7" s="42" t="str">
        <f>CONCATENATE(".",$CQ7)</f>
        <v>.2</v>
      </c>
      <c r="CU7" s="42" t="str">
        <f>_xlfn.CONCAT($CR7,"-SEC")</f>
        <v>1-2-SEC</v>
      </c>
      <c r="CV7" s="47" t="str">
        <f t="shared" si="3"/>
        <v>SECTION .1 /  IC
SECTION .2 /  EJW</v>
      </c>
      <c r="CW7" s="21"/>
      <c r="CX7" s="42" t="str">
        <f>_xlfn.CONCAT($CR7,"-TOP ASM")</f>
        <v>1-2-TOP ASM</v>
      </c>
      <c r="CY7" s="21"/>
      <c r="CZ7" s="47" t="str">
        <f t="shared" si="3"/>
        <v>Weld on</v>
      </c>
      <c r="DA7" s="47" t="str">
        <f t="shared" si="3"/>
        <v>Weld on</v>
      </c>
      <c r="DB7" s="47" t="str">
        <f t="shared" si="3"/>
        <v>Weld on</v>
      </c>
      <c r="DC7" s="47" t="str">
        <f t="shared" si="3"/>
        <v>Weld on</v>
      </c>
      <c r="DD7" s="47" t="str">
        <f t="shared" si="3"/>
        <v>Weld on</v>
      </c>
      <c r="DE7" s="47" t="str">
        <f t="shared" si="3"/>
        <v>Weld on</v>
      </c>
      <c r="DF7" s="47" t="str">
        <f t="shared" si="3"/>
        <v>Weld on</v>
      </c>
      <c r="DG7" s="47" t="str">
        <f t="shared" si="3"/>
        <v>Weld on</v>
      </c>
      <c r="DH7" s="47" t="str">
        <f t="shared" ref="DH7:DI7" si="13">DH6</f>
        <v>Weld on</v>
      </c>
      <c r="DI7" s="47" t="str">
        <f t="shared" si="13"/>
        <v>Weld on</v>
      </c>
      <c r="DJ7" s="47" t="str">
        <f t="shared" ref="DJ7:DN7" si="14">DJ6</f>
        <v>Weld on</v>
      </c>
      <c r="DK7" s="47" t="str">
        <f t="shared" si="14"/>
        <v>Weld on</v>
      </c>
      <c r="DL7" s="47" t="str">
        <f t="shared" si="14"/>
        <v>Weld on</v>
      </c>
      <c r="DM7" s="47" t="str">
        <f t="shared" si="14"/>
        <v>Weld on</v>
      </c>
      <c r="DN7" s="47" t="str">
        <f t="shared" si="14"/>
        <v>Weld on</v>
      </c>
    </row>
    <row r="8" spans="1:198" ht="31.5" x14ac:dyDescent="0.35">
      <c r="B8" s="10"/>
      <c r="C8" s="10"/>
      <c r="D8" s="10"/>
      <c r="K8" s="60" t="s">
        <v>348</v>
      </c>
      <c r="L8" s="61"/>
      <c r="M8" s="61"/>
      <c r="N8" s="61"/>
      <c r="O8" s="89" t="str">
        <f>IF(TSS_in_SF?="Yes", "Turn off TSS in Side Frame to specify Tube Support Type", "")</f>
        <v>Turn off TSS in Side Frame to specify Tube Support Type</v>
      </c>
      <c r="R8" s="60" t="s">
        <v>348</v>
      </c>
      <c r="S8" s="60" t="s">
        <v>348</v>
      </c>
      <c r="T8" s="60" t="s">
        <v>348</v>
      </c>
      <c r="U8" s="60" t="s">
        <v>348</v>
      </c>
      <c r="V8" s="60" t="s">
        <v>348</v>
      </c>
      <c r="W8" s="60" t="s">
        <v>348</v>
      </c>
      <c r="X8" s="89" t="str">
        <f>IF(TSS_in_SF?="Yes", "Turn off TSS in Side Frame to specify Tube Support Type", "")</f>
        <v>Turn off TSS in Side Frame to specify Tube Support Type</v>
      </c>
      <c r="Z8" s="60" t="s">
        <v>348</v>
      </c>
      <c r="AE8" s="91"/>
      <c r="AH8" s="48"/>
      <c r="AI8" s="48"/>
      <c r="AJ8" s="49"/>
      <c r="BH8" s="8"/>
      <c r="BI8" s="8"/>
      <c r="BJ8" s="8"/>
      <c r="BP8" s="10"/>
      <c r="BQ8" s="10"/>
      <c r="BR8" s="10"/>
      <c r="BS8" s="10"/>
      <c r="BT8" s="10"/>
      <c r="BU8" s="100"/>
      <c r="BV8" s="49"/>
      <c r="BX8" s="12" t="str">
        <f>IF(ISNA(VLOOKUP(BX6,TS_Type_List,1,FALSE)),"Bad Config Name","Good Config Name")</f>
        <v>Good Config Name</v>
      </c>
      <c r="CC8" s="49"/>
      <c r="CE8" s="12" t="str">
        <f>IF(ISNA(VLOOKUP(CE6,COMB_TS_Type_List,1,FALSE)),"Bad Config Name","Good Config Name")</f>
        <v>Good Config Name</v>
      </c>
      <c r="CI8" s="100"/>
      <c r="CJ8" s="103"/>
      <c r="CK8" s="10"/>
      <c r="CM8" s="10"/>
      <c r="CO8" s="10"/>
      <c r="CP8" s="10"/>
      <c r="CQ8" s="10"/>
      <c r="CR8" s="10"/>
      <c r="CW8" s="21"/>
      <c r="CY8" s="21"/>
    </row>
    <row r="9" spans="1:198" ht="39" customHeight="1" x14ac:dyDescent="0.25">
      <c r="A9" s="63" t="str">
        <f>IF(AND(Plug_Type="NPT",COMB_Plug_Type="Shoulder"), "Delete Gaskets"&amp;CHAR(10)&amp;"on LEFT side only",  IF(AND(Plug_Type="Shoulder",COMB_Plug_Type="NPT"),"Delete Gaskets"&amp;CHAR(10)&amp;"on RIGHT side only",""))</f>
        <v/>
      </c>
      <c r="B9" s="10"/>
      <c r="C9" s="10"/>
      <c r="D9" s="11" t="str">
        <f>IF(OR(AND(Tube_Insert_Type="None",COMB_Tube_Insert_Type&lt;&gt;"None"), AND(Tube_Insert_Type&lt;&gt;"None",COMB_Tube_Insert_Type="None")),"Delete Inserts","")</f>
        <v/>
      </c>
      <c r="J9" s="106" t="s">
        <v>476</v>
      </c>
      <c r="K9" s="107"/>
      <c r="L9" s="107"/>
      <c r="M9" s="108"/>
      <c r="N9" s="88"/>
      <c r="O9" s="88"/>
      <c r="R9" s="106" t="s">
        <v>349</v>
      </c>
      <c r="S9" s="107"/>
      <c r="T9" s="107"/>
      <c r="U9" s="107"/>
      <c r="V9" s="107"/>
      <c r="W9" s="107"/>
      <c r="X9" s="107"/>
      <c r="Y9" s="107"/>
      <c r="Z9" s="108"/>
      <c r="AE9" s="88"/>
      <c r="AH9" s="50"/>
      <c r="AI9" s="50"/>
      <c r="AJ9" s="49"/>
      <c r="AP9" s="8" t="str">
        <f>IF(Plug_Type="NPT","$User_Notes","$Configuration@GASKET&lt;1&gt;")</f>
        <v>$Configuration@GASKET&lt;1&gt;</v>
      </c>
      <c r="AR9" s="8" t="str">
        <f>IF(Plug_Type="NPT","$User_Notes","$Configuration@GASKET&lt;2&gt;")</f>
        <v>$Configuration@GASKET&lt;2&gt;</v>
      </c>
      <c r="AZ9" s="8" t="str">
        <f>IF(COMB_Plug_Type="NPT","$User_Notes","$Configuration@GASKET&lt;6&gt;")</f>
        <v>$Configuration@GASKET&lt;6&gt;</v>
      </c>
      <c r="BB9" s="8" t="str">
        <f>IF(COMB_Plug_Type="NPT","$User_Notes","$Configuration@GASKET&lt;7&gt;")</f>
        <v>$Configuration@GASKET&lt;7&gt;</v>
      </c>
      <c r="BH9" s="8"/>
      <c r="BI9" s="8"/>
      <c r="BJ9" s="8"/>
      <c r="BP9" s="10"/>
      <c r="BQ9" s="10"/>
      <c r="BR9" s="10"/>
      <c r="BS9" s="10"/>
      <c r="BT9" s="10"/>
      <c r="CJ9" s="10"/>
      <c r="CK9" s="10"/>
      <c r="CM9" s="10"/>
      <c r="CO9" s="10"/>
      <c r="CP9" s="10"/>
      <c r="CQ9" s="10"/>
      <c r="CR9" s="10"/>
    </row>
    <row r="10" spans="1:198" x14ac:dyDescent="0.25">
      <c r="B10" s="10"/>
      <c r="C10" s="10"/>
      <c r="D10" s="10"/>
      <c r="J10" s="62"/>
      <c r="K10" s="34" t="str">
        <f>IF(J6="Kammprofile","C1008","A366(C1010)")</f>
        <v>A366(C1010)</v>
      </c>
      <c r="L10" s="62"/>
      <c r="M10" s="62"/>
      <c r="N10" s="62"/>
      <c r="O10" s="104" t="str">
        <f>BX8&amp;"----&gt;"</f>
        <v>Good Config Name----&gt;</v>
      </c>
      <c r="R10" s="12"/>
      <c r="X10" s="104" t="str">
        <f>CE8&amp;"----&gt;"</f>
        <v>Good Config Name----&gt;</v>
      </c>
      <c r="BH10" s="8"/>
      <c r="BI10" s="8"/>
      <c r="BJ10" s="8"/>
      <c r="BP10" s="10"/>
      <c r="BQ10" s="10"/>
      <c r="BR10" s="10"/>
      <c r="BS10" s="10"/>
      <c r="BT10" s="10"/>
      <c r="BX10" s="90"/>
      <c r="CE10" s="90"/>
      <c r="CJ10" s="10"/>
      <c r="CK10" s="10"/>
      <c r="CM10" s="10"/>
      <c r="CN10" s="12"/>
      <c r="CO10" s="10"/>
      <c r="CP10" s="10"/>
      <c r="CQ10" s="10"/>
      <c r="CR10" s="10"/>
    </row>
    <row r="11" spans="1:198" x14ac:dyDescent="0.25">
      <c r="B11" s="10"/>
      <c r="C11" s="10"/>
      <c r="D11" s="10"/>
      <c r="K11" s="8"/>
      <c r="R11" s="12"/>
      <c r="AO11" s="12"/>
      <c r="AP11" s="12"/>
      <c r="BH11" s="8"/>
      <c r="BI11" s="8"/>
      <c r="BJ11" s="8"/>
      <c r="BP11" s="10"/>
      <c r="BQ11" s="10"/>
      <c r="BR11" s="10"/>
      <c r="BS11" s="10"/>
      <c r="BT11" s="10"/>
      <c r="BX11" s="90"/>
      <c r="CE11" s="90"/>
      <c r="CJ11" s="10"/>
      <c r="CK11" s="10"/>
      <c r="CM11" s="10"/>
      <c r="CN11" s="12"/>
      <c r="CO11" s="10"/>
      <c r="CP11" s="10"/>
      <c r="CQ11" s="10"/>
      <c r="CR11" s="10"/>
    </row>
    <row r="12" spans="1:198" x14ac:dyDescent="0.25">
      <c r="B12" s="10"/>
      <c r="C12" s="10"/>
      <c r="D12" s="10"/>
      <c r="K12" s="8"/>
      <c r="R12" s="12"/>
      <c r="AO12" s="28"/>
      <c r="AP12" s="28"/>
      <c r="BH12" s="8"/>
      <c r="BI12" s="8"/>
      <c r="BJ12" s="8"/>
      <c r="BP12" s="10"/>
      <c r="BQ12" s="10"/>
      <c r="BR12" s="10"/>
      <c r="BS12" s="10"/>
      <c r="BT12" s="10"/>
      <c r="BX12" s="90"/>
      <c r="CE12" s="90"/>
      <c r="CJ12" s="10"/>
      <c r="CK12" s="10"/>
      <c r="CM12" s="10"/>
      <c r="CN12" s="12"/>
      <c r="CO12" s="10"/>
      <c r="CP12" s="10"/>
      <c r="CQ12" s="10"/>
      <c r="CR12" s="10"/>
    </row>
    <row r="13" spans="1:198" x14ac:dyDescent="0.25">
      <c r="B13" s="10"/>
      <c r="C13" s="10"/>
      <c r="D13" s="10"/>
      <c r="K13" s="8"/>
      <c r="R13" s="12"/>
      <c r="BH13" s="8"/>
      <c r="BI13" s="8"/>
      <c r="BJ13" s="8"/>
      <c r="BP13" s="10"/>
      <c r="BQ13" s="10"/>
      <c r="BR13" s="10"/>
      <c r="BS13" s="10"/>
      <c r="BT13" s="10"/>
      <c r="CJ13" s="10"/>
      <c r="CK13" s="10"/>
      <c r="CM13" s="10"/>
      <c r="CN13" s="12"/>
      <c r="CO13" s="10"/>
      <c r="CP13" s="10"/>
      <c r="CQ13" s="10"/>
      <c r="CR13" s="10"/>
    </row>
    <row r="14" spans="1:198" x14ac:dyDescent="0.25">
      <c r="B14" s="10"/>
      <c r="C14" s="10"/>
      <c r="D14" s="10"/>
      <c r="K14" s="8"/>
      <c r="R14" s="12"/>
      <c r="BH14" s="8"/>
      <c r="BI14" s="8"/>
      <c r="BJ14" s="8"/>
      <c r="BP14" s="10"/>
      <c r="BQ14" s="10"/>
      <c r="BR14" s="10"/>
      <c r="BS14" s="10"/>
      <c r="BT14" s="10"/>
      <c r="CJ14" s="10"/>
      <c r="CK14" s="10"/>
      <c r="CM14" s="10"/>
      <c r="CN14" s="12"/>
      <c r="CO14" s="10"/>
      <c r="CP14" s="10"/>
      <c r="CQ14" s="10"/>
      <c r="CR14" s="10"/>
    </row>
    <row r="15" spans="1:198" x14ac:dyDescent="0.25">
      <c r="B15" s="10"/>
      <c r="C15" s="8"/>
      <c r="E15" s="12"/>
      <c r="K15" s="8"/>
      <c r="P15" s="12"/>
      <c r="BH15" s="8"/>
      <c r="BP15" s="10"/>
      <c r="BQ15" s="10"/>
      <c r="BR15" s="10"/>
      <c r="BS15" s="10"/>
      <c r="BT15" s="10"/>
      <c r="CJ15" s="10"/>
      <c r="CK15" s="10"/>
      <c r="CL15" s="8"/>
      <c r="CM15" s="10"/>
    </row>
    <row r="16" spans="1:198" x14ac:dyDescent="0.25">
      <c r="B16" s="10"/>
      <c r="C16" s="8"/>
      <c r="E16" s="12"/>
      <c r="K16" s="8"/>
      <c r="P16" s="12"/>
      <c r="BH16" s="8"/>
      <c r="BP16" s="10"/>
      <c r="BQ16" s="10"/>
      <c r="BR16" s="10"/>
      <c r="BS16" s="10"/>
      <c r="BT16" s="10"/>
      <c r="CJ16" s="10"/>
      <c r="CK16" s="10"/>
      <c r="CL16" s="8"/>
      <c r="CM16" s="10"/>
    </row>
    <row r="17" spans="4:90" x14ac:dyDescent="0.25">
      <c r="D17" s="12"/>
      <c r="K17" s="8"/>
      <c r="L17" s="12"/>
      <c r="M17" s="12"/>
      <c r="N17" s="12"/>
      <c r="O17" s="12"/>
      <c r="X17" s="12"/>
    </row>
    <row r="18" spans="4:90" x14ac:dyDescent="0.25">
      <c r="BG18" s="10"/>
      <c r="BK18" s="8"/>
      <c r="BL18" s="8"/>
      <c r="BM18" s="8"/>
      <c r="BN18" s="8"/>
      <c r="BO18" s="8"/>
      <c r="BP18" s="10"/>
      <c r="BQ18" s="10"/>
      <c r="BR18" s="10"/>
      <c r="BS18" s="10"/>
      <c r="BT18" s="10"/>
      <c r="CJ18" s="10"/>
      <c r="CK18" s="10"/>
      <c r="CL18" s="8"/>
    </row>
  </sheetData>
  <sheetProtection formatCells="0" formatColumns="0" formatRows="0" insertColumns="0" insertRows="0" insertHyperlinks="0" deleteColumns="0" deleteRows="0" sort="0" autoFilter="0" pivotTables="0"/>
  <mergeCells count="12">
    <mergeCell ref="CC3:CI3"/>
    <mergeCell ref="BP4:BT4"/>
    <mergeCell ref="P3:X3"/>
    <mergeCell ref="A3:A4"/>
    <mergeCell ref="B3:D3"/>
    <mergeCell ref="E3:L3"/>
    <mergeCell ref="Y3:Z3"/>
    <mergeCell ref="R9:Z9"/>
    <mergeCell ref="J9:M9"/>
    <mergeCell ref="BK4:BO4"/>
    <mergeCell ref="AL3:AN3"/>
    <mergeCell ref="BV3:CB3"/>
  </mergeCells>
  <conditionalFormatting sqref="A9">
    <cfRule type="expression" dxfId="13" priority="13">
      <formula>$A$9&lt;&gt;""</formula>
    </cfRule>
  </conditionalFormatting>
  <conditionalFormatting sqref="D9">
    <cfRule type="expression" dxfId="12" priority="12">
      <formula>$D$9&lt;&gt;""</formula>
    </cfRule>
  </conditionalFormatting>
  <conditionalFormatting sqref="G5">
    <cfRule type="expression" dxfId="11" priority="14">
      <formula>$F$6="NPT"</formula>
    </cfRule>
  </conditionalFormatting>
  <conditionalFormatting sqref="I4:K6">
    <cfRule type="expression" dxfId="10" priority="16">
      <formula>$G$6="NPT"</formula>
    </cfRule>
  </conditionalFormatting>
  <conditionalFormatting sqref="O4 BX4:BX6 BX8 O10">
    <cfRule type="expression" dxfId="9" priority="7">
      <formula>$CZ$8="Bad Config Name"</formula>
    </cfRule>
  </conditionalFormatting>
  <conditionalFormatting sqref="O6">
    <cfRule type="expression" dxfId="8" priority="8">
      <formula>TSS_in_SF?="Yes"</formula>
    </cfRule>
  </conditionalFormatting>
  <conditionalFormatting sqref="O7">
    <cfRule type="expression" dxfId="7" priority="9">
      <formula>TSS_in_SF?="Yes"</formula>
    </cfRule>
  </conditionalFormatting>
  <conditionalFormatting sqref="T4:V6">
    <cfRule type="expression" dxfId="6" priority="10">
      <formula>$R$6="NPT"</formula>
    </cfRule>
  </conditionalFormatting>
  <conditionalFormatting sqref="X4 CE4:CE6 CE8 X10">
    <cfRule type="expression" dxfId="5" priority="3">
      <formula>$CE$8="Bad Config Name"</formula>
    </cfRule>
  </conditionalFormatting>
  <conditionalFormatting sqref="X6">
    <cfRule type="expression" dxfId="4" priority="5">
      <formula>TSS_in_SF?="Yes"</formula>
    </cfRule>
  </conditionalFormatting>
  <conditionalFormatting sqref="X7">
    <cfRule type="expression" dxfId="3" priority="6">
      <formula>TSS_in_SF?="Yes"</formula>
    </cfRule>
  </conditionalFormatting>
  <conditionalFormatting sqref="X10">
    <cfRule type="expression" dxfId="2" priority="4">
      <formula>$CZ$8="Bad Config Name"</formula>
    </cfRule>
  </conditionalFormatting>
  <conditionalFormatting sqref="O8 O4">
    <cfRule type="expression" dxfId="1" priority="2">
      <formula>$O$8&lt;&gt;""</formula>
    </cfRule>
  </conditionalFormatting>
  <conditionalFormatting sqref="X8 X4">
    <cfRule type="expression" dxfId="0" priority="1">
      <formula>$X$8&lt;&gt;""</formula>
    </cfRule>
  </conditionalFormatting>
  <dataValidations count="12">
    <dataValidation allowBlank="1" sqref="P6:Q6 AW7:AX7 M6 A6:F6 CX7:CY7 CR7:CU7 CO6:XFD6 AA6:CM6" xr:uid="{00000000-0002-0000-0000-000000000000}"/>
    <dataValidation type="list" allowBlank="1" sqref="V6" xr:uid="{00000000-0002-0000-0000-000001000000}">
      <formula1>IF($U$6="Kammprofile",KAMMPROGasket_Materials_List,Gasket_Materials_List)</formula1>
    </dataValidation>
    <dataValidation type="list" allowBlank="1" sqref="H6" xr:uid="{00000000-0002-0000-0000-000002000000}">
      <formula1>IF($G$6="NPT",NPT_Plug_Materials_List,Plug_Materials_List)</formula1>
    </dataValidation>
    <dataValidation type="list" allowBlank="1" sqref="G6 R6" xr:uid="{00000000-0002-0000-0000-000003000000}">
      <formula1>"Shoulder, NPT"</formula1>
    </dataValidation>
    <dataValidation type="list" allowBlank="1" sqref="T6 I6" xr:uid="{00000000-0002-0000-0000-000004000000}">
      <formula1>Plug_Length_List</formula1>
    </dataValidation>
    <dataValidation type="list" allowBlank="1" sqref="M6 Y6:Z6" xr:uid="{00000000-0002-0000-0000-000005000000}">
      <formula1>"Yes, No"</formula1>
    </dataValidation>
    <dataValidation allowBlank="1" showInputMessage="1" promptTitle="$PRP@PartNo" prompt="1-2X-SEC" sqref="CN6" xr:uid="{00000000-0002-0000-0000-000006000000}"/>
    <dataValidation type="list" allowBlank="1" sqref="L6 W6" xr:uid="{00000000-0002-0000-0000-000007000000}">
      <formula1>Tube_Insert_List</formula1>
    </dataValidation>
    <dataValidation type="list" allowBlank="1" sqref="S6" xr:uid="{00000000-0002-0000-0000-000008000000}">
      <formula1>IF($R$6="NPT",NPT_Plug_Materials_List,Plug_Materials_List)</formula1>
    </dataValidation>
    <dataValidation type="list" allowBlank="1" sqref="J6 U6" xr:uid="{00000000-0002-0000-0000-000009000000}">
      <formula1>"Standard, Kammprofile"</formula1>
    </dataValidation>
    <dataValidation type="list" allowBlank="1" sqref="K6" xr:uid="{00000000-0002-0000-0000-00000A000000}">
      <formula1>IF($J$6="Kammprofile",KAMMPROGasket_Materials_List,Gasket_Materials_List)</formula1>
    </dataValidation>
    <dataValidation type="list" allowBlank="1" sqref="O6 X6" xr:uid="{5B25FB74-963B-4090-A390-0BF85CA89D06}">
      <formula1>Tube_Support_Type_List</formula1>
    </dataValidation>
  </dataValidations>
  <pageMargins left="0.7" right="0.7" top="0.75" bottom="0.75" header="0.3" footer="0.3"/>
  <pageSetup orientation="portrait" r:id="rId1"/>
  <ignoredErrors>
    <ignoredError sqref="B9:D9 K10 P2:Q2 CZ6:DN7 A6 G6:L6 AI6 AL6:BF6 CJ6:CX7 A7:L7 A2:L2 N6 O7 BK6:BU6 AH7:BU7 BV6:BW7 Y6:Z7 CC8:CE8 P7:W7 R6:W6 CC6:CD6 BX7:BX8 AA7:AG7 BY6:CB6 CC7:CE7 CF7:CI7 CG6:CH6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7"/>
  <sheetViews>
    <sheetView zoomScale="130" workbookViewId="0"/>
  </sheetViews>
  <sheetFormatPr defaultRowHeight="15" x14ac:dyDescent="0.25"/>
  <sheetData>
    <row r="1" spans="1:17" x14ac:dyDescent="0.25">
      <c r="A1" t="s">
        <v>3</v>
      </c>
      <c r="B1" t="s">
        <v>271</v>
      </c>
      <c r="C1" t="s">
        <v>307</v>
      </c>
      <c r="D1" t="s">
        <v>308</v>
      </c>
      <c r="E1" t="s">
        <v>376</v>
      </c>
      <c r="F1" t="s">
        <v>377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481</v>
      </c>
      <c r="P1" t="s">
        <v>800</v>
      </c>
      <c r="Q1" t="s">
        <v>801</v>
      </c>
    </row>
    <row r="2" spans="1:17" x14ac:dyDescent="0.25">
      <c r="A2" s="1" t="s">
        <v>14</v>
      </c>
      <c r="B2" s="1" t="s">
        <v>272</v>
      </c>
      <c r="C2" s="1" t="s">
        <v>14</v>
      </c>
      <c r="D2" s="1" t="s">
        <v>272</v>
      </c>
      <c r="E2" s="1" t="s">
        <v>14</v>
      </c>
      <c r="F2" s="1" t="s">
        <v>272</v>
      </c>
      <c r="G2" s="1" t="s">
        <v>14</v>
      </c>
      <c r="H2" s="1" t="s">
        <v>272</v>
      </c>
      <c r="I2" s="1" t="s">
        <v>14</v>
      </c>
      <c r="J2" s="1" t="s">
        <v>272</v>
      </c>
      <c r="K2" s="1" t="s">
        <v>14</v>
      </c>
      <c r="L2" s="1" t="s">
        <v>272</v>
      </c>
      <c r="M2" s="1" t="s">
        <v>14</v>
      </c>
      <c r="N2" s="1" t="s">
        <v>272</v>
      </c>
      <c r="O2" s="1" t="s">
        <v>272</v>
      </c>
      <c r="P2" s="1" t="s">
        <v>781</v>
      </c>
      <c r="Q2" s="1" t="s">
        <v>781</v>
      </c>
    </row>
    <row r="3" spans="1:17" x14ac:dyDescent="0.25">
      <c r="A3" s="1" t="s">
        <v>15</v>
      </c>
      <c r="B3" s="1" t="s">
        <v>273</v>
      </c>
      <c r="C3" s="1" t="s">
        <v>15</v>
      </c>
      <c r="D3" s="1" t="s">
        <v>273</v>
      </c>
      <c r="E3" s="1" t="s">
        <v>15</v>
      </c>
      <c r="F3" s="1" t="s">
        <v>273</v>
      </c>
      <c r="G3" s="1" t="s">
        <v>15</v>
      </c>
      <c r="H3" s="1" t="s">
        <v>273</v>
      </c>
      <c r="I3" s="1" t="s">
        <v>15</v>
      </c>
      <c r="J3" s="1" t="s">
        <v>273</v>
      </c>
      <c r="K3" s="1" t="s">
        <v>15</v>
      </c>
      <c r="L3" s="1" t="s">
        <v>273</v>
      </c>
      <c r="M3" s="1" t="s">
        <v>15</v>
      </c>
      <c r="N3" s="1" t="s">
        <v>273</v>
      </c>
      <c r="O3" s="1" t="s">
        <v>273</v>
      </c>
      <c r="P3" s="1" t="s">
        <v>782</v>
      </c>
      <c r="Q3" s="1" t="s">
        <v>782</v>
      </c>
    </row>
    <row r="4" spans="1:17" x14ac:dyDescent="0.25">
      <c r="A4" s="1" t="s">
        <v>16</v>
      </c>
      <c r="B4" s="1" t="s">
        <v>274</v>
      </c>
      <c r="C4" s="1" t="s">
        <v>16</v>
      </c>
      <c r="D4" s="1" t="s">
        <v>274</v>
      </c>
      <c r="E4" s="1" t="s">
        <v>16</v>
      </c>
      <c r="F4" s="1" t="s">
        <v>274</v>
      </c>
      <c r="G4" s="1" t="s">
        <v>16</v>
      </c>
      <c r="H4" s="1" t="s">
        <v>274</v>
      </c>
      <c r="I4" s="1" t="s">
        <v>16</v>
      </c>
      <c r="J4" s="1" t="s">
        <v>274</v>
      </c>
      <c r="K4" s="1" t="s">
        <v>16</v>
      </c>
      <c r="L4" s="1" t="s">
        <v>274</v>
      </c>
      <c r="M4" s="1" t="s">
        <v>16</v>
      </c>
      <c r="N4" s="1" t="s">
        <v>274</v>
      </c>
      <c r="O4" s="1" t="s">
        <v>274</v>
      </c>
      <c r="P4" s="1" t="s">
        <v>803</v>
      </c>
      <c r="Q4" s="1" t="s">
        <v>803</v>
      </c>
    </row>
    <row r="5" spans="1:17" x14ac:dyDescent="0.25">
      <c r="A5" s="1" t="s">
        <v>508</v>
      </c>
      <c r="B5" s="1" t="s">
        <v>275</v>
      </c>
      <c r="C5" s="1" t="s">
        <v>17</v>
      </c>
      <c r="D5" s="1" t="s">
        <v>275</v>
      </c>
      <c r="E5" s="1" t="s">
        <v>17</v>
      </c>
      <c r="F5" s="1" t="s">
        <v>275</v>
      </c>
      <c r="G5" s="1" t="s">
        <v>17</v>
      </c>
      <c r="H5" s="1" t="s">
        <v>275</v>
      </c>
      <c r="I5" s="1" t="s">
        <v>508</v>
      </c>
      <c r="J5" s="1" t="s">
        <v>275</v>
      </c>
      <c r="K5" s="1" t="s">
        <v>508</v>
      </c>
      <c r="L5" s="1" t="s">
        <v>275</v>
      </c>
      <c r="M5" s="1" t="s">
        <v>508</v>
      </c>
      <c r="N5" s="1" t="s">
        <v>275</v>
      </c>
      <c r="O5" s="1" t="s">
        <v>275</v>
      </c>
      <c r="P5" s="1" t="s">
        <v>804</v>
      </c>
      <c r="Q5" s="1" t="s">
        <v>804</v>
      </c>
    </row>
    <row r="6" spans="1:17" x14ac:dyDescent="0.25">
      <c r="A6" s="1" t="s">
        <v>509</v>
      </c>
      <c r="B6" s="1" t="s">
        <v>276</v>
      </c>
      <c r="C6" s="1" t="s">
        <v>18</v>
      </c>
      <c r="D6" s="1" t="s">
        <v>276</v>
      </c>
      <c r="E6" s="1" t="s">
        <v>18</v>
      </c>
      <c r="F6" s="1" t="s">
        <v>276</v>
      </c>
      <c r="G6" s="1" t="s">
        <v>18</v>
      </c>
      <c r="H6" s="1" t="s">
        <v>276</v>
      </c>
      <c r="I6" s="1" t="s">
        <v>509</v>
      </c>
      <c r="J6" s="1" t="s">
        <v>276</v>
      </c>
      <c r="K6" s="1" t="s">
        <v>509</v>
      </c>
      <c r="L6" s="1" t="s">
        <v>276</v>
      </c>
      <c r="M6" s="1" t="s">
        <v>509</v>
      </c>
      <c r="N6" s="1" t="s">
        <v>276</v>
      </c>
      <c r="O6" s="1" t="s">
        <v>276</v>
      </c>
      <c r="P6" s="1" t="s">
        <v>805</v>
      </c>
      <c r="Q6" s="1" t="s">
        <v>805</v>
      </c>
    </row>
    <row r="7" spans="1:17" x14ac:dyDescent="0.25">
      <c r="A7" s="1" t="s">
        <v>17</v>
      </c>
      <c r="B7" s="1" t="s">
        <v>277</v>
      </c>
      <c r="C7" s="1" t="s">
        <v>19</v>
      </c>
      <c r="D7" s="1" t="s">
        <v>277</v>
      </c>
      <c r="E7" s="1" t="s">
        <v>19</v>
      </c>
      <c r="F7" s="1" t="s">
        <v>277</v>
      </c>
      <c r="G7" s="1" t="s">
        <v>19</v>
      </c>
      <c r="H7" s="1" t="s">
        <v>277</v>
      </c>
      <c r="I7" s="1" t="s">
        <v>17</v>
      </c>
      <c r="J7" s="1" t="s">
        <v>277</v>
      </c>
      <c r="K7" s="1" t="s">
        <v>17</v>
      </c>
      <c r="L7" s="1" t="s">
        <v>277</v>
      </c>
      <c r="M7" s="1" t="s">
        <v>17</v>
      </c>
      <c r="N7" s="1" t="s">
        <v>277</v>
      </c>
      <c r="O7" s="1" t="s">
        <v>277</v>
      </c>
      <c r="P7" s="1" t="s">
        <v>806</v>
      </c>
      <c r="Q7" s="1" t="s">
        <v>806</v>
      </c>
    </row>
    <row r="8" spans="1:17" x14ac:dyDescent="0.25">
      <c r="A8" s="1" t="s">
        <v>510</v>
      </c>
      <c r="B8" s="1" t="s">
        <v>278</v>
      </c>
      <c r="C8" s="1" t="s">
        <v>20</v>
      </c>
      <c r="D8" s="1" t="s">
        <v>278</v>
      </c>
      <c r="E8" s="1" t="s">
        <v>20</v>
      </c>
      <c r="F8" s="1" t="s">
        <v>278</v>
      </c>
      <c r="G8" s="1" t="s">
        <v>20</v>
      </c>
      <c r="H8" s="1" t="s">
        <v>278</v>
      </c>
      <c r="I8" s="1" t="s">
        <v>510</v>
      </c>
      <c r="J8" s="1" t="s">
        <v>278</v>
      </c>
      <c r="K8" s="1" t="s">
        <v>510</v>
      </c>
      <c r="L8" s="1" t="s">
        <v>278</v>
      </c>
      <c r="M8" s="1" t="s">
        <v>510</v>
      </c>
      <c r="N8" s="1" t="s">
        <v>278</v>
      </c>
      <c r="O8" s="1" t="s">
        <v>278</v>
      </c>
      <c r="P8" s="1" t="s">
        <v>807</v>
      </c>
      <c r="Q8" s="1" t="s">
        <v>807</v>
      </c>
    </row>
    <row r="9" spans="1:17" x14ac:dyDescent="0.25">
      <c r="A9" s="1" t="s">
        <v>18</v>
      </c>
      <c r="B9" s="1" t="s">
        <v>279</v>
      </c>
      <c r="C9" s="1" t="s">
        <v>21</v>
      </c>
      <c r="D9" s="1" t="s">
        <v>279</v>
      </c>
      <c r="E9" s="1" t="s">
        <v>21</v>
      </c>
      <c r="F9" s="1" t="s">
        <v>279</v>
      </c>
      <c r="G9" s="1" t="s">
        <v>21</v>
      </c>
      <c r="H9" s="1" t="s">
        <v>279</v>
      </c>
      <c r="I9" s="1" t="s">
        <v>18</v>
      </c>
      <c r="J9" s="1" t="s">
        <v>279</v>
      </c>
      <c r="K9" s="1" t="s">
        <v>18</v>
      </c>
      <c r="L9" s="1" t="s">
        <v>279</v>
      </c>
      <c r="M9" s="1" t="s">
        <v>18</v>
      </c>
      <c r="N9" s="1" t="s">
        <v>279</v>
      </c>
      <c r="O9" s="1" t="s">
        <v>279</v>
      </c>
      <c r="P9" s="1" t="s">
        <v>808</v>
      </c>
      <c r="Q9" s="1" t="s">
        <v>808</v>
      </c>
    </row>
    <row r="10" spans="1:17" x14ac:dyDescent="0.25">
      <c r="A10" s="1" t="s">
        <v>19</v>
      </c>
      <c r="B10" s="1" t="s">
        <v>280</v>
      </c>
      <c r="C10" s="1" t="s">
        <v>22</v>
      </c>
      <c r="D10" s="1" t="s">
        <v>280</v>
      </c>
      <c r="E10" s="1" t="s">
        <v>22</v>
      </c>
      <c r="F10" s="1" t="s">
        <v>280</v>
      </c>
      <c r="G10" s="1" t="s">
        <v>22</v>
      </c>
      <c r="H10" s="1" t="s">
        <v>280</v>
      </c>
      <c r="I10" s="1" t="s">
        <v>19</v>
      </c>
      <c r="J10" s="1" t="s">
        <v>280</v>
      </c>
      <c r="K10" s="1" t="s">
        <v>19</v>
      </c>
      <c r="L10" s="1" t="s">
        <v>280</v>
      </c>
      <c r="M10" s="1" t="s">
        <v>19</v>
      </c>
      <c r="N10" s="1" t="s">
        <v>280</v>
      </c>
      <c r="O10" s="1" t="s">
        <v>280</v>
      </c>
      <c r="P10" s="1" t="s">
        <v>809</v>
      </c>
      <c r="Q10" s="1" t="s">
        <v>809</v>
      </c>
    </row>
    <row r="11" spans="1:17" x14ac:dyDescent="0.25">
      <c r="A11" s="1" t="s">
        <v>20</v>
      </c>
      <c r="B11" s="1" t="s">
        <v>281</v>
      </c>
      <c r="C11" s="1" t="s">
        <v>23</v>
      </c>
      <c r="D11" s="1" t="s">
        <v>281</v>
      </c>
      <c r="E11" s="1" t="s">
        <v>23</v>
      </c>
      <c r="F11" s="1" t="s">
        <v>281</v>
      </c>
      <c r="G11" s="1" t="s">
        <v>23</v>
      </c>
      <c r="H11" s="1" t="s">
        <v>281</v>
      </c>
      <c r="I11" s="1" t="s">
        <v>20</v>
      </c>
      <c r="J11" s="1" t="s">
        <v>281</v>
      </c>
      <c r="K11" s="1" t="s">
        <v>20</v>
      </c>
      <c r="L11" s="1" t="s">
        <v>281</v>
      </c>
      <c r="M11" s="1" t="s">
        <v>20</v>
      </c>
      <c r="N11" s="1" t="s">
        <v>281</v>
      </c>
      <c r="O11" s="1" t="s">
        <v>281</v>
      </c>
      <c r="P11" s="1" t="s">
        <v>810</v>
      </c>
      <c r="Q11" s="1" t="s">
        <v>810</v>
      </c>
    </row>
    <row r="12" spans="1:17" x14ac:dyDescent="0.25">
      <c r="A12" s="1" t="s">
        <v>21</v>
      </c>
      <c r="B12" s="1" t="s">
        <v>282</v>
      </c>
      <c r="C12" s="1" t="s">
        <v>24</v>
      </c>
      <c r="D12" s="1" t="s">
        <v>282</v>
      </c>
      <c r="E12" s="1" t="s">
        <v>24</v>
      </c>
      <c r="F12" s="1" t="s">
        <v>282</v>
      </c>
      <c r="G12" s="1" t="s">
        <v>24</v>
      </c>
      <c r="H12" s="1" t="s">
        <v>282</v>
      </c>
      <c r="I12" s="1" t="s">
        <v>21</v>
      </c>
      <c r="J12" s="1" t="s">
        <v>282</v>
      </c>
      <c r="K12" s="1" t="s">
        <v>21</v>
      </c>
      <c r="L12" s="1" t="s">
        <v>282</v>
      </c>
      <c r="M12" s="1" t="s">
        <v>21</v>
      </c>
      <c r="N12" s="1" t="s">
        <v>282</v>
      </c>
      <c r="O12" s="1" t="s">
        <v>282</v>
      </c>
      <c r="P12" s="1" t="s">
        <v>811</v>
      </c>
      <c r="Q12" s="1" t="s">
        <v>811</v>
      </c>
    </row>
    <row r="13" spans="1:17" x14ac:dyDescent="0.25">
      <c r="A13" s="1" t="s">
        <v>22</v>
      </c>
      <c r="B13" s="1" t="s">
        <v>283</v>
      </c>
      <c r="C13" s="1" t="s">
        <v>25</v>
      </c>
      <c r="D13" s="1" t="s">
        <v>283</v>
      </c>
      <c r="E13" s="1" t="s">
        <v>25</v>
      </c>
      <c r="F13" s="1" t="s">
        <v>283</v>
      </c>
      <c r="G13" s="1" t="s">
        <v>25</v>
      </c>
      <c r="H13" s="1" t="s">
        <v>283</v>
      </c>
      <c r="I13" s="1" t="s">
        <v>22</v>
      </c>
      <c r="J13" s="1" t="s">
        <v>283</v>
      </c>
      <c r="K13" s="1" t="s">
        <v>22</v>
      </c>
      <c r="L13" s="1" t="s">
        <v>283</v>
      </c>
      <c r="M13" s="1" t="s">
        <v>22</v>
      </c>
      <c r="N13" s="1" t="s">
        <v>283</v>
      </c>
      <c r="O13" s="1" t="s">
        <v>283</v>
      </c>
      <c r="P13" s="1" t="s">
        <v>812</v>
      </c>
      <c r="Q13" s="1" t="s">
        <v>812</v>
      </c>
    </row>
    <row r="14" spans="1:17" x14ac:dyDescent="0.25">
      <c r="A14" s="1" t="s">
        <v>23</v>
      </c>
      <c r="B14" s="1" t="s">
        <v>284</v>
      </c>
      <c r="C14" s="1" t="s">
        <v>26</v>
      </c>
      <c r="D14" s="1" t="s">
        <v>284</v>
      </c>
      <c r="E14" s="1" t="s">
        <v>26</v>
      </c>
      <c r="F14" s="1" t="s">
        <v>284</v>
      </c>
      <c r="G14" s="1" t="s">
        <v>26</v>
      </c>
      <c r="H14" s="1" t="s">
        <v>284</v>
      </c>
      <c r="I14" s="1" t="s">
        <v>23</v>
      </c>
      <c r="J14" s="1" t="s">
        <v>284</v>
      </c>
      <c r="K14" s="1" t="s">
        <v>23</v>
      </c>
      <c r="L14" s="1" t="s">
        <v>284</v>
      </c>
      <c r="M14" s="1" t="s">
        <v>23</v>
      </c>
      <c r="N14" s="1" t="s">
        <v>284</v>
      </c>
      <c r="O14" s="1" t="s">
        <v>284</v>
      </c>
      <c r="P14" s="1" t="s">
        <v>813</v>
      </c>
      <c r="Q14" s="1" t="s">
        <v>813</v>
      </c>
    </row>
    <row r="15" spans="1:17" x14ac:dyDescent="0.25">
      <c r="A15" s="1" t="s">
        <v>24</v>
      </c>
      <c r="B15" s="1" t="s">
        <v>285</v>
      </c>
      <c r="C15" s="1" t="s">
        <v>27</v>
      </c>
      <c r="D15" s="1" t="s">
        <v>285</v>
      </c>
      <c r="E15" s="1" t="s">
        <v>27</v>
      </c>
      <c r="F15" s="1" t="s">
        <v>285</v>
      </c>
      <c r="G15" s="1" t="s">
        <v>27</v>
      </c>
      <c r="H15" s="1" t="s">
        <v>285</v>
      </c>
      <c r="I15" s="1" t="s">
        <v>24</v>
      </c>
      <c r="J15" s="1" t="s">
        <v>285</v>
      </c>
      <c r="K15" s="1" t="s">
        <v>24</v>
      </c>
      <c r="L15" s="1" t="s">
        <v>285</v>
      </c>
      <c r="M15" s="1" t="s">
        <v>24</v>
      </c>
      <c r="N15" s="1" t="s">
        <v>285</v>
      </c>
      <c r="O15" s="1" t="s">
        <v>285</v>
      </c>
      <c r="P15" s="1" t="s">
        <v>814</v>
      </c>
      <c r="Q15" s="1" t="s">
        <v>814</v>
      </c>
    </row>
    <row r="16" spans="1:17" x14ac:dyDescent="0.25">
      <c r="A16" s="1" t="s">
        <v>25</v>
      </c>
      <c r="B16" s="1" t="s">
        <v>286</v>
      </c>
      <c r="C16" s="1" t="s">
        <v>28</v>
      </c>
      <c r="D16" s="1" t="s">
        <v>286</v>
      </c>
      <c r="E16" s="1" t="s">
        <v>28</v>
      </c>
      <c r="F16" s="1" t="s">
        <v>286</v>
      </c>
      <c r="G16" s="1" t="s">
        <v>28</v>
      </c>
      <c r="H16" s="1" t="s">
        <v>286</v>
      </c>
      <c r="I16" s="1" t="s">
        <v>25</v>
      </c>
      <c r="J16" s="1" t="s">
        <v>286</v>
      </c>
      <c r="K16" s="1" t="s">
        <v>25</v>
      </c>
      <c r="L16" s="1" t="s">
        <v>286</v>
      </c>
      <c r="M16" s="1" t="s">
        <v>25</v>
      </c>
      <c r="N16" s="1" t="s">
        <v>286</v>
      </c>
      <c r="O16" s="1" t="s">
        <v>286</v>
      </c>
      <c r="P16" s="1" t="s">
        <v>815</v>
      </c>
      <c r="Q16" s="1" t="s">
        <v>815</v>
      </c>
    </row>
    <row r="17" spans="1:17" x14ac:dyDescent="0.25">
      <c r="A17" s="1" t="s">
        <v>26</v>
      </c>
      <c r="B17" s="1" t="s">
        <v>287</v>
      </c>
      <c r="C17" s="1" t="s">
        <v>29</v>
      </c>
      <c r="D17" s="1" t="s">
        <v>287</v>
      </c>
      <c r="E17" s="1" t="s">
        <v>29</v>
      </c>
      <c r="F17" s="1" t="s">
        <v>287</v>
      </c>
      <c r="G17" s="1" t="s">
        <v>29</v>
      </c>
      <c r="H17" s="1" t="s">
        <v>287</v>
      </c>
      <c r="I17" s="1" t="s">
        <v>26</v>
      </c>
      <c r="J17" s="1" t="s">
        <v>287</v>
      </c>
      <c r="K17" s="1" t="s">
        <v>26</v>
      </c>
      <c r="L17" s="1" t="s">
        <v>287</v>
      </c>
      <c r="M17" s="1" t="s">
        <v>26</v>
      </c>
      <c r="N17" s="1" t="s">
        <v>287</v>
      </c>
      <c r="O17" s="1" t="s">
        <v>287</v>
      </c>
      <c r="P17" s="1" t="s">
        <v>816</v>
      </c>
      <c r="Q17" s="1" t="s">
        <v>816</v>
      </c>
    </row>
    <row r="18" spans="1:17" x14ac:dyDescent="0.25">
      <c r="A18" s="1" t="s">
        <v>27</v>
      </c>
      <c r="B18" s="1" t="s">
        <v>288</v>
      </c>
      <c r="C18" s="1" t="s">
        <v>30</v>
      </c>
      <c r="D18" s="1" t="s">
        <v>288</v>
      </c>
      <c r="E18" s="1" t="s">
        <v>30</v>
      </c>
      <c r="F18" s="1" t="s">
        <v>288</v>
      </c>
      <c r="G18" s="1" t="s">
        <v>30</v>
      </c>
      <c r="H18" s="1" t="s">
        <v>288</v>
      </c>
      <c r="I18" s="1" t="s">
        <v>27</v>
      </c>
      <c r="J18" s="1" t="s">
        <v>288</v>
      </c>
      <c r="K18" s="1" t="s">
        <v>27</v>
      </c>
      <c r="L18" s="1" t="s">
        <v>288</v>
      </c>
      <c r="M18" s="1" t="s">
        <v>27</v>
      </c>
      <c r="N18" s="1" t="s">
        <v>288</v>
      </c>
      <c r="O18" s="1" t="s">
        <v>288</v>
      </c>
      <c r="P18" s="1" t="s">
        <v>817</v>
      </c>
      <c r="Q18" s="1" t="s">
        <v>817</v>
      </c>
    </row>
    <row r="19" spans="1:17" x14ac:dyDescent="0.25">
      <c r="A19" s="1" t="s">
        <v>511</v>
      </c>
      <c r="B19" s="1" t="s">
        <v>289</v>
      </c>
      <c r="C19" s="1" t="s">
        <v>31</v>
      </c>
      <c r="D19" s="1" t="s">
        <v>289</v>
      </c>
      <c r="E19" s="1" t="s">
        <v>31</v>
      </c>
      <c r="F19" s="1" t="s">
        <v>289</v>
      </c>
      <c r="G19" s="1" t="s">
        <v>31</v>
      </c>
      <c r="H19" s="1" t="s">
        <v>289</v>
      </c>
      <c r="I19" s="1" t="s">
        <v>511</v>
      </c>
      <c r="J19" s="1" t="s">
        <v>289</v>
      </c>
      <c r="K19" s="1" t="s">
        <v>511</v>
      </c>
      <c r="L19" s="1" t="s">
        <v>289</v>
      </c>
      <c r="M19" s="1" t="s">
        <v>511</v>
      </c>
      <c r="N19" s="1" t="s">
        <v>289</v>
      </c>
      <c r="O19" s="1" t="s">
        <v>289</v>
      </c>
      <c r="P19" s="1" t="s">
        <v>818</v>
      </c>
      <c r="Q19" s="1" t="s">
        <v>818</v>
      </c>
    </row>
    <row r="20" spans="1:17" x14ac:dyDescent="0.25">
      <c r="A20" s="1" t="s">
        <v>512</v>
      </c>
      <c r="B20" s="1" t="s">
        <v>290</v>
      </c>
      <c r="C20" s="1" t="s">
        <v>32</v>
      </c>
      <c r="D20" s="1" t="s">
        <v>290</v>
      </c>
      <c r="E20" s="1" t="s">
        <v>32</v>
      </c>
      <c r="F20" s="1" t="s">
        <v>290</v>
      </c>
      <c r="G20" s="1" t="s">
        <v>32</v>
      </c>
      <c r="H20" s="1" t="s">
        <v>290</v>
      </c>
      <c r="I20" s="1" t="s">
        <v>512</v>
      </c>
      <c r="J20" s="1" t="s">
        <v>290</v>
      </c>
      <c r="K20" s="1" t="s">
        <v>512</v>
      </c>
      <c r="L20" s="1" t="s">
        <v>290</v>
      </c>
      <c r="M20" s="1" t="s">
        <v>512</v>
      </c>
      <c r="N20" s="1" t="s">
        <v>290</v>
      </c>
      <c r="O20" s="1" t="s">
        <v>290</v>
      </c>
      <c r="P20" s="1" t="s">
        <v>819</v>
      </c>
      <c r="Q20" s="1" t="s">
        <v>819</v>
      </c>
    </row>
    <row r="21" spans="1:17" x14ac:dyDescent="0.25">
      <c r="A21" s="1" t="s">
        <v>513</v>
      </c>
      <c r="B21" s="1" t="s">
        <v>291</v>
      </c>
      <c r="C21" s="1" t="s">
        <v>33</v>
      </c>
      <c r="D21" s="1" t="s">
        <v>291</v>
      </c>
      <c r="E21" s="1" t="s">
        <v>33</v>
      </c>
      <c r="F21" s="1" t="s">
        <v>291</v>
      </c>
      <c r="G21" s="1" t="s">
        <v>33</v>
      </c>
      <c r="H21" s="1" t="s">
        <v>291</v>
      </c>
      <c r="I21" s="1" t="s">
        <v>513</v>
      </c>
      <c r="J21" s="1" t="s">
        <v>291</v>
      </c>
      <c r="K21" s="1" t="s">
        <v>513</v>
      </c>
      <c r="L21" s="1" t="s">
        <v>291</v>
      </c>
      <c r="M21" s="1" t="s">
        <v>513</v>
      </c>
      <c r="N21" s="1" t="s">
        <v>291</v>
      </c>
      <c r="O21" s="1" t="s">
        <v>291</v>
      </c>
      <c r="P21" s="1" t="s">
        <v>820</v>
      </c>
      <c r="Q21" s="1" t="s">
        <v>820</v>
      </c>
    </row>
    <row r="22" spans="1:17" x14ac:dyDescent="0.25">
      <c r="A22" s="1" t="s">
        <v>514</v>
      </c>
      <c r="B22" s="1" t="s">
        <v>292</v>
      </c>
      <c r="C22" s="1" t="s">
        <v>34</v>
      </c>
      <c r="D22" s="1" t="s">
        <v>292</v>
      </c>
      <c r="E22" s="1" t="s">
        <v>34</v>
      </c>
      <c r="F22" s="1" t="s">
        <v>292</v>
      </c>
      <c r="G22" s="1" t="s">
        <v>34</v>
      </c>
      <c r="H22" s="1" t="s">
        <v>292</v>
      </c>
      <c r="I22" s="1" t="s">
        <v>514</v>
      </c>
      <c r="J22" s="1" t="s">
        <v>292</v>
      </c>
      <c r="K22" s="1" t="s">
        <v>514</v>
      </c>
      <c r="L22" s="1" t="s">
        <v>292</v>
      </c>
      <c r="M22" s="1" t="s">
        <v>514</v>
      </c>
      <c r="N22" s="1" t="s">
        <v>292</v>
      </c>
      <c r="O22" s="1" t="s">
        <v>292</v>
      </c>
      <c r="P22" s="1" t="s">
        <v>821</v>
      </c>
      <c r="Q22" s="1" t="s">
        <v>821</v>
      </c>
    </row>
    <row r="23" spans="1:17" x14ac:dyDescent="0.25">
      <c r="A23" s="1" t="s">
        <v>28</v>
      </c>
      <c r="B23" s="1" t="s">
        <v>293</v>
      </c>
      <c r="C23" s="1" t="s">
        <v>35</v>
      </c>
      <c r="D23" s="1" t="s">
        <v>293</v>
      </c>
      <c r="E23" s="1" t="s">
        <v>35</v>
      </c>
      <c r="F23" s="1" t="s">
        <v>293</v>
      </c>
      <c r="G23" s="1" t="s">
        <v>35</v>
      </c>
      <c r="H23" s="1" t="s">
        <v>293</v>
      </c>
      <c r="I23" s="1" t="s">
        <v>28</v>
      </c>
      <c r="J23" s="1" t="s">
        <v>293</v>
      </c>
      <c r="K23" s="1" t="s">
        <v>28</v>
      </c>
      <c r="L23" s="1" t="s">
        <v>293</v>
      </c>
      <c r="M23" s="1" t="s">
        <v>28</v>
      </c>
      <c r="N23" s="1" t="s">
        <v>293</v>
      </c>
      <c r="O23" s="1" t="s">
        <v>293</v>
      </c>
      <c r="P23" s="1" t="s">
        <v>822</v>
      </c>
      <c r="Q23" s="1" t="s">
        <v>822</v>
      </c>
    </row>
    <row r="24" spans="1:17" x14ac:dyDescent="0.25">
      <c r="A24" s="1" t="s">
        <v>29</v>
      </c>
      <c r="B24" s="1" t="s">
        <v>294</v>
      </c>
      <c r="C24" s="1" t="s">
        <v>36</v>
      </c>
      <c r="D24" s="1" t="s">
        <v>294</v>
      </c>
      <c r="E24" s="1" t="s">
        <v>36</v>
      </c>
      <c r="F24" s="1" t="s">
        <v>294</v>
      </c>
      <c r="G24" s="1" t="s">
        <v>36</v>
      </c>
      <c r="H24" s="1" t="s">
        <v>294</v>
      </c>
      <c r="I24" s="1" t="s">
        <v>29</v>
      </c>
      <c r="J24" s="1" t="s">
        <v>294</v>
      </c>
      <c r="K24" s="1" t="s">
        <v>29</v>
      </c>
      <c r="L24" s="1" t="s">
        <v>294</v>
      </c>
      <c r="M24" s="1" t="s">
        <v>29</v>
      </c>
      <c r="N24" s="1" t="s">
        <v>294</v>
      </c>
      <c r="O24" s="1" t="s">
        <v>294</v>
      </c>
      <c r="P24" s="1" t="s">
        <v>823</v>
      </c>
      <c r="Q24" s="1" t="s">
        <v>823</v>
      </c>
    </row>
    <row r="25" spans="1:17" x14ac:dyDescent="0.25">
      <c r="A25" s="1" t="s">
        <v>30</v>
      </c>
      <c r="B25" s="1" t="s">
        <v>295</v>
      </c>
      <c r="C25" s="1" t="s">
        <v>37</v>
      </c>
      <c r="D25" s="1" t="s">
        <v>295</v>
      </c>
      <c r="E25" s="1" t="s">
        <v>37</v>
      </c>
      <c r="F25" s="1" t="s">
        <v>295</v>
      </c>
      <c r="G25" s="1" t="s">
        <v>37</v>
      </c>
      <c r="H25" s="1" t="s">
        <v>295</v>
      </c>
      <c r="I25" s="1" t="s">
        <v>30</v>
      </c>
      <c r="J25" s="1" t="s">
        <v>295</v>
      </c>
      <c r="K25" s="1" t="s">
        <v>30</v>
      </c>
      <c r="L25" s="1" t="s">
        <v>295</v>
      </c>
      <c r="M25" s="1" t="s">
        <v>30</v>
      </c>
      <c r="N25" s="1" t="s">
        <v>295</v>
      </c>
      <c r="O25" s="1" t="s">
        <v>295</v>
      </c>
      <c r="P25" s="1" t="s">
        <v>824</v>
      </c>
      <c r="Q25" s="1" t="s">
        <v>824</v>
      </c>
    </row>
    <row r="26" spans="1:17" x14ac:dyDescent="0.25">
      <c r="A26" s="1" t="s">
        <v>31</v>
      </c>
      <c r="B26" s="1" t="s">
        <v>296</v>
      </c>
      <c r="C26" s="1" t="s">
        <v>38</v>
      </c>
      <c r="D26" s="1" t="s">
        <v>296</v>
      </c>
      <c r="E26" s="1" t="s">
        <v>38</v>
      </c>
      <c r="F26" s="1" t="s">
        <v>296</v>
      </c>
      <c r="G26" s="1" t="s">
        <v>38</v>
      </c>
      <c r="H26" s="1" t="s">
        <v>296</v>
      </c>
      <c r="I26" s="1" t="s">
        <v>31</v>
      </c>
      <c r="J26" s="1" t="s">
        <v>296</v>
      </c>
      <c r="K26" s="1" t="s">
        <v>31</v>
      </c>
      <c r="L26" s="1" t="s">
        <v>296</v>
      </c>
      <c r="M26" s="1" t="s">
        <v>31</v>
      </c>
      <c r="N26" s="1" t="s">
        <v>296</v>
      </c>
      <c r="O26" s="1" t="s">
        <v>296</v>
      </c>
      <c r="P26" s="1" t="s">
        <v>825</v>
      </c>
      <c r="Q26" s="1" t="s">
        <v>825</v>
      </c>
    </row>
    <row r="27" spans="1:17" x14ac:dyDescent="0.25">
      <c r="A27" s="1" t="s">
        <v>32</v>
      </c>
      <c r="B27" s="1" t="s">
        <v>297</v>
      </c>
      <c r="C27" s="1" t="s">
        <v>39</v>
      </c>
      <c r="D27" s="1" t="s">
        <v>297</v>
      </c>
      <c r="E27" s="1" t="s">
        <v>39</v>
      </c>
      <c r="F27" s="1" t="s">
        <v>297</v>
      </c>
      <c r="G27" s="1" t="s">
        <v>39</v>
      </c>
      <c r="H27" s="1" t="s">
        <v>297</v>
      </c>
      <c r="I27" s="1" t="s">
        <v>32</v>
      </c>
      <c r="J27" s="1" t="s">
        <v>297</v>
      </c>
      <c r="K27" s="1" t="s">
        <v>32</v>
      </c>
      <c r="L27" s="1" t="s">
        <v>297</v>
      </c>
      <c r="M27" s="1" t="s">
        <v>32</v>
      </c>
      <c r="N27" s="1" t="s">
        <v>297</v>
      </c>
      <c r="O27" s="1" t="s">
        <v>297</v>
      </c>
      <c r="P27" s="1" t="s">
        <v>826</v>
      </c>
      <c r="Q27" s="1" t="s">
        <v>826</v>
      </c>
    </row>
    <row r="28" spans="1:17" x14ac:dyDescent="0.25">
      <c r="A28" s="1" t="s">
        <v>33</v>
      </c>
      <c r="B28" s="1" t="s">
        <v>298</v>
      </c>
      <c r="C28" s="1" t="s">
        <v>40</v>
      </c>
      <c r="D28" s="1" t="s">
        <v>298</v>
      </c>
      <c r="E28" s="1" t="s">
        <v>40</v>
      </c>
      <c r="F28" s="1" t="s">
        <v>298</v>
      </c>
      <c r="G28" s="1" t="s">
        <v>40</v>
      </c>
      <c r="H28" s="1" t="s">
        <v>298</v>
      </c>
      <c r="I28" s="1" t="s">
        <v>33</v>
      </c>
      <c r="J28" s="1" t="s">
        <v>298</v>
      </c>
      <c r="K28" s="1" t="s">
        <v>33</v>
      </c>
      <c r="L28" s="1" t="s">
        <v>298</v>
      </c>
      <c r="M28" s="1" t="s">
        <v>33</v>
      </c>
      <c r="N28" s="1" t="s">
        <v>298</v>
      </c>
      <c r="O28" s="1" t="s">
        <v>298</v>
      </c>
      <c r="P28" s="1" t="s">
        <v>827</v>
      </c>
      <c r="Q28" s="1" t="s">
        <v>827</v>
      </c>
    </row>
    <row r="29" spans="1:17" x14ac:dyDescent="0.25">
      <c r="A29" s="1" t="s">
        <v>34</v>
      </c>
      <c r="B29" s="1" t="s">
        <v>299</v>
      </c>
      <c r="C29" s="1" t="s">
        <v>41</v>
      </c>
      <c r="D29" s="1" t="s">
        <v>299</v>
      </c>
      <c r="E29" s="1" t="s">
        <v>41</v>
      </c>
      <c r="F29" s="1" t="s">
        <v>299</v>
      </c>
      <c r="G29" s="1" t="s">
        <v>41</v>
      </c>
      <c r="H29" s="1" t="s">
        <v>299</v>
      </c>
      <c r="I29" s="1" t="s">
        <v>34</v>
      </c>
      <c r="J29" s="1" t="s">
        <v>299</v>
      </c>
      <c r="K29" s="1" t="s">
        <v>34</v>
      </c>
      <c r="L29" s="1" t="s">
        <v>299</v>
      </c>
      <c r="M29" s="1" t="s">
        <v>34</v>
      </c>
      <c r="N29" s="1" t="s">
        <v>299</v>
      </c>
      <c r="O29" s="1" t="s">
        <v>299</v>
      </c>
      <c r="P29" s="1" t="s">
        <v>828</v>
      </c>
      <c r="Q29" s="1" t="s">
        <v>828</v>
      </c>
    </row>
    <row r="30" spans="1:17" x14ac:dyDescent="0.25">
      <c r="A30" s="1" t="s">
        <v>35</v>
      </c>
      <c r="B30" s="1" t="s">
        <v>300</v>
      </c>
      <c r="C30" s="1" t="s">
        <v>42</v>
      </c>
      <c r="D30" s="1" t="s">
        <v>300</v>
      </c>
      <c r="E30" s="1" t="s">
        <v>42</v>
      </c>
      <c r="F30" s="1" t="s">
        <v>300</v>
      </c>
      <c r="G30" s="1" t="s">
        <v>42</v>
      </c>
      <c r="H30" s="1" t="s">
        <v>300</v>
      </c>
      <c r="I30" s="1" t="s">
        <v>35</v>
      </c>
      <c r="J30" s="1" t="s">
        <v>300</v>
      </c>
      <c r="K30" s="1" t="s">
        <v>35</v>
      </c>
      <c r="L30" s="1" t="s">
        <v>300</v>
      </c>
      <c r="M30" s="1" t="s">
        <v>35</v>
      </c>
      <c r="N30" s="1" t="s">
        <v>300</v>
      </c>
      <c r="O30" s="1" t="s">
        <v>300</v>
      </c>
      <c r="P30" s="1" t="s">
        <v>856</v>
      </c>
      <c r="Q30" s="1" t="s">
        <v>856</v>
      </c>
    </row>
    <row r="31" spans="1:17" x14ac:dyDescent="0.25">
      <c r="A31" s="1" t="s">
        <v>36</v>
      </c>
      <c r="B31" s="1" t="s">
        <v>301</v>
      </c>
      <c r="C31" s="1" t="s">
        <v>43</v>
      </c>
      <c r="D31" s="1" t="s">
        <v>301</v>
      </c>
      <c r="E31" s="1" t="s">
        <v>43</v>
      </c>
      <c r="F31" s="1" t="s">
        <v>301</v>
      </c>
      <c r="G31" s="1" t="s">
        <v>43</v>
      </c>
      <c r="H31" s="1" t="s">
        <v>301</v>
      </c>
      <c r="I31" s="1" t="s">
        <v>36</v>
      </c>
      <c r="J31" s="1" t="s">
        <v>301</v>
      </c>
      <c r="K31" s="1" t="s">
        <v>36</v>
      </c>
      <c r="L31" s="1" t="s">
        <v>301</v>
      </c>
      <c r="M31" s="1" t="s">
        <v>36</v>
      </c>
      <c r="N31" s="1" t="s">
        <v>301</v>
      </c>
      <c r="O31" s="1" t="s">
        <v>301</v>
      </c>
      <c r="P31" s="1" t="s">
        <v>857</v>
      </c>
      <c r="Q31" s="1" t="s">
        <v>857</v>
      </c>
    </row>
    <row r="32" spans="1:17" x14ac:dyDescent="0.25">
      <c r="A32" s="1" t="s">
        <v>37</v>
      </c>
      <c r="B32" s="1" t="s">
        <v>483</v>
      </c>
      <c r="C32" s="1" t="s">
        <v>44</v>
      </c>
      <c r="E32" s="1" t="s">
        <v>44</v>
      </c>
      <c r="G32" s="1" t="s">
        <v>44</v>
      </c>
      <c r="I32" s="1" t="s">
        <v>37</v>
      </c>
      <c r="J32" s="1" t="s">
        <v>483</v>
      </c>
      <c r="K32" s="1" t="s">
        <v>37</v>
      </c>
      <c r="L32" s="1" t="s">
        <v>483</v>
      </c>
      <c r="M32" s="1" t="s">
        <v>37</v>
      </c>
      <c r="N32" s="1" t="s">
        <v>483</v>
      </c>
      <c r="O32" s="1" t="s">
        <v>483</v>
      </c>
      <c r="P32" s="1" t="s">
        <v>858</v>
      </c>
      <c r="Q32" s="1" t="s">
        <v>858</v>
      </c>
    </row>
    <row r="33" spans="1:17" x14ac:dyDescent="0.25">
      <c r="A33" s="1" t="s">
        <v>515</v>
      </c>
      <c r="B33" s="1" t="s">
        <v>484</v>
      </c>
      <c r="C33" s="1" t="s">
        <v>45</v>
      </c>
      <c r="E33" s="1" t="s">
        <v>45</v>
      </c>
      <c r="G33" s="1" t="s">
        <v>45</v>
      </c>
      <c r="I33" s="1" t="s">
        <v>515</v>
      </c>
      <c r="J33" s="1" t="s">
        <v>484</v>
      </c>
      <c r="K33" s="1" t="s">
        <v>515</v>
      </c>
      <c r="L33" s="1" t="s">
        <v>484</v>
      </c>
      <c r="M33" s="1" t="s">
        <v>515</v>
      </c>
      <c r="N33" s="1" t="s">
        <v>484</v>
      </c>
      <c r="O33" s="1" t="s">
        <v>484</v>
      </c>
      <c r="P33" s="1" t="s">
        <v>859</v>
      </c>
      <c r="Q33" s="1" t="s">
        <v>859</v>
      </c>
    </row>
    <row r="34" spans="1:17" x14ac:dyDescent="0.25">
      <c r="A34" s="1" t="s">
        <v>516</v>
      </c>
      <c r="B34" s="1" t="s">
        <v>485</v>
      </c>
      <c r="C34" s="1" t="s">
        <v>46</v>
      </c>
      <c r="E34" s="1" t="s">
        <v>46</v>
      </c>
      <c r="G34" s="1" t="s">
        <v>46</v>
      </c>
      <c r="I34" s="1" t="s">
        <v>516</v>
      </c>
      <c r="J34" s="1" t="s">
        <v>485</v>
      </c>
      <c r="K34" s="1" t="s">
        <v>516</v>
      </c>
      <c r="L34" s="1" t="s">
        <v>485</v>
      </c>
      <c r="M34" s="1" t="s">
        <v>516</v>
      </c>
      <c r="N34" s="1" t="s">
        <v>485</v>
      </c>
      <c r="O34" s="1" t="s">
        <v>485</v>
      </c>
      <c r="P34" s="1" t="s">
        <v>860</v>
      </c>
      <c r="Q34" s="1" t="s">
        <v>860</v>
      </c>
    </row>
    <row r="35" spans="1:17" x14ac:dyDescent="0.25">
      <c r="A35" s="1" t="s">
        <v>517</v>
      </c>
      <c r="B35" s="1" t="s">
        <v>486</v>
      </c>
      <c r="C35" s="1" t="s">
        <v>47</v>
      </c>
      <c r="E35" s="1" t="s">
        <v>47</v>
      </c>
      <c r="G35" s="1" t="s">
        <v>47</v>
      </c>
      <c r="I35" s="1" t="s">
        <v>517</v>
      </c>
      <c r="J35" s="1" t="s">
        <v>486</v>
      </c>
      <c r="K35" s="1" t="s">
        <v>517</v>
      </c>
      <c r="L35" s="1" t="s">
        <v>486</v>
      </c>
      <c r="M35" s="1" t="s">
        <v>517</v>
      </c>
      <c r="N35" s="1" t="s">
        <v>486</v>
      </c>
      <c r="O35" s="1" t="s">
        <v>486</v>
      </c>
      <c r="P35" s="1" t="s">
        <v>861</v>
      </c>
      <c r="Q35" s="1" t="s">
        <v>861</v>
      </c>
    </row>
    <row r="36" spans="1:17" x14ac:dyDescent="0.25">
      <c r="A36" s="1" t="s">
        <v>518</v>
      </c>
      <c r="B36" s="1" t="s">
        <v>487</v>
      </c>
      <c r="C36" s="1" t="s">
        <v>48</v>
      </c>
      <c r="E36" s="1" t="s">
        <v>48</v>
      </c>
      <c r="G36" s="1" t="s">
        <v>48</v>
      </c>
      <c r="I36" s="1" t="s">
        <v>518</v>
      </c>
      <c r="J36" s="1" t="s">
        <v>487</v>
      </c>
      <c r="K36" s="1" t="s">
        <v>518</v>
      </c>
      <c r="L36" s="1" t="s">
        <v>487</v>
      </c>
      <c r="M36" s="1" t="s">
        <v>518</v>
      </c>
      <c r="N36" s="1" t="s">
        <v>487</v>
      </c>
      <c r="O36" s="1" t="s">
        <v>487</v>
      </c>
      <c r="P36" s="1" t="s">
        <v>862</v>
      </c>
      <c r="Q36" s="1" t="s">
        <v>862</v>
      </c>
    </row>
    <row r="37" spans="1:17" x14ac:dyDescent="0.25">
      <c r="A37" s="1" t="s">
        <v>38</v>
      </c>
      <c r="B37" s="1" t="s">
        <v>488</v>
      </c>
      <c r="C37" s="1" t="s">
        <v>49</v>
      </c>
      <c r="E37" s="1" t="s">
        <v>49</v>
      </c>
      <c r="G37" s="1" t="s">
        <v>49</v>
      </c>
      <c r="I37" s="1" t="s">
        <v>38</v>
      </c>
      <c r="J37" s="1" t="s">
        <v>488</v>
      </c>
      <c r="K37" s="1" t="s">
        <v>38</v>
      </c>
      <c r="L37" s="1" t="s">
        <v>488</v>
      </c>
      <c r="M37" s="1" t="s">
        <v>38</v>
      </c>
      <c r="N37" s="1" t="s">
        <v>488</v>
      </c>
      <c r="O37" s="1" t="s">
        <v>488</v>
      </c>
      <c r="P37" s="1" t="s">
        <v>863</v>
      </c>
      <c r="Q37" s="1" t="s">
        <v>863</v>
      </c>
    </row>
    <row r="38" spans="1:17" x14ac:dyDescent="0.25">
      <c r="A38" s="1" t="s">
        <v>39</v>
      </c>
      <c r="B38" s="1" t="s">
        <v>489</v>
      </c>
      <c r="C38" s="1" t="s">
        <v>50</v>
      </c>
      <c r="E38" s="1" t="s">
        <v>50</v>
      </c>
      <c r="G38" s="1" t="s">
        <v>50</v>
      </c>
      <c r="I38" s="1" t="s">
        <v>39</v>
      </c>
      <c r="J38" s="1" t="s">
        <v>489</v>
      </c>
      <c r="K38" s="1" t="s">
        <v>39</v>
      </c>
      <c r="L38" s="1" t="s">
        <v>489</v>
      </c>
      <c r="M38" s="1" t="s">
        <v>39</v>
      </c>
      <c r="N38" s="1" t="s">
        <v>489</v>
      </c>
      <c r="O38" s="1" t="s">
        <v>489</v>
      </c>
      <c r="P38" s="1" t="s">
        <v>864</v>
      </c>
      <c r="Q38" s="1" t="s">
        <v>864</v>
      </c>
    </row>
    <row r="39" spans="1:17" x14ac:dyDescent="0.25">
      <c r="A39" s="1" t="s">
        <v>40</v>
      </c>
      <c r="B39" s="1" t="s">
        <v>490</v>
      </c>
      <c r="C39" s="1" t="s">
        <v>51</v>
      </c>
      <c r="E39" s="1" t="s">
        <v>51</v>
      </c>
      <c r="G39" s="1" t="s">
        <v>51</v>
      </c>
      <c r="I39" s="1" t="s">
        <v>40</v>
      </c>
      <c r="J39" s="1" t="s">
        <v>490</v>
      </c>
      <c r="K39" s="1" t="s">
        <v>40</v>
      </c>
      <c r="L39" s="1" t="s">
        <v>490</v>
      </c>
      <c r="M39" s="1" t="s">
        <v>40</v>
      </c>
      <c r="N39" s="1" t="s">
        <v>490</v>
      </c>
      <c r="O39" s="1" t="s">
        <v>490</v>
      </c>
      <c r="P39" s="1" t="s">
        <v>865</v>
      </c>
      <c r="Q39" s="1" t="s">
        <v>865</v>
      </c>
    </row>
    <row r="40" spans="1:17" x14ac:dyDescent="0.25">
      <c r="A40" s="1" t="s">
        <v>41</v>
      </c>
      <c r="B40" s="1" t="s">
        <v>491</v>
      </c>
      <c r="C40" s="1" t="s">
        <v>52</v>
      </c>
      <c r="E40" s="1" t="s">
        <v>52</v>
      </c>
      <c r="G40" s="1" t="s">
        <v>52</v>
      </c>
      <c r="I40" s="1" t="s">
        <v>41</v>
      </c>
      <c r="J40" s="1" t="s">
        <v>491</v>
      </c>
      <c r="K40" s="1" t="s">
        <v>41</v>
      </c>
      <c r="L40" s="1" t="s">
        <v>491</v>
      </c>
      <c r="M40" s="1" t="s">
        <v>41</v>
      </c>
      <c r="N40" s="1" t="s">
        <v>491</v>
      </c>
      <c r="O40" s="1" t="s">
        <v>491</v>
      </c>
      <c r="P40" s="1" t="s">
        <v>866</v>
      </c>
      <c r="Q40" s="1" t="s">
        <v>866</v>
      </c>
    </row>
    <row r="41" spans="1:17" x14ac:dyDescent="0.25">
      <c r="A41" s="1" t="s">
        <v>42</v>
      </c>
      <c r="B41" s="1" t="s">
        <v>492</v>
      </c>
      <c r="C41" s="1" t="s">
        <v>53</v>
      </c>
      <c r="E41" s="1" t="s">
        <v>53</v>
      </c>
      <c r="G41" s="1" t="s">
        <v>53</v>
      </c>
      <c r="I41" s="1" t="s">
        <v>42</v>
      </c>
      <c r="J41" s="1" t="s">
        <v>492</v>
      </c>
      <c r="K41" s="1" t="s">
        <v>42</v>
      </c>
      <c r="L41" s="1" t="s">
        <v>492</v>
      </c>
      <c r="M41" s="1" t="s">
        <v>42</v>
      </c>
      <c r="N41" s="1" t="s">
        <v>492</v>
      </c>
      <c r="O41" s="1" t="s">
        <v>492</v>
      </c>
      <c r="P41" s="1" t="s">
        <v>867</v>
      </c>
      <c r="Q41" s="1" t="s">
        <v>867</v>
      </c>
    </row>
    <row r="42" spans="1:17" x14ac:dyDescent="0.25">
      <c r="A42" s="1" t="s">
        <v>43</v>
      </c>
      <c r="B42" s="1" t="s">
        <v>493</v>
      </c>
      <c r="C42" s="1" t="s">
        <v>54</v>
      </c>
      <c r="E42" s="1" t="s">
        <v>54</v>
      </c>
      <c r="G42" s="1" t="s">
        <v>54</v>
      </c>
      <c r="I42" s="1" t="s">
        <v>43</v>
      </c>
      <c r="J42" s="1" t="s">
        <v>493</v>
      </c>
      <c r="K42" s="1" t="s">
        <v>43</v>
      </c>
      <c r="L42" s="1" t="s">
        <v>493</v>
      </c>
      <c r="M42" s="1" t="s">
        <v>43</v>
      </c>
      <c r="N42" s="1" t="s">
        <v>493</v>
      </c>
      <c r="O42" s="1" t="s">
        <v>493</v>
      </c>
      <c r="P42" s="1" t="s">
        <v>868</v>
      </c>
      <c r="Q42" s="1" t="s">
        <v>868</v>
      </c>
    </row>
    <row r="43" spans="1:17" x14ac:dyDescent="0.25">
      <c r="A43" s="1" t="s">
        <v>44</v>
      </c>
      <c r="B43" s="1" t="s">
        <v>494</v>
      </c>
      <c r="C43" s="1" t="s">
        <v>55</v>
      </c>
      <c r="E43" s="1" t="s">
        <v>55</v>
      </c>
      <c r="G43" s="1" t="s">
        <v>55</v>
      </c>
      <c r="I43" s="1" t="s">
        <v>44</v>
      </c>
      <c r="J43" s="1" t="s">
        <v>494</v>
      </c>
      <c r="K43" s="1" t="s">
        <v>44</v>
      </c>
      <c r="L43" s="1" t="s">
        <v>494</v>
      </c>
      <c r="M43" s="1" t="s">
        <v>44</v>
      </c>
      <c r="N43" s="1" t="s">
        <v>494</v>
      </c>
      <c r="O43" s="1" t="s">
        <v>494</v>
      </c>
      <c r="P43" s="1" t="s">
        <v>869</v>
      </c>
      <c r="Q43" s="1" t="s">
        <v>869</v>
      </c>
    </row>
    <row r="44" spans="1:17" x14ac:dyDescent="0.25">
      <c r="A44" s="1" t="s">
        <v>45</v>
      </c>
      <c r="B44" s="1" t="s">
        <v>495</v>
      </c>
      <c r="C44" s="1" t="s">
        <v>56</v>
      </c>
      <c r="E44" s="1" t="s">
        <v>56</v>
      </c>
      <c r="G44" s="1" t="s">
        <v>56</v>
      </c>
      <c r="I44" s="1" t="s">
        <v>45</v>
      </c>
      <c r="J44" s="1" t="s">
        <v>495</v>
      </c>
      <c r="K44" s="1" t="s">
        <v>45</v>
      </c>
      <c r="L44" s="1" t="s">
        <v>495</v>
      </c>
      <c r="M44" s="1" t="s">
        <v>45</v>
      </c>
      <c r="N44" s="1" t="s">
        <v>495</v>
      </c>
      <c r="O44" s="1" t="s">
        <v>495</v>
      </c>
      <c r="P44" s="1" t="s">
        <v>870</v>
      </c>
      <c r="Q44" s="1" t="s">
        <v>870</v>
      </c>
    </row>
    <row r="45" spans="1:17" x14ac:dyDescent="0.25">
      <c r="A45" s="1" t="s">
        <v>46</v>
      </c>
      <c r="B45" s="1" t="s">
        <v>496</v>
      </c>
      <c r="C45" s="1" t="s">
        <v>57</v>
      </c>
      <c r="E45" s="1" t="s">
        <v>57</v>
      </c>
      <c r="G45" s="1" t="s">
        <v>57</v>
      </c>
      <c r="I45" s="1" t="s">
        <v>46</v>
      </c>
      <c r="J45" s="1" t="s">
        <v>496</v>
      </c>
      <c r="K45" s="1" t="s">
        <v>46</v>
      </c>
      <c r="L45" s="1" t="s">
        <v>496</v>
      </c>
      <c r="M45" s="1" t="s">
        <v>46</v>
      </c>
      <c r="N45" s="1" t="s">
        <v>496</v>
      </c>
      <c r="O45" s="1" t="s">
        <v>496</v>
      </c>
      <c r="P45" s="1" t="s">
        <v>871</v>
      </c>
      <c r="Q45" s="1" t="s">
        <v>871</v>
      </c>
    </row>
    <row r="46" spans="1:17" x14ac:dyDescent="0.25">
      <c r="A46" s="1" t="s">
        <v>47</v>
      </c>
      <c r="B46" s="1" t="s">
        <v>497</v>
      </c>
      <c r="C46" s="1" t="s">
        <v>58</v>
      </c>
      <c r="E46" s="1" t="s">
        <v>58</v>
      </c>
      <c r="G46" s="1" t="s">
        <v>58</v>
      </c>
      <c r="I46" s="1" t="s">
        <v>47</v>
      </c>
      <c r="J46" s="1" t="s">
        <v>497</v>
      </c>
      <c r="K46" s="1" t="s">
        <v>47</v>
      </c>
      <c r="L46" s="1" t="s">
        <v>497</v>
      </c>
      <c r="M46" s="1" t="s">
        <v>47</v>
      </c>
      <c r="N46" s="1" t="s">
        <v>497</v>
      </c>
      <c r="O46" s="1" t="s">
        <v>497</v>
      </c>
      <c r="P46" s="1" t="s">
        <v>872</v>
      </c>
      <c r="Q46" s="1" t="s">
        <v>872</v>
      </c>
    </row>
    <row r="47" spans="1:17" x14ac:dyDescent="0.25">
      <c r="A47" s="1" t="s">
        <v>48</v>
      </c>
      <c r="B47" s="1" t="s">
        <v>498</v>
      </c>
      <c r="C47" s="1" t="s">
        <v>59</v>
      </c>
      <c r="E47" s="1" t="s">
        <v>59</v>
      </c>
      <c r="G47" s="1" t="s">
        <v>59</v>
      </c>
      <c r="I47" s="1" t="s">
        <v>48</v>
      </c>
      <c r="J47" s="1" t="s">
        <v>498</v>
      </c>
      <c r="K47" s="1" t="s">
        <v>48</v>
      </c>
      <c r="L47" s="1" t="s">
        <v>498</v>
      </c>
      <c r="M47" s="1" t="s">
        <v>48</v>
      </c>
      <c r="N47" s="1" t="s">
        <v>498</v>
      </c>
      <c r="O47" s="1" t="s">
        <v>498</v>
      </c>
      <c r="P47" s="1" t="s">
        <v>873</v>
      </c>
      <c r="Q47" s="1" t="s">
        <v>873</v>
      </c>
    </row>
    <row r="48" spans="1:17" x14ac:dyDescent="0.25">
      <c r="A48" s="1" t="s">
        <v>519</v>
      </c>
      <c r="B48" s="1" t="s">
        <v>499</v>
      </c>
      <c r="C48" s="1" t="s">
        <v>60</v>
      </c>
      <c r="E48" s="1" t="s">
        <v>60</v>
      </c>
      <c r="G48" s="1" t="s">
        <v>60</v>
      </c>
      <c r="I48" s="1" t="s">
        <v>519</v>
      </c>
      <c r="J48" s="1" t="s">
        <v>499</v>
      </c>
      <c r="K48" s="1" t="s">
        <v>519</v>
      </c>
      <c r="L48" s="1" t="s">
        <v>499</v>
      </c>
      <c r="M48" s="1" t="s">
        <v>519</v>
      </c>
      <c r="N48" s="1" t="s">
        <v>499</v>
      </c>
      <c r="O48" s="1" t="s">
        <v>499</v>
      </c>
      <c r="P48" s="1" t="s">
        <v>874</v>
      </c>
      <c r="Q48" s="1" t="s">
        <v>874</v>
      </c>
    </row>
    <row r="49" spans="1:17" x14ac:dyDescent="0.25">
      <c r="A49" s="1" t="s">
        <v>520</v>
      </c>
      <c r="B49" s="1" t="s">
        <v>500</v>
      </c>
      <c r="C49" s="1" t="s">
        <v>61</v>
      </c>
      <c r="E49" s="1" t="s">
        <v>61</v>
      </c>
      <c r="G49" s="1" t="s">
        <v>61</v>
      </c>
      <c r="I49" s="1" t="s">
        <v>520</v>
      </c>
      <c r="J49" s="1" t="s">
        <v>500</v>
      </c>
      <c r="K49" s="1" t="s">
        <v>520</v>
      </c>
      <c r="L49" s="1" t="s">
        <v>500</v>
      </c>
      <c r="M49" s="1" t="s">
        <v>520</v>
      </c>
      <c r="N49" s="1" t="s">
        <v>500</v>
      </c>
      <c r="O49" s="1" t="s">
        <v>500</v>
      </c>
      <c r="P49" s="1" t="s">
        <v>875</v>
      </c>
      <c r="Q49" s="1" t="s">
        <v>875</v>
      </c>
    </row>
    <row r="50" spans="1:17" x14ac:dyDescent="0.25">
      <c r="A50" s="1" t="s">
        <v>521</v>
      </c>
      <c r="C50" s="1" t="s">
        <v>62</v>
      </c>
      <c r="E50" s="1" t="s">
        <v>62</v>
      </c>
      <c r="G50" s="1" t="s">
        <v>62</v>
      </c>
      <c r="I50" s="1" t="s">
        <v>521</v>
      </c>
      <c r="K50" s="1" t="s">
        <v>521</v>
      </c>
      <c r="M50" s="1" t="s">
        <v>521</v>
      </c>
      <c r="P50" s="1" t="s">
        <v>876</v>
      </c>
      <c r="Q50" s="1" t="s">
        <v>876</v>
      </c>
    </row>
    <row r="51" spans="1:17" x14ac:dyDescent="0.25">
      <c r="A51" s="1" t="s">
        <v>522</v>
      </c>
      <c r="C51" s="1" t="s">
        <v>63</v>
      </c>
      <c r="E51" s="1" t="s">
        <v>63</v>
      </c>
      <c r="G51" s="1" t="s">
        <v>63</v>
      </c>
      <c r="I51" s="1" t="s">
        <v>522</v>
      </c>
      <c r="K51" s="1" t="s">
        <v>522</v>
      </c>
      <c r="M51" s="1" t="s">
        <v>522</v>
      </c>
      <c r="P51" s="1" t="s">
        <v>877</v>
      </c>
      <c r="Q51" s="1" t="s">
        <v>877</v>
      </c>
    </row>
    <row r="52" spans="1:17" x14ac:dyDescent="0.25">
      <c r="A52" s="1" t="s">
        <v>49</v>
      </c>
      <c r="C52" s="1" t="s">
        <v>64</v>
      </c>
      <c r="E52" s="1" t="s">
        <v>64</v>
      </c>
      <c r="G52" s="1" t="s">
        <v>64</v>
      </c>
      <c r="I52" s="1" t="s">
        <v>49</v>
      </c>
      <c r="K52" s="1" t="s">
        <v>49</v>
      </c>
      <c r="M52" s="1" t="s">
        <v>49</v>
      </c>
      <c r="P52" s="1" t="s">
        <v>878</v>
      </c>
      <c r="Q52" s="1" t="s">
        <v>878</v>
      </c>
    </row>
    <row r="53" spans="1:17" x14ac:dyDescent="0.25">
      <c r="A53" s="1" t="s">
        <v>50</v>
      </c>
      <c r="C53" s="1" t="s">
        <v>65</v>
      </c>
      <c r="E53" s="1" t="s">
        <v>65</v>
      </c>
      <c r="G53" s="1" t="s">
        <v>65</v>
      </c>
      <c r="I53" s="1" t="s">
        <v>50</v>
      </c>
      <c r="K53" s="1" t="s">
        <v>50</v>
      </c>
      <c r="M53" s="1" t="s">
        <v>50</v>
      </c>
      <c r="P53" s="1" t="s">
        <v>879</v>
      </c>
      <c r="Q53" s="1" t="s">
        <v>879</v>
      </c>
    </row>
    <row r="54" spans="1:17" x14ac:dyDescent="0.25">
      <c r="A54" s="1" t="s">
        <v>51</v>
      </c>
      <c r="C54" s="1" t="s">
        <v>66</v>
      </c>
      <c r="E54" s="1" t="s">
        <v>66</v>
      </c>
      <c r="G54" s="1" t="s">
        <v>66</v>
      </c>
      <c r="I54" s="1" t="s">
        <v>51</v>
      </c>
      <c r="K54" s="1" t="s">
        <v>51</v>
      </c>
      <c r="M54" s="1" t="s">
        <v>51</v>
      </c>
      <c r="P54" s="1" t="s">
        <v>880</v>
      </c>
      <c r="Q54" s="1" t="s">
        <v>880</v>
      </c>
    </row>
    <row r="55" spans="1:17" x14ac:dyDescent="0.25">
      <c r="A55" s="1" t="s">
        <v>52</v>
      </c>
      <c r="C55" s="1" t="s">
        <v>67</v>
      </c>
      <c r="E55" s="1" t="s">
        <v>67</v>
      </c>
      <c r="G55" s="1" t="s">
        <v>67</v>
      </c>
      <c r="I55" s="1" t="s">
        <v>52</v>
      </c>
      <c r="K55" s="1" t="s">
        <v>52</v>
      </c>
      <c r="M55" s="1" t="s">
        <v>52</v>
      </c>
      <c r="P55" s="1" t="s">
        <v>881</v>
      </c>
      <c r="Q55" s="1" t="s">
        <v>881</v>
      </c>
    </row>
    <row r="56" spans="1:17" x14ac:dyDescent="0.25">
      <c r="A56" s="1" t="s">
        <v>53</v>
      </c>
      <c r="C56" s="1" t="s">
        <v>68</v>
      </c>
      <c r="E56" s="1" t="s">
        <v>68</v>
      </c>
      <c r="G56" s="1" t="s">
        <v>68</v>
      </c>
      <c r="I56" s="1" t="s">
        <v>53</v>
      </c>
      <c r="K56" s="1" t="s">
        <v>53</v>
      </c>
      <c r="M56" s="1" t="s">
        <v>53</v>
      </c>
      <c r="P56" s="1" t="s">
        <v>882</v>
      </c>
      <c r="Q56" s="1" t="s">
        <v>882</v>
      </c>
    </row>
    <row r="57" spans="1:17" x14ac:dyDescent="0.25">
      <c r="A57" s="1" t="s">
        <v>54</v>
      </c>
      <c r="C57" s="1" t="s">
        <v>69</v>
      </c>
      <c r="E57" s="1" t="s">
        <v>69</v>
      </c>
      <c r="G57" s="1" t="s">
        <v>69</v>
      </c>
      <c r="I57" s="1" t="s">
        <v>54</v>
      </c>
      <c r="K57" s="1" t="s">
        <v>54</v>
      </c>
      <c r="M57" s="1" t="s">
        <v>54</v>
      </c>
      <c r="P57" s="1" t="s">
        <v>883</v>
      </c>
      <c r="Q57" s="1" t="s">
        <v>883</v>
      </c>
    </row>
    <row r="58" spans="1:17" x14ac:dyDescent="0.25">
      <c r="A58" s="1" t="s">
        <v>55</v>
      </c>
      <c r="C58" s="1" t="s">
        <v>70</v>
      </c>
      <c r="E58" s="1" t="s">
        <v>70</v>
      </c>
      <c r="G58" s="1" t="s">
        <v>70</v>
      </c>
      <c r="I58" s="1" t="s">
        <v>55</v>
      </c>
      <c r="K58" s="1" t="s">
        <v>55</v>
      </c>
      <c r="M58" s="1" t="s">
        <v>55</v>
      </c>
    </row>
    <row r="59" spans="1:17" x14ac:dyDescent="0.25">
      <c r="A59" s="1" t="s">
        <v>56</v>
      </c>
      <c r="C59" s="1" t="s">
        <v>71</v>
      </c>
      <c r="E59" s="1" t="s">
        <v>71</v>
      </c>
      <c r="G59" s="1" t="s">
        <v>71</v>
      </c>
      <c r="I59" s="1" t="s">
        <v>56</v>
      </c>
      <c r="K59" s="1" t="s">
        <v>56</v>
      </c>
      <c r="M59" s="1" t="s">
        <v>56</v>
      </c>
    </row>
    <row r="60" spans="1:17" x14ac:dyDescent="0.25">
      <c r="A60" s="1" t="s">
        <v>57</v>
      </c>
      <c r="C60" s="1" t="s">
        <v>72</v>
      </c>
      <c r="E60" s="1" t="s">
        <v>72</v>
      </c>
      <c r="G60" s="1" t="s">
        <v>72</v>
      </c>
      <c r="I60" s="1" t="s">
        <v>57</v>
      </c>
      <c r="K60" s="1" t="s">
        <v>57</v>
      </c>
      <c r="M60" s="1" t="s">
        <v>57</v>
      </c>
    </row>
    <row r="61" spans="1:17" x14ac:dyDescent="0.25">
      <c r="A61" s="1" t="s">
        <v>58</v>
      </c>
      <c r="C61" s="1" t="s">
        <v>73</v>
      </c>
      <c r="E61" s="1" t="s">
        <v>73</v>
      </c>
      <c r="G61" s="1" t="s">
        <v>73</v>
      </c>
      <c r="I61" s="1" t="s">
        <v>58</v>
      </c>
      <c r="K61" s="1" t="s">
        <v>58</v>
      </c>
      <c r="M61" s="1" t="s">
        <v>58</v>
      </c>
    </row>
    <row r="62" spans="1:17" x14ac:dyDescent="0.25">
      <c r="A62" s="1" t="s">
        <v>523</v>
      </c>
      <c r="C62" s="1" t="s">
        <v>74</v>
      </c>
      <c r="E62" s="1" t="s">
        <v>74</v>
      </c>
      <c r="G62" s="1" t="s">
        <v>74</v>
      </c>
      <c r="I62" s="1" t="s">
        <v>523</v>
      </c>
      <c r="K62" s="1" t="s">
        <v>523</v>
      </c>
      <c r="M62" s="1" t="s">
        <v>523</v>
      </c>
    </row>
    <row r="63" spans="1:17" x14ac:dyDescent="0.25">
      <c r="A63" s="1" t="s">
        <v>524</v>
      </c>
      <c r="C63" s="1" t="s">
        <v>75</v>
      </c>
      <c r="E63" s="1" t="s">
        <v>75</v>
      </c>
      <c r="G63" s="1" t="s">
        <v>75</v>
      </c>
      <c r="I63" s="1" t="s">
        <v>524</v>
      </c>
      <c r="K63" s="1" t="s">
        <v>524</v>
      </c>
      <c r="M63" s="1" t="s">
        <v>524</v>
      </c>
    </row>
    <row r="64" spans="1:17" x14ac:dyDescent="0.25">
      <c r="A64" s="1" t="s">
        <v>525</v>
      </c>
      <c r="C64" s="1" t="s">
        <v>76</v>
      </c>
      <c r="E64" s="1" t="s">
        <v>76</v>
      </c>
      <c r="G64" s="1" t="s">
        <v>76</v>
      </c>
      <c r="I64" s="1" t="s">
        <v>525</v>
      </c>
      <c r="K64" s="1" t="s">
        <v>525</v>
      </c>
      <c r="M64" s="1" t="s">
        <v>525</v>
      </c>
    </row>
    <row r="65" spans="1:13" x14ac:dyDescent="0.25">
      <c r="A65" s="1" t="s">
        <v>526</v>
      </c>
      <c r="C65" s="1" t="s">
        <v>77</v>
      </c>
      <c r="E65" s="1" t="s">
        <v>77</v>
      </c>
      <c r="G65" s="1" t="s">
        <v>77</v>
      </c>
      <c r="I65" s="1" t="s">
        <v>526</v>
      </c>
      <c r="K65" s="1" t="s">
        <v>526</v>
      </c>
      <c r="M65" s="1" t="s">
        <v>526</v>
      </c>
    </row>
    <row r="66" spans="1:13" x14ac:dyDescent="0.25">
      <c r="A66" s="1" t="s">
        <v>527</v>
      </c>
      <c r="C66" s="1" t="s">
        <v>78</v>
      </c>
      <c r="E66" s="1" t="s">
        <v>78</v>
      </c>
      <c r="G66" s="1" t="s">
        <v>78</v>
      </c>
      <c r="I66" s="1" t="s">
        <v>527</v>
      </c>
      <c r="K66" s="1" t="s">
        <v>527</v>
      </c>
      <c r="M66" s="1" t="s">
        <v>527</v>
      </c>
    </row>
    <row r="67" spans="1:13" x14ac:dyDescent="0.25">
      <c r="A67" s="1" t="s">
        <v>59</v>
      </c>
      <c r="C67" s="1" t="s">
        <v>79</v>
      </c>
      <c r="E67" s="1" t="s">
        <v>79</v>
      </c>
      <c r="G67" s="1" t="s">
        <v>79</v>
      </c>
      <c r="I67" s="1" t="s">
        <v>59</v>
      </c>
      <c r="K67" s="1" t="s">
        <v>59</v>
      </c>
      <c r="M67" s="1" t="s">
        <v>59</v>
      </c>
    </row>
    <row r="68" spans="1:13" x14ac:dyDescent="0.25">
      <c r="A68" s="1" t="s">
        <v>60</v>
      </c>
      <c r="C68" s="1" t="s">
        <v>80</v>
      </c>
      <c r="E68" s="1" t="s">
        <v>80</v>
      </c>
      <c r="G68" s="1" t="s">
        <v>80</v>
      </c>
      <c r="I68" s="1" t="s">
        <v>60</v>
      </c>
      <c r="K68" s="1" t="s">
        <v>60</v>
      </c>
      <c r="M68" s="1" t="s">
        <v>60</v>
      </c>
    </row>
    <row r="69" spans="1:13" x14ac:dyDescent="0.25">
      <c r="A69" s="1" t="s">
        <v>61</v>
      </c>
      <c r="C69" s="1" t="s">
        <v>81</v>
      </c>
      <c r="E69" s="1" t="s">
        <v>81</v>
      </c>
      <c r="G69" s="1" t="s">
        <v>81</v>
      </c>
      <c r="I69" s="1" t="s">
        <v>61</v>
      </c>
      <c r="K69" s="1" t="s">
        <v>61</v>
      </c>
      <c r="M69" s="1" t="s">
        <v>61</v>
      </c>
    </row>
    <row r="70" spans="1:13" x14ac:dyDescent="0.25">
      <c r="A70" s="1" t="s">
        <v>62</v>
      </c>
      <c r="C70" s="1" t="s">
        <v>82</v>
      </c>
      <c r="E70" s="1" t="s">
        <v>82</v>
      </c>
      <c r="G70" s="1" t="s">
        <v>82</v>
      </c>
      <c r="I70" s="1" t="s">
        <v>62</v>
      </c>
      <c r="K70" s="1" t="s">
        <v>62</v>
      </c>
      <c r="M70" s="1" t="s">
        <v>62</v>
      </c>
    </row>
    <row r="71" spans="1:13" x14ac:dyDescent="0.25">
      <c r="A71" s="1" t="s">
        <v>63</v>
      </c>
      <c r="C71" s="1" t="s">
        <v>83</v>
      </c>
      <c r="E71" s="1" t="s">
        <v>83</v>
      </c>
      <c r="G71" s="1" t="s">
        <v>83</v>
      </c>
      <c r="I71" s="1" t="s">
        <v>63</v>
      </c>
      <c r="K71" s="1" t="s">
        <v>63</v>
      </c>
      <c r="M71" s="1" t="s">
        <v>63</v>
      </c>
    </row>
    <row r="72" spans="1:13" x14ac:dyDescent="0.25">
      <c r="A72" s="1" t="s">
        <v>64</v>
      </c>
      <c r="C72" s="1" t="s">
        <v>84</v>
      </c>
      <c r="E72" s="1" t="s">
        <v>84</v>
      </c>
      <c r="G72" s="1" t="s">
        <v>84</v>
      </c>
      <c r="I72" s="1" t="s">
        <v>64</v>
      </c>
      <c r="K72" s="1" t="s">
        <v>64</v>
      </c>
      <c r="M72" s="1" t="s">
        <v>64</v>
      </c>
    </row>
    <row r="73" spans="1:13" x14ac:dyDescent="0.25">
      <c r="A73" s="1" t="s">
        <v>65</v>
      </c>
      <c r="C73" s="1" t="s">
        <v>85</v>
      </c>
      <c r="E73" s="1" t="s">
        <v>85</v>
      </c>
      <c r="G73" s="1" t="s">
        <v>85</v>
      </c>
      <c r="I73" s="1" t="s">
        <v>65</v>
      </c>
      <c r="K73" s="1" t="s">
        <v>65</v>
      </c>
      <c r="M73" s="1" t="s">
        <v>65</v>
      </c>
    </row>
    <row r="74" spans="1:13" x14ac:dyDescent="0.25">
      <c r="A74" s="1" t="s">
        <v>66</v>
      </c>
      <c r="C74" s="1" t="s">
        <v>86</v>
      </c>
      <c r="E74" s="1" t="s">
        <v>86</v>
      </c>
      <c r="G74" s="1" t="s">
        <v>86</v>
      </c>
      <c r="I74" s="1" t="s">
        <v>66</v>
      </c>
      <c r="K74" s="1" t="s">
        <v>66</v>
      </c>
      <c r="M74" s="1" t="s">
        <v>66</v>
      </c>
    </row>
    <row r="75" spans="1:13" x14ac:dyDescent="0.25">
      <c r="A75" s="1" t="s">
        <v>67</v>
      </c>
      <c r="C75" s="1" t="s">
        <v>87</v>
      </c>
      <c r="E75" s="1" t="s">
        <v>87</v>
      </c>
      <c r="G75" s="1" t="s">
        <v>87</v>
      </c>
      <c r="I75" s="1" t="s">
        <v>67</v>
      </c>
      <c r="K75" s="1" t="s">
        <v>67</v>
      </c>
      <c r="M75" s="1" t="s">
        <v>67</v>
      </c>
    </row>
    <row r="76" spans="1:13" x14ac:dyDescent="0.25">
      <c r="A76" s="1" t="s">
        <v>528</v>
      </c>
      <c r="C76" s="1" t="s">
        <v>88</v>
      </c>
      <c r="E76" s="1" t="s">
        <v>88</v>
      </c>
      <c r="G76" s="1" t="s">
        <v>88</v>
      </c>
      <c r="I76" s="1" t="s">
        <v>528</v>
      </c>
      <c r="K76" s="1" t="s">
        <v>528</v>
      </c>
      <c r="M76" s="1" t="s">
        <v>528</v>
      </c>
    </row>
    <row r="77" spans="1:13" x14ac:dyDescent="0.25">
      <c r="A77" s="1" t="s">
        <v>529</v>
      </c>
      <c r="C77" s="1" t="s">
        <v>89</v>
      </c>
      <c r="E77" s="1" t="s">
        <v>89</v>
      </c>
      <c r="G77" s="1" t="s">
        <v>89</v>
      </c>
      <c r="I77" s="1" t="s">
        <v>529</v>
      </c>
      <c r="K77" s="1" t="s">
        <v>529</v>
      </c>
      <c r="M77" s="1" t="s">
        <v>529</v>
      </c>
    </row>
    <row r="78" spans="1:13" x14ac:dyDescent="0.25">
      <c r="A78" s="1" t="s">
        <v>530</v>
      </c>
      <c r="C78" s="1" t="s">
        <v>90</v>
      </c>
      <c r="E78" s="1" t="s">
        <v>90</v>
      </c>
      <c r="G78" s="1" t="s">
        <v>90</v>
      </c>
      <c r="I78" s="1" t="s">
        <v>530</v>
      </c>
      <c r="K78" s="1" t="s">
        <v>530</v>
      </c>
      <c r="M78" s="1" t="s">
        <v>530</v>
      </c>
    </row>
    <row r="79" spans="1:13" x14ac:dyDescent="0.25">
      <c r="A79" s="1" t="s">
        <v>531</v>
      </c>
      <c r="C79" s="1" t="s">
        <v>91</v>
      </c>
      <c r="E79" s="1" t="s">
        <v>91</v>
      </c>
      <c r="G79" s="1" t="s">
        <v>91</v>
      </c>
      <c r="I79" s="1" t="s">
        <v>531</v>
      </c>
      <c r="K79" s="1" t="s">
        <v>531</v>
      </c>
      <c r="M79" s="1" t="s">
        <v>531</v>
      </c>
    </row>
    <row r="80" spans="1:13" x14ac:dyDescent="0.25">
      <c r="A80" s="1" t="s">
        <v>532</v>
      </c>
      <c r="C80" s="1" t="s">
        <v>92</v>
      </c>
      <c r="E80" s="1" t="s">
        <v>92</v>
      </c>
      <c r="G80" s="1" t="s">
        <v>92</v>
      </c>
      <c r="I80" s="1" t="s">
        <v>532</v>
      </c>
      <c r="K80" s="1" t="s">
        <v>532</v>
      </c>
      <c r="M80" s="1" t="s">
        <v>532</v>
      </c>
    </row>
    <row r="81" spans="1:13" x14ac:dyDescent="0.25">
      <c r="A81" s="1" t="s">
        <v>68</v>
      </c>
      <c r="C81" s="1" t="s">
        <v>93</v>
      </c>
      <c r="E81" s="1" t="s">
        <v>93</v>
      </c>
      <c r="G81" s="1" t="s">
        <v>93</v>
      </c>
      <c r="I81" s="1" t="s">
        <v>68</v>
      </c>
      <c r="K81" s="1" t="s">
        <v>68</v>
      </c>
      <c r="M81" s="1" t="s">
        <v>68</v>
      </c>
    </row>
    <row r="82" spans="1:13" x14ac:dyDescent="0.25">
      <c r="A82" s="1" t="s">
        <v>69</v>
      </c>
      <c r="C82" s="1" t="s">
        <v>94</v>
      </c>
      <c r="E82" s="1" t="s">
        <v>94</v>
      </c>
      <c r="G82" s="1" t="s">
        <v>94</v>
      </c>
      <c r="I82" s="1" t="s">
        <v>69</v>
      </c>
      <c r="K82" s="1" t="s">
        <v>69</v>
      </c>
      <c r="M82" s="1" t="s">
        <v>69</v>
      </c>
    </row>
    <row r="83" spans="1:13" x14ac:dyDescent="0.25">
      <c r="A83" s="1" t="s">
        <v>70</v>
      </c>
      <c r="C83" s="1" t="s">
        <v>95</v>
      </c>
      <c r="E83" s="1" t="s">
        <v>95</v>
      </c>
      <c r="G83" s="1" t="s">
        <v>95</v>
      </c>
      <c r="I83" s="1" t="s">
        <v>70</v>
      </c>
      <c r="K83" s="1" t="s">
        <v>70</v>
      </c>
      <c r="M83" s="1" t="s">
        <v>70</v>
      </c>
    </row>
    <row r="84" spans="1:13" x14ac:dyDescent="0.25">
      <c r="A84" s="1" t="s">
        <v>71</v>
      </c>
      <c r="C84" s="1" t="s">
        <v>96</v>
      </c>
      <c r="E84" s="1" t="s">
        <v>96</v>
      </c>
      <c r="G84" s="1" t="s">
        <v>96</v>
      </c>
      <c r="I84" s="1" t="s">
        <v>71</v>
      </c>
      <c r="K84" s="1" t="s">
        <v>71</v>
      </c>
      <c r="M84" s="1" t="s">
        <v>71</v>
      </c>
    </row>
    <row r="85" spans="1:13" x14ac:dyDescent="0.25">
      <c r="A85" s="1" t="s">
        <v>72</v>
      </c>
      <c r="C85" s="1" t="s">
        <v>97</v>
      </c>
      <c r="E85" s="1" t="s">
        <v>97</v>
      </c>
      <c r="G85" s="1" t="s">
        <v>97</v>
      </c>
      <c r="I85" s="1" t="s">
        <v>72</v>
      </c>
      <c r="K85" s="1" t="s">
        <v>72</v>
      </c>
      <c r="M85" s="1" t="s">
        <v>72</v>
      </c>
    </row>
    <row r="86" spans="1:13" x14ac:dyDescent="0.25">
      <c r="A86" s="1" t="s">
        <v>73</v>
      </c>
      <c r="C86" s="1" t="s">
        <v>98</v>
      </c>
      <c r="E86" s="1" t="s">
        <v>98</v>
      </c>
      <c r="G86" s="1" t="s">
        <v>98</v>
      </c>
      <c r="I86" s="1" t="s">
        <v>73</v>
      </c>
      <c r="K86" s="1" t="s">
        <v>73</v>
      </c>
      <c r="M86" s="1" t="s">
        <v>73</v>
      </c>
    </row>
    <row r="87" spans="1:13" x14ac:dyDescent="0.25">
      <c r="A87" s="1" t="s">
        <v>74</v>
      </c>
      <c r="C87" s="1" t="s">
        <v>99</v>
      </c>
      <c r="E87" s="1" t="s">
        <v>99</v>
      </c>
      <c r="G87" s="1" t="s">
        <v>99</v>
      </c>
      <c r="I87" s="1" t="s">
        <v>74</v>
      </c>
      <c r="K87" s="1" t="s">
        <v>74</v>
      </c>
      <c r="M87" s="1" t="s">
        <v>74</v>
      </c>
    </row>
    <row r="88" spans="1:13" x14ac:dyDescent="0.25">
      <c r="A88" s="1" t="s">
        <v>75</v>
      </c>
      <c r="C88" s="1" t="s">
        <v>100</v>
      </c>
      <c r="E88" s="1" t="s">
        <v>100</v>
      </c>
      <c r="G88" s="1" t="s">
        <v>100</v>
      </c>
      <c r="I88" s="1" t="s">
        <v>75</v>
      </c>
      <c r="K88" s="1" t="s">
        <v>75</v>
      </c>
      <c r="M88" s="1" t="s">
        <v>75</v>
      </c>
    </row>
    <row r="89" spans="1:13" x14ac:dyDescent="0.25">
      <c r="A89" s="1" t="s">
        <v>76</v>
      </c>
      <c r="C89" s="1" t="s">
        <v>101</v>
      </c>
      <c r="E89" s="1" t="s">
        <v>101</v>
      </c>
      <c r="G89" s="1" t="s">
        <v>101</v>
      </c>
      <c r="I89" s="1" t="s">
        <v>76</v>
      </c>
      <c r="K89" s="1" t="s">
        <v>76</v>
      </c>
      <c r="M89" s="1" t="s">
        <v>76</v>
      </c>
    </row>
    <row r="90" spans="1:13" x14ac:dyDescent="0.25">
      <c r="A90" s="1" t="s">
        <v>77</v>
      </c>
      <c r="C90" s="1" t="s">
        <v>102</v>
      </c>
      <c r="E90" s="1" t="s">
        <v>102</v>
      </c>
      <c r="G90" s="1" t="s">
        <v>102</v>
      </c>
      <c r="I90" s="1" t="s">
        <v>77</v>
      </c>
      <c r="K90" s="1" t="s">
        <v>77</v>
      </c>
      <c r="M90" s="1" t="s">
        <v>77</v>
      </c>
    </row>
    <row r="91" spans="1:13" x14ac:dyDescent="0.25">
      <c r="A91" s="1" t="s">
        <v>78</v>
      </c>
      <c r="C91" s="1" t="s">
        <v>103</v>
      </c>
      <c r="E91" s="1" t="s">
        <v>103</v>
      </c>
      <c r="G91" s="1" t="s">
        <v>103</v>
      </c>
      <c r="I91" s="1" t="s">
        <v>78</v>
      </c>
      <c r="K91" s="1" t="s">
        <v>78</v>
      </c>
      <c r="M91" s="1" t="s">
        <v>78</v>
      </c>
    </row>
    <row r="92" spans="1:13" x14ac:dyDescent="0.25">
      <c r="A92" s="1" t="s">
        <v>533</v>
      </c>
      <c r="C92" s="1" t="s">
        <v>104</v>
      </c>
      <c r="E92" s="1" t="s">
        <v>104</v>
      </c>
      <c r="G92" s="1" t="s">
        <v>104</v>
      </c>
      <c r="I92" s="1" t="s">
        <v>533</v>
      </c>
      <c r="K92" s="1" t="s">
        <v>533</v>
      </c>
      <c r="M92" s="1" t="s">
        <v>533</v>
      </c>
    </row>
    <row r="93" spans="1:13" x14ac:dyDescent="0.25">
      <c r="A93" s="1" t="s">
        <v>534</v>
      </c>
      <c r="C93" s="1" t="s">
        <v>105</v>
      </c>
      <c r="E93" s="1" t="s">
        <v>105</v>
      </c>
      <c r="G93" s="1" t="s">
        <v>105</v>
      </c>
      <c r="I93" s="1" t="s">
        <v>534</v>
      </c>
      <c r="K93" s="1" t="s">
        <v>534</v>
      </c>
      <c r="M93" s="1" t="s">
        <v>534</v>
      </c>
    </row>
    <row r="94" spans="1:13" x14ac:dyDescent="0.25">
      <c r="A94" s="1" t="s">
        <v>535</v>
      </c>
      <c r="C94" s="1" t="s">
        <v>106</v>
      </c>
      <c r="E94" s="1" t="s">
        <v>106</v>
      </c>
      <c r="G94" s="1" t="s">
        <v>106</v>
      </c>
      <c r="I94" s="1" t="s">
        <v>535</v>
      </c>
      <c r="K94" s="1" t="s">
        <v>535</v>
      </c>
      <c r="M94" s="1" t="s">
        <v>535</v>
      </c>
    </row>
    <row r="95" spans="1:13" x14ac:dyDescent="0.25">
      <c r="A95" s="1" t="s">
        <v>536</v>
      </c>
      <c r="C95" s="1" t="s">
        <v>107</v>
      </c>
      <c r="E95" s="1" t="s">
        <v>107</v>
      </c>
      <c r="G95" s="1" t="s">
        <v>107</v>
      </c>
      <c r="I95" s="1" t="s">
        <v>536</v>
      </c>
      <c r="K95" s="1" t="s">
        <v>536</v>
      </c>
      <c r="M95" s="1" t="s">
        <v>536</v>
      </c>
    </row>
    <row r="96" spans="1:13" x14ac:dyDescent="0.25">
      <c r="A96" s="1" t="s">
        <v>79</v>
      </c>
      <c r="C96" s="1" t="s">
        <v>108</v>
      </c>
      <c r="E96" s="1" t="s">
        <v>108</v>
      </c>
      <c r="G96" s="1" t="s">
        <v>108</v>
      </c>
      <c r="I96" s="1" t="s">
        <v>79</v>
      </c>
      <c r="K96" s="1" t="s">
        <v>79</v>
      </c>
      <c r="M96" s="1" t="s">
        <v>79</v>
      </c>
    </row>
    <row r="97" spans="1:13" x14ac:dyDescent="0.25">
      <c r="A97" s="1" t="s">
        <v>80</v>
      </c>
      <c r="C97" s="1" t="s">
        <v>109</v>
      </c>
      <c r="E97" s="1" t="s">
        <v>109</v>
      </c>
      <c r="G97" s="1" t="s">
        <v>109</v>
      </c>
      <c r="I97" s="1" t="s">
        <v>80</v>
      </c>
      <c r="K97" s="1" t="s">
        <v>80</v>
      </c>
      <c r="M97" s="1" t="s">
        <v>80</v>
      </c>
    </row>
    <row r="98" spans="1:13" x14ac:dyDescent="0.25">
      <c r="A98" s="1" t="s">
        <v>81</v>
      </c>
      <c r="C98" s="1" t="s">
        <v>110</v>
      </c>
      <c r="E98" s="1" t="s">
        <v>110</v>
      </c>
      <c r="G98" s="1" t="s">
        <v>110</v>
      </c>
      <c r="I98" s="1" t="s">
        <v>81</v>
      </c>
      <c r="K98" s="1" t="s">
        <v>81</v>
      </c>
      <c r="M98" s="1" t="s">
        <v>81</v>
      </c>
    </row>
    <row r="99" spans="1:13" x14ac:dyDescent="0.25">
      <c r="A99" s="1" t="s">
        <v>82</v>
      </c>
      <c r="C99" s="1" t="s">
        <v>111</v>
      </c>
      <c r="E99" s="1" t="s">
        <v>111</v>
      </c>
      <c r="G99" s="1" t="s">
        <v>111</v>
      </c>
      <c r="I99" s="1" t="s">
        <v>82</v>
      </c>
      <c r="K99" s="1" t="s">
        <v>82</v>
      </c>
      <c r="M99" s="1" t="s">
        <v>82</v>
      </c>
    </row>
    <row r="100" spans="1:13" x14ac:dyDescent="0.25">
      <c r="A100" s="1" t="s">
        <v>83</v>
      </c>
      <c r="C100" s="1" t="s">
        <v>112</v>
      </c>
      <c r="E100" s="1" t="s">
        <v>112</v>
      </c>
      <c r="G100" s="1" t="s">
        <v>112</v>
      </c>
      <c r="I100" s="1" t="s">
        <v>83</v>
      </c>
      <c r="K100" s="1" t="s">
        <v>83</v>
      </c>
      <c r="M100" s="1" t="s">
        <v>83</v>
      </c>
    </row>
    <row r="101" spans="1:13" x14ac:dyDescent="0.25">
      <c r="A101" s="1" t="s">
        <v>84</v>
      </c>
      <c r="C101" s="1" t="s">
        <v>113</v>
      </c>
      <c r="E101" s="1" t="s">
        <v>113</v>
      </c>
      <c r="G101" s="1" t="s">
        <v>113</v>
      </c>
      <c r="I101" s="1" t="s">
        <v>84</v>
      </c>
      <c r="K101" s="1" t="s">
        <v>84</v>
      </c>
      <c r="M101" s="1" t="s">
        <v>84</v>
      </c>
    </row>
    <row r="102" spans="1:13" x14ac:dyDescent="0.25">
      <c r="A102" s="1" t="s">
        <v>85</v>
      </c>
      <c r="C102" s="1" t="s">
        <v>114</v>
      </c>
      <c r="E102" s="1" t="s">
        <v>114</v>
      </c>
      <c r="G102" s="1" t="s">
        <v>114</v>
      </c>
      <c r="I102" s="1" t="s">
        <v>85</v>
      </c>
      <c r="K102" s="1" t="s">
        <v>85</v>
      </c>
      <c r="M102" s="1" t="s">
        <v>85</v>
      </c>
    </row>
    <row r="103" spans="1:13" x14ac:dyDescent="0.25">
      <c r="A103" s="1" t="s">
        <v>86</v>
      </c>
      <c r="C103" s="1" t="s">
        <v>115</v>
      </c>
      <c r="E103" s="1" t="s">
        <v>115</v>
      </c>
      <c r="G103" s="1" t="s">
        <v>115</v>
      </c>
      <c r="I103" s="1" t="s">
        <v>86</v>
      </c>
      <c r="K103" s="1" t="s">
        <v>86</v>
      </c>
      <c r="M103" s="1" t="s">
        <v>86</v>
      </c>
    </row>
    <row r="104" spans="1:13" x14ac:dyDescent="0.25">
      <c r="A104" s="1" t="s">
        <v>87</v>
      </c>
      <c r="C104" s="1" t="s">
        <v>116</v>
      </c>
      <c r="E104" s="1" t="s">
        <v>116</v>
      </c>
      <c r="G104" s="1" t="s">
        <v>116</v>
      </c>
      <c r="I104" s="1" t="s">
        <v>87</v>
      </c>
      <c r="K104" s="1" t="s">
        <v>87</v>
      </c>
      <c r="M104" s="1" t="s">
        <v>87</v>
      </c>
    </row>
    <row r="105" spans="1:13" x14ac:dyDescent="0.25">
      <c r="A105" s="1" t="s">
        <v>88</v>
      </c>
      <c r="C105" s="1" t="s">
        <v>117</v>
      </c>
      <c r="E105" s="1" t="s">
        <v>117</v>
      </c>
      <c r="G105" s="1" t="s">
        <v>117</v>
      </c>
      <c r="I105" s="1" t="s">
        <v>88</v>
      </c>
      <c r="K105" s="1" t="s">
        <v>88</v>
      </c>
      <c r="M105" s="1" t="s">
        <v>88</v>
      </c>
    </row>
    <row r="106" spans="1:13" x14ac:dyDescent="0.25">
      <c r="A106" s="1" t="s">
        <v>537</v>
      </c>
      <c r="C106" s="1" t="s">
        <v>118</v>
      </c>
      <c r="E106" s="1" t="s">
        <v>118</v>
      </c>
      <c r="G106" s="1" t="s">
        <v>118</v>
      </c>
      <c r="I106" s="1" t="s">
        <v>537</v>
      </c>
      <c r="K106" s="1" t="s">
        <v>537</v>
      </c>
      <c r="M106" s="1" t="s">
        <v>537</v>
      </c>
    </row>
    <row r="107" spans="1:13" x14ac:dyDescent="0.25">
      <c r="A107" s="1" t="s">
        <v>538</v>
      </c>
      <c r="C107" s="1" t="s">
        <v>119</v>
      </c>
      <c r="E107" s="1" t="s">
        <v>119</v>
      </c>
      <c r="G107" s="1" t="s">
        <v>119</v>
      </c>
      <c r="I107" s="1" t="s">
        <v>538</v>
      </c>
      <c r="K107" s="1" t="s">
        <v>538</v>
      </c>
      <c r="M107" s="1" t="s">
        <v>538</v>
      </c>
    </row>
    <row r="108" spans="1:13" x14ac:dyDescent="0.25">
      <c r="A108" s="1" t="s">
        <v>539</v>
      </c>
      <c r="C108" s="1" t="s">
        <v>120</v>
      </c>
      <c r="E108" s="1" t="s">
        <v>120</v>
      </c>
      <c r="G108" s="1" t="s">
        <v>120</v>
      </c>
      <c r="I108" s="1" t="s">
        <v>539</v>
      </c>
      <c r="K108" s="1" t="s">
        <v>539</v>
      </c>
      <c r="M108" s="1" t="s">
        <v>539</v>
      </c>
    </row>
    <row r="109" spans="1:13" x14ac:dyDescent="0.25">
      <c r="A109" s="1" t="s">
        <v>540</v>
      </c>
      <c r="C109" s="1" t="s">
        <v>121</v>
      </c>
      <c r="E109" s="1" t="s">
        <v>121</v>
      </c>
      <c r="G109" s="1" t="s">
        <v>121</v>
      </c>
      <c r="I109" s="1" t="s">
        <v>540</v>
      </c>
      <c r="K109" s="1" t="s">
        <v>540</v>
      </c>
      <c r="M109" s="1" t="s">
        <v>540</v>
      </c>
    </row>
    <row r="110" spans="1:13" x14ac:dyDescent="0.25">
      <c r="A110" s="1" t="s">
        <v>89</v>
      </c>
      <c r="C110" s="1" t="s">
        <v>122</v>
      </c>
      <c r="E110" s="1" t="s">
        <v>122</v>
      </c>
      <c r="G110" s="1" t="s">
        <v>122</v>
      </c>
      <c r="I110" s="1" t="s">
        <v>89</v>
      </c>
      <c r="K110" s="1" t="s">
        <v>89</v>
      </c>
      <c r="M110" s="1" t="s">
        <v>89</v>
      </c>
    </row>
    <row r="111" spans="1:13" x14ac:dyDescent="0.25">
      <c r="A111" s="1" t="s">
        <v>90</v>
      </c>
      <c r="C111" s="1" t="s">
        <v>123</v>
      </c>
      <c r="E111" s="1" t="s">
        <v>123</v>
      </c>
      <c r="G111" s="1" t="s">
        <v>123</v>
      </c>
      <c r="I111" s="1" t="s">
        <v>90</v>
      </c>
      <c r="K111" s="1" t="s">
        <v>90</v>
      </c>
      <c r="M111" s="1" t="s">
        <v>90</v>
      </c>
    </row>
    <row r="112" spans="1:13" x14ac:dyDescent="0.25">
      <c r="A112" s="1" t="s">
        <v>91</v>
      </c>
      <c r="C112" s="1" t="s">
        <v>124</v>
      </c>
      <c r="E112" s="1" t="s">
        <v>124</v>
      </c>
      <c r="G112" s="1" t="s">
        <v>124</v>
      </c>
      <c r="I112" s="1" t="s">
        <v>91</v>
      </c>
      <c r="K112" s="1" t="s">
        <v>91</v>
      </c>
      <c r="M112" s="1" t="s">
        <v>91</v>
      </c>
    </row>
    <row r="113" spans="1:13" x14ac:dyDescent="0.25">
      <c r="A113" s="1" t="s">
        <v>92</v>
      </c>
      <c r="C113" s="1" t="s">
        <v>125</v>
      </c>
      <c r="E113" s="1" t="s">
        <v>125</v>
      </c>
      <c r="G113" s="1" t="s">
        <v>125</v>
      </c>
      <c r="I113" s="1" t="s">
        <v>92</v>
      </c>
      <c r="K113" s="1" t="s">
        <v>92</v>
      </c>
      <c r="M113" s="1" t="s">
        <v>92</v>
      </c>
    </row>
    <row r="114" spans="1:13" x14ac:dyDescent="0.25">
      <c r="A114" s="1" t="s">
        <v>93</v>
      </c>
      <c r="C114" s="1" t="s">
        <v>126</v>
      </c>
      <c r="E114" s="1" t="s">
        <v>126</v>
      </c>
      <c r="G114" s="1" t="s">
        <v>126</v>
      </c>
      <c r="I114" s="1" t="s">
        <v>93</v>
      </c>
      <c r="K114" s="1" t="s">
        <v>93</v>
      </c>
      <c r="M114" s="1" t="s">
        <v>93</v>
      </c>
    </row>
    <row r="115" spans="1:13" x14ac:dyDescent="0.25">
      <c r="A115" s="1" t="s">
        <v>94</v>
      </c>
      <c r="C115" s="1" t="s">
        <v>127</v>
      </c>
      <c r="E115" s="1" t="s">
        <v>127</v>
      </c>
      <c r="G115" s="1" t="s">
        <v>127</v>
      </c>
      <c r="I115" s="1" t="s">
        <v>94</v>
      </c>
      <c r="K115" s="1" t="s">
        <v>94</v>
      </c>
      <c r="M115" s="1" t="s">
        <v>94</v>
      </c>
    </row>
    <row r="116" spans="1:13" x14ac:dyDescent="0.25">
      <c r="A116" s="1" t="s">
        <v>95</v>
      </c>
      <c r="C116" s="1" t="s">
        <v>128</v>
      </c>
      <c r="E116" s="1" t="s">
        <v>128</v>
      </c>
      <c r="G116" s="1" t="s">
        <v>128</v>
      </c>
      <c r="I116" s="1" t="s">
        <v>95</v>
      </c>
      <c r="K116" s="1" t="s">
        <v>95</v>
      </c>
      <c r="M116" s="1" t="s">
        <v>95</v>
      </c>
    </row>
    <row r="117" spans="1:13" x14ac:dyDescent="0.25">
      <c r="A117" s="1" t="s">
        <v>96</v>
      </c>
      <c r="C117" s="1" t="s">
        <v>129</v>
      </c>
      <c r="E117" s="1" t="s">
        <v>129</v>
      </c>
      <c r="G117" s="1" t="s">
        <v>129</v>
      </c>
      <c r="I117" s="1" t="s">
        <v>96</v>
      </c>
      <c r="K117" s="1" t="s">
        <v>96</v>
      </c>
      <c r="M117" s="1" t="s">
        <v>96</v>
      </c>
    </row>
    <row r="118" spans="1:13" x14ac:dyDescent="0.25">
      <c r="A118" s="1" t="s">
        <v>97</v>
      </c>
      <c r="C118" s="1" t="s">
        <v>130</v>
      </c>
      <c r="E118" s="1" t="s">
        <v>130</v>
      </c>
      <c r="G118" s="1" t="s">
        <v>130</v>
      </c>
      <c r="I118" s="1" t="s">
        <v>97</v>
      </c>
      <c r="K118" s="1" t="s">
        <v>97</v>
      </c>
      <c r="M118" s="1" t="s">
        <v>97</v>
      </c>
    </row>
    <row r="119" spans="1:13" x14ac:dyDescent="0.25">
      <c r="A119" s="1" t="s">
        <v>98</v>
      </c>
      <c r="C119" s="1" t="s">
        <v>131</v>
      </c>
      <c r="E119" s="1" t="s">
        <v>131</v>
      </c>
      <c r="G119" s="1" t="s">
        <v>131</v>
      </c>
      <c r="I119" s="1" t="s">
        <v>98</v>
      </c>
      <c r="K119" s="1" t="s">
        <v>98</v>
      </c>
      <c r="M119" s="1" t="s">
        <v>98</v>
      </c>
    </row>
    <row r="120" spans="1:13" x14ac:dyDescent="0.25">
      <c r="A120" s="1" t="s">
        <v>99</v>
      </c>
      <c r="C120" s="1" t="s">
        <v>132</v>
      </c>
      <c r="E120" s="1" t="s">
        <v>132</v>
      </c>
      <c r="G120" s="1" t="s">
        <v>132</v>
      </c>
      <c r="I120" s="1" t="s">
        <v>99</v>
      </c>
      <c r="K120" s="1" t="s">
        <v>99</v>
      </c>
      <c r="M120" s="1" t="s">
        <v>99</v>
      </c>
    </row>
    <row r="121" spans="1:13" x14ac:dyDescent="0.25">
      <c r="A121" s="1" t="s">
        <v>541</v>
      </c>
      <c r="C121" s="1" t="s">
        <v>133</v>
      </c>
      <c r="E121" s="1" t="s">
        <v>133</v>
      </c>
      <c r="G121" s="1" t="s">
        <v>133</v>
      </c>
      <c r="I121" s="1" t="s">
        <v>541</v>
      </c>
      <c r="K121" s="1" t="s">
        <v>541</v>
      </c>
      <c r="M121" s="1" t="s">
        <v>541</v>
      </c>
    </row>
    <row r="122" spans="1:13" x14ac:dyDescent="0.25">
      <c r="A122" s="1" t="s">
        <v>542</v>
      </c>
      <c r="C122" s="1" t="s">
        <v>134</v>
      </c>
      <c r="E122" s="1" t="s">
        <v>134</v>
      </c>
      <c r="G122" s="1" t="s">
        <v>134</v>
      </c>
      <c r="I122" s="1" t="s">
        <v>542</v>
      </c>
      <c r="K122" s="1" t="s">
        <v>542</v>
      </c>
      <c r="M122" s="1" t="s">
        <v>542</v>
      </c>
    </row>
    <row r="123" spans="1:13" x14ac:dyDescent="0.25">
      <c r="A123" s="1" t="s">
        <v>543</v>
      </c>
      <c r="C123" s="1" t="s">
        <v>135</v>
      </c>
      <c r="E123" s="1" t="s">
        <v>135</v>
      </c>
      <c r="G123" s="1" t="s">
        <v>135</v>
      </c>
      <c r="I123" s="1" t="s">
        <v>543</v>
      </c>
      <c r="K123" s="1" t="s">
        <v>543</v>
      </c>
      <c r="M123" s="1" t="s">
        <v>543</v>
      </c>
    </row>
    <row r="124" spans="1:13" x14ac:dyDescent="0.25">
      <c r="A124" s="1" t="s">
        <v>544</v>
      </c>
      <c r="C124" s="1" t="s">
        <v>136</v>
      </c>
      <c r="E124" s="1" t="s">
        <v>136</v>
      </c>
      <c r="G124" s="1" t="s">
        <v>136</v>
      </c>
      <c r="I124" s="1" t="s">
        <v>544</v>
      </c>
      <c r="K124" s="1" t="s">
        <v>544</v>
      </c>
      <c r="M124" s="1" t="s">
        <v>544</v>
      </c>
    </row>
    <row r="125" spans="1:13" x14ac:dyDescent="0.25">
      <c r="A125" s="1" t="s">
        <v>100</v>
      </c>
      <c r="C125" s="1" t="s">
        <v>137</v>
      </c>
      <c r="E125" s="1" t="s">
        <v>137</v>
      </c>
      <c r="G125" s="1" t="s">
        <v>137</v>
      </c>
      <c r="I125" s="1" t="s">
        <v>100</v>
      </c>
      <c r="K125" s="1" t="s">
        <v>100</v>
      </c>
      <c r="M125" s="1" t="s">
        <v>100</v>
      </c>
    </row>
    <row r="126" spans="1:13" x14ac:dyDescent="0.25">
      <c r="A126" s="1" t="s">
        <v>101</v>
      </c>
      <c r="C126" s="1" t="s">
        <v>138</v>
      </c>
      <c r="E126" s="1" t="s">
        <v>138</v>
      </c>
      <c r="G126" s="1" t="s">
        <v>138</v>
      </c>
      <c r="I126" s="1" t="s">
        <v>101</v>
      </c>
      <c r="K126" s="1" t="s">
        <v>101</v>
      </c>
      <c r="M126" s="1" t="s">
        <v>101</v>
      </c>
    </row>
    <row r="127" spans="1:13" x14ac:dyDescent="0.25">
      <c r="A127" s="1" t="s">
        <v>102</v>
      </c>
      <c r="C127" s="1" t="s">
        <v>139</v>
      </c>
      <c r="E127" s="1" t="s">
        <v>139</v>
      </c>
      <c r="G127" s="1" t="s">
        <v>139</v>
      </c>
      <c r="I127" s="1" t="s">
        <v>102</v>
      </c>
      <c r="K127" s="1" t="s">
        <v>102</v>
      </c>
      <c r="M127" s="1" t="s">
        <v>102</v>
      </c>
    </row>
    <row r="128" spans="1:13" x14ac:dyDescent="0.25">
      <c r="A128" s="1" t="s">
        <v>103</v>
      </c>
      <c r="C128" s="1" t="s">
        <v>140</v>
      </c>
      <c r="E128" s="1" t="s">
        <v>140</v>
      </c>
      <c r="G128" s="1" t="s">
        <v>140</v>
      </c>
      <c r="I128" s="1" t="s">
        <v>103</v>
      </c>
      <c r="K128" s="1" t="s">
        <v>103</v>
      </c>
      <c r="M128" s="1" t="s">
        <v>103</v>
      </c>
    </row>
    <row r="129" spans="1:13" x14ac:dyDescent="0.25">
      <c r="A129" s="1" t="s">
        <v>104</v>
      </c>
      <c r="C129" s="1" t="s">
        <v>141</v>
      </c>
      <c r="E129" s="1" t="s">
        <v>141</v>
      </c>
      <c r="G129" s="1" t="s">
        <v>141</v>
      </c>
      <c r="I129" s="1" t="s">
        <v>104</v>
      </c>
      <c r="K129" s="1" t="s">
        <v>104</v>
      </c>
      <c r="M129" s="1" t="s">
        <v>104</v>
      </c>
    </row>
    <row r="130" spans="1:13" x14ac:dyDescent="0.25">
      <c r="A130" s="1" t="s">
        <v>105</v>
      </c>
      <c r="C130" s="1" t="s">
        <v>142</v>
      </c>
      <c r="E130" s="1" t="s">
        <v>142</v>
      </c>
      <c r="G130" s="1" t="s">
        <v>142</v>
      </c>
      <c r="I130" s="1" t="s">
        <v>105</v>
      </c>
      <c r="K130" s="1" t="s">
        <v>105</v>
      </c>
      <c r="M130" s="1" t="s">
        <v>105</v>
      </c>
    </row>
    <row r="131" spans="1:13" x14ac:dyDescent="0.25">
      <c r="A131" s="1" t="s">
        <v>106</v>
      </c>
      <c r="C131" s="1" t="s">
        <v>143</v>
      </c>
      <c r="E131" s="1" t="s">
        <v>143</v>
      </c>
      <c r="G131" s="1" t="s">
        <v>143</v>
      </c>
      <c r="I131" s="1" t="s">
        <v>106</v>
      </c>
      <c r="K131" s="1" t="s">
        <v>106</v>
      </c>
      <c r="M131" s="1" t="s">
        <v>106</v>
      </c>
    </row>
    <row r="132" spans="1:13" x14ac:dyDescent="0.25">
      <c r="A132" s="1" t="s">
        <v>107</v>
      </c>
      <c r="C132" s="1" t="s">
        <v>144</v>
      </c>
      <c r="E132" s="1" t="s">
        <v>144</v>
      </c>
      <c r="G132" s="1" t="s">
        <v>144</v>
      </c>
      <c r="I132" s="1" t="s">
        <v>107</v>
      </c>
      <c r="K132" s="1" t="s">
        <v>107</v>
      </c>
      <c r="M132" s="1" t="s">
        <v>107</v>
      </c>
    </row>
    <row r="133" spans="1:13" x14ac:dyDescent="0.25">
      <c r="A133" s="1" t="s">
        <v>108</v>
      </c>
      <c r="C133" s="1" t="s">
        <v>145</v>
      </c>
      <c r="E133" s="1" t="s">
        <v>145</v>
      </c>
      <c r="G133" s="1" t="s">
        <v>145</v>
      </c>
      <c r="I133" s="1" t="s">
        <v>108</v>
      </c>
      <c r="K133" s="1" t="s">
        <v>108</v>
      </c>
      <c r="M133" s="1" t="s">
        <v>108</v>
      </c>
    </row>
    <row r="134" spans="1:13" x14ac:dyDescent="0.25">
      <c r="A134" s="1" t="s">
        <v>109</v>
      </c>
      <c r="C134" s="1" t="s">
        <v>146</v>
      </c>
      <c r="E134" s="1" t="s">
        <v>146</v>
      </c>
      <c r="G134" s="1" t="s">
        <v>146</v>
      </c>
      <c r="I134" s="1" t="s">
        <v>109</v>
      </c>
      <c r="K134" s="1" t="s">
        <v>109</v>
      </c>
      <c r="M134" s="1" t="s">
        <v>109</v>
      </c>
    </row>
    <row r="135" spans="1:13" x14ac:dyDescent="0.25">
      <c r="A135" s="1" t="s">
        <v>545</v>
      </c>
      <c r="C135" s="1" t="s">
        <v>147</v>
      </c>
      <c r="E135" s="1" t="s">
        <v>147</v>
      </c>
      <c r="G135" s="1" t="s">
        <v>147</v>
      </c>
      <c r="I135" s="1" t="s">
        <v>545</v>
      </c>
      <c r="K135" s="1" t="s">
        <v>545</v>
      </c>
      <c r="M135" s="1" t="s">
        <v>545</v>
      </c>
    </row>
    <row r="136" spans="1:13" x14ac:dyDescent="0.25">
      <c r="A136" s="1" t="s">
        <v>546</v>
      </c>
      <c r="C136" s="1" t="s">
        <v>148</v>
      </c>
      <c r="E136" s="1" t="s">
        <v>148</v>
      </c>
      <c r="G136" s="1" t="s">
        <v>148</v>
      </c>
      <c r="I136" s="1" t="s">
        <v>546</v>
      </c>
      <c r="K136" s="1" t="s">
        <v>546</v>
      </c>
      <c r="M136" s="1" t="s">
        <v>546</v>
      </c>
    </row>
    <row r="137" spans="1:13" x14ac:dyDescent="0.25">
      <c r="A137" s="1" t="s">
        <v>547</v>
      </c>
      <c r="C137" s="1" t="s">
        <v>149</v>
      </c>
      <c r="E137" s="1" t="s">
        <v>149</v>
      </c>
      <c r="G137" s="1" t="s">
        <v>149</v>
      </c>
      <c r="I137" s="1" t="s">
        <v>547</v>
      </c>
      <c r="K137" s="1" t="s">
        <v>547</v>
      </c>
      <c r="M137" s="1" t="s">
        <v>547</v>
      </c>
    </row>
    <row r="138" spans="1:13" x14ac:dyDescent="0.25">
      <c r="A138" s="1" t="s">
        <v>548</v>
      </c>
      <c r="C138" s="1" t="s">
        <v>150</v>
      </c>
      <c r="E138" s="1" t="s">
        <v>150</v>
      </c>
      <c r="G138" s="1" t="s">
        <v>150</v>
      </c>
      <c r="I138" s="1" t="s">
        <v>548</v>
      </c>
      <c r="K138" s="1" t="s">
        <v>548</v>
      </c>
      <c r="M138" s="1" t="s">
        <v>548</v>
      </c>
    </row>
    <row r="139" spans="1:13" x14ac:dyDescent="0.25">
      <c r="A139" s="1" t="s">
        <v>549</v>
      </c>
      <c r="C139" s="1" t="s">
        <v>151</v>
      </c>
      <c r="E139" s="1" t="s">
        <v>151</v>
      </c>
      <c r="G139" s="1" t="s">
        <v>151</v>
      </c>
      <c r="I139" s="1" t="s">
        <v>549</v>
      </c>
      <c r="K139" s="1" t="s">
        <v>549</v>
      </c>
      <c r="M139" s="1" t="s">
        <v>549</v>
      </c>
    </row>
    <row r="140" spans="1:13" x14ac:dyDescent="0.25">
      <c r="A140" s="1" t="s">
        <v>110</v>
      </c>
      <c r="C140" s="1" t="s">
        <v>152</v>
      </c>
      <c r="E140" s="1" t="s">
        <v>152</v>
      </c>
      <c r="G140" s="1" t="s">
        <v>152</v>
      </c>
      <c r="I140" s="1" t="s">
        <v>110</v>
      </c>
      <c r="K140" s="1" t="s">
        <v>110</v>
      </c>
      <c r="M140" s="1" t="s">
        <v>110</v>
      </c>
    </row>
    <row r="141" spans="1:13" x14ac:dyDescent="0.25">
      <c r="A141" s="1" t="s">
        <v>111</v>
      </c>
      <c r="C141" s="1" t="s">
        <v>153</v>
      </c>
      <c r="E141" s="1" t="s">
        <v>153</v>
      </c>
      <c r="G141" s="1" t="s">
        <v>153</v>
      </c>
      <c r="I141" s="1" t="s">
        <v>111</v>
      </c>
      <c r="K141" s="1" t="s">
        <v>111</v>
      </c>
      <c r="M141" s="1" t="s">
        <v>111</v>
      </c>
    </row>
    <row r="142" spans="1:13" x14ac:dyDescent="0.25">
      <c r="A142" s="1" t="s">
        <v>112</v>
      </c>
      <c r="C142" s="1" t="s">
        <v>154</v>
      </c>
      <c r="E142" s="1" t="s">
        <v>154</v>
      </c>
      <c r="G142" s="1" t="s">
        <v>154</v>
      </c>
      <c r="I142" s="1" t="s">
        <v>112</v>
      </c>
      <c r="K142" s="1" t="s">
        <v>112</v>
      </c>
      <c r="M142" s="1" t="s">
        <v>112</v>
      </c>
    </row>
    <row r="143" spans="1:13" x14ac:dyDescent="0.25">
      <c r="A143" s="1" t="s">
        <v>113</v>
      </c>
      <c r="C143" s="1" t="s">
        <v>155</v>
      </c>
      <c r="E143" s="1" t="s">
        <v>155</v>
      </c>
      <c r="G143" s="1" t="s">
        <v>155</v>
      </c>
      <c r="I143" s="1" t="s">
        <v>113</v>
      </c>
      <c r="K143" s="1" t="s">
        <v>113</v>
      </c>
      <c r="M143" s="1" t="s">
        <v>113</v>
      </c>
    </row>
    <row r="144" spans="1:13" x14ac:dyDescent="0.25">
      <c r="A144" s="1" t="s">
        <v>114</v>
      </c>
      <c r="C144" s="1" t="s">
        <v>156</v>
      </c>
      <c r="E144" s="1" t="s">
        <v>156</v>
      </c>
      <c r="G144" s="1" t="s">
        <v>156</v>
      </c>
      <c r="I144" s="1" t="s">
        <v>114</v>
      </c>
      <c r="K144" s="1" t="s">
        <v>114</v>
      </c>
      <c r="M144" s="1" t="s">
        <v>114</v>
      </c>
    </row>
    <row r="145" spans="1:13" x14ac:dyDescent="0.25">
      <c r="A145" s="1" t="s">
        <v>115</v>
      </c>
      <c r="C145" s="1" t="s">
        <v>157</v>
      </c>
      <c r="E145" s="1" t="s">
        <v>157</v>
      </c>
      <c r="G145" s="1" t="s">
        <v>157</v>
      </c>
      <c r="I145" s="1" t="s">
        <v>115</v>
      </c>
      <c r="K145" s="1" t="s">
        <v>115</v>
      </c>
      <c r="M145" s="1" t="s">
        <v>115</v>
      </c>
    </row>
    <row r="146" spans="1:13" x14ac:dyDescent="0.25">
      <c r="A146" s="1" t="s">
        <v>116</v>
      </c>
      <c r="C146" s="1" t="s">
        <v>158</v>
      </c>
      <c r="E146" s="1" t="s">
        <v>158</v>
      </c>
      <c r="G146" s="1" t="s">
        <v>158</v>
      </c>
      <c r="I146" s="1" t="s">
        <v>116</v>
      </c>
      <c r="K146" s="1" t="s">
        <v>116</v>
      </c>
      <c r="M146" s="1" t="s">
        <v>116</v>
      </c>
    </row>
    <row r="147" spans="1:13" x14ac:dyDescent="0.25">
      <c r="A147" s="1" t="s">
        <v>117</v>
      </c>
      <c r="C147" s="1" t="s">
        <v>159</v>
      </c>
      <c r="E147" s="1" t="s">
        <v>159</v>
      </c>
      <c r="G147" s="1" t="s">
        <v>159</v>
      </c>
      <c r="I147" s="1" t="s">
        <v>117</v>
      </c>
      <c r="K147" s="1" t="s">
        <v>117</v>
      </c>
      <c r="M147" s="1" t="s">
        <v>117</v>
      </c>
    </row>
    <row r="148" spans="1:13" x14ac:dyDescent="0.25">
      <c r="A148" s="1" t="s">
        <v>550</v>
      </c>
      <c r="C148" s="1" t="s">
        <v>160</v>
      </c>
      <c r="E148" s="1" t="s">
        <v>160</v>
      </c>
      <c r="G148" s="1" t="s">
        <v>160</v>
      </c>
      <c r="I148" s="1" t="s">
        <v>550</v>
      </c>
      <c r="K148" s="1" t="s">
        <v>550</v>
      </c>
      <c r="M148" s="1" t="s">
        <v>550</v>
      </c>
    </row>
    <row r="149" spans="1:13" x14ac:dyDescent="0.25">
      <c r="A149" s="1" t="s">
        <v>551</v>
      </c>
      <c r="C149" s="1" t="s">
        <v>161</v>
      </c>
      <c r="E149" s="1" t="s">
        <v>161</v>
      </c>
      <c r="G149" s="1" t="s">
        <v>161</v>
      </c>
      <c r="I149" s="1" t="s">
        <v>551</v>
      </c>
      <c r="K149" s="1" t="s">
        <v>551</v>
      </c>
      <c r="M149" s="1" t="s">
        <v>551</v>
      </c>
    </row>
    <row r="150" spans="1:13" x14ac:dyDescent="0.25">
      <c r="A150" s="1" t="s">
        <v>552</v>
      </c>
      <c r="C150" s="1" t="s">
        <v>162</v>
      </c>
      <c r="E150" s="1" t="s">
        <v>162</v>
      </c>
      <c r="G150" s="1" t="s">
        <v>162</v>
      </c>
      <c r="I150" s="1" t="s">
        <v>552</v>
      </c>
      <c r="K150" s="1" t="s">
        <v>552</v>
      </c>
      <c r="M150" s="1" t="s">
        <v>552</v>
      </c>
    </row>
    <row r="151" spans="1:13" x14ac:dyDescent="0.25">
      <c r="A151" s="1" t="s">
        <v>553</v>
      </c>
      <c r="C151" s="1" t="s">
        <v>163</v>
      </c>
      <c r="E151" s="1" t="s">
        <v>163</v>
      </c>
      <c r="G151" s="1" t="s">
        <v>163</v>
      </c>
      <c r="I151" s="1" t="s">
        <v>553</v>
      </c>
      <c r="K151" s="1" t="s">
        <v>553</v>
      </c>
      <c r="M151" s="1" t="s">
        <v>553</v>
      </c>
    </row>
    <row r="152" spans="1:13" x14ac:dyDescent="0.25">
      <c r="A152" s="1" t="s">
        <v>554</v>
      </c>
      <c r="C152" s="1" t="s">
        <v>164</v>
      </c>
      <c r="E152" s="1" t="s">
        <v>164</v>
      </c>
      <c r="G152" s="1" t="s">
        <v>164</v>
      </c>
      <c r="I152" s="1" t="s">
        <v>554</v>
      </c>
      <c r="K152" s="1" t="s">
        <v>554</v>
      </c>
      <c r="M152" s="1" t="s">
        <v>554</v>
      </c>
    </row>
    <row r="153" spans="1:13" x14ac:dyDescent="0.25">
      <c r="A153" s="1" t="s">
        <v>169</v>
      </c>
      <c r="C153" s="1" t="s">
        <v>165</v>
      </c>
      <c r="E153" s="1" t="s">
        <v>165</v>
      </c>
      <c r="G153" s="1" t="s">
        <v>165</v>
      </c>
      <c r="I153" s="1" t="s">
        <v>169</v>
      </c>
      <c r="K153" s="1" t="s">
        <v>169</v>
      </c>
      <c r="M153" s="1" t="s">
        <v>169</v>
      </c>
    </row>
    <row r="154" spans="1:13" x14ac:dyDescent="0.25">
      <c r="A154" s="1" t="s">
        <v>555</v>
      </c>
      <c r="C154" s="1" t="s">
        <v>166</v>
      </c>
      <c r="E154" s="1" t="s">
        <v>166</v>
      </c>
      <c r="G154" s="1" t="s">
        <v>166</v>
      </c>
      <c r="I154" s="1" t="s">
        <v>555</v>
      </c>
      <c r="K154" s="1" t="s">
        <v>555</v>
      </c>
      <c r="M154" s="1" t="s">
        <v>555</v>
      </c>
    </row>
    <row r="155" spans="1:13" x14ac:dyDescent="0.25">
      <c r="A155" s="1" t="s">
        <v>170</v>
      </c>
      <c r="C155" s="1" t="s">
        <v>167</v>
      </c>
      <c r="E155" s="1" t="s">
        <v>167</v>
      </c>
      <c r="G155" s="1" t="s">
        <v>167</v>
      </c>
      <c r="I155" s="1" t="s">
        <v>170</v>
      </c>
      <c r="K155" s="1" t="s">
        <v>170</v>
      </c>
      <c r="M155" s="1" t="s">
        <v>170</v>
      </c>
    </row>
    <row r="156" spans="1:13" x14ac:dyDescent="0.25">
      <c r="A156" s="1" t="s">
        <v>171</v>
      </c>
      <c r="C156" s="1" t="s">
        <v>168</v>
      </c>
      <c r="E156" s="1" t="s">
        <v>168</v>
      </c>
      <c r="G156" s="1" t="s">
        <v>168</v>
      </c>
      <c r="I156" s="1" t="s">
        <v>171</v>
      </c>
      <c r="K156" s="1" t="s">
        <v>171</v>
      </c>
      <c r="M156" s="1" t="s">
        <v>171</v>
      </c>
    </row>
    <row r="157" spans="1:13" x14ac:dyDescent="0.25">
      <c r="A157" s="1" t="s">
        <v>172</v>
      </c>
      <c r="C157" s="1" t="s">
        <v>169</v>
      </c>
      <c r="E157" s="1" t="s">
        <v>169</v>
      </c>
      <c r="G157" s="1" t="s">
        <v>169</v>
      </c>
      <c r="I157" s="1" t="s">
        <v>172</v>
      </c>
      <c r="K157" s="1" t="s">
        <v>172</v>
      </c>
      <c r="M157" s="1" t="s">
        <v>172</v>
      </c>
    </row>
    <row r="158" spans="1:13" x14ac:dyDescent="0.25">
      <c r="A158" s="1" t="s">
        <v>173</v>
      </c>
      <c r="C158" s="1" t="s">
        <v>170</v>
      </c>
      <c r="E158" s="1" t="s">
        <v>170</v>
      </c>
      <c r="G158" s="1" t="s">
        <v>170</v>
      </c>
      <c r="I158" s="1" t="s">
        <v>173</v>
      </c>
      <c r="K158" s="1" t="s">
        <v>173</v>
      </c>
      <c r="M158" s="1" t="s">
        <v>173</v>
      </c>
    </row>
    <row r="159" spans="1:13" x14ac:dyDescent="0.25">
      <c r="A159" s="1" t="s">
        <v>174</v>
      </c>
      <c r="C159" s="1" t="s">
        <v>171</v>
      </c>
      <c r="E159" s="1" t="s">
        <v>171</v>
      </c>
      <c r="G159" s="1" t="s">
        <v>171</v>
      </c>
      <c r="I159" s="1" t="s">
        <v>174</v>
      </c>
      <c r="K159" s="1" t="s">
        <v>174</v>
      </c>
      <c r="M159" s="1" t="s">
        <v>174</v>
      </c>
    </row>
    <row r="160" spans="1:13" x14ac:dyDescent="0.25">
      <c r="A160" s="1" t="s">
        <v>175</v>
      </c>
      <c r="C160" s="1" t="s">
        <v>172</v>
      </c>
      <c r="E160" s="1" t="s">
        <v>172</v>
      </c>
      <c r="G160" s="1" t="s">
        <v>172</v>
      </c>
      <c r="I160" s="1" t="s">
        <v>175</v>
      </c>
      <c r="K160" s="1" t="s">
        <v>175</v>
      </c>
      <c r="M160" s="1" t="s">
        <v>175</v>
      </c>
    </row>
    <row r="161" spans="1:13" x14ac:dyDescent="0.25">
      <c r="A161" s="1" t="s">
        <v>176</v>
      </c>
      <c r="C161" s="1" t="s">
        <v>173</v>
      </c>
      <c r="E161" s="1" t="s">
        <v>173</v>
      </c>
      <c r="G161" s="1" t="s">
        <v>173</v>
      </c>
      <c r="I161" s="1" t="s">
        <v>176</v>
      </c>
      <c r="K161" s="1" t="s">
        <v>176</v>
      </c>
      <c r="M161" s="1" t="s">
        <v>176</v>
      </c>
    </row>
    <row r="162" spans="1:13" x14ac:dyDescent="0.25">
      <c r="A162" s="1" t="s">
        <v>177</v>
      </c>
      <c r="C162" s="1" t="s">
        <v>174</v>
      </c>
      <c r="E162" s="1" t="s">
        <v>174</v>
      </c>
      <c r="G162" s="1" t="s">
        <v>174</v>
      </c>
      <c r="I162" s="1" t="s">
        <v>177</v>
      </c>
      <c r="K162" s="1" t="s">
        <v>177</v>
      </c>
      <c r="M162" s="1" t="s">
        <v>177</v>
      </c>
    </row>
    <row r="163" spans="1:13" x14ac:dyDescent="0.25">
      <c r="A163" s="1" t="s">
        <v>178</v>
      </c>
      <c r="C163" s="1" t="s">
        <v>175</v>
      </c>
      <c r="E163" s="1" t="s">
        <v>175</v>
      </c>
      <c r="G163" s="1" t="s">
        <v>175</v>
      </c>
      <c r="I163" s="1" t="s">
        <v>178</v>
      </c>
      <c r="K163" s="1" t="s">
        <v>178</v>
      </c>
      <c r="M163" s="1" t="s">
        <v>178</v>
      </c>
    </row>
    <row r="164" spans="1:13" x14ac:dyDescent="0.25">
      <c r="A164" s="1" t="s">
        <v>179</v>
      </c>
      <c r="C164" s="1" t="s">
        <v>176</v>
      </c>
      <c r="E164" s="1" t="s">
        <v>176</v>
      </c>
      <c r="G164" s="1" t="s">
        <v>176</v>
      </c>
      <c r="I164" s="1" t="s">
        <v>179</v>
      </c>
      <c r="K164" s="1" t="s">
        <v>179</v>
      </c>
      <c r="M164" s="1" t="s">
        <v>179</v>
      </c>
    </row>
    <row r="165" spans="1:13" x14ac:dyDescent="0.25">
      <c r="A165" s="1" t="s">
        <v>556</v>
      </c>
      <c r="C165" s="1" t="s">
        <v>177</v>
      </c>
      <c r="E165" s="1" t="s">
        <v>177</v>
      </c>
      <c r="G165" s="1" t="s">
        <v>177</v>
      </c>
      <c r="I165" s="1" t="s">
        <v>556</v>
      </c>
      <c r="K165" s="1" t="s">
        <v>556</v>
      </c>
      <c r="M165" s="1" t="s">
        <v>556</v>
      </c>
    </row>
    <row r="166" spans="1:13" x14ac:dyDescent="0.25">
      <c r="A166" s="1" t="s">
        <v>557</v>
      </c>
      <c r="C166" s="1" t="s">
        <v>178</v>
      </c>
      <c r="E166" s="1" t="s">
        <v>178</v>
      </c>
      <c r="G166" s="1" t="s">
        <v>178</v>
      </c>
      <c r="I166" s="1" t="s">
        <v>557</v>
      </c>
      <c r="K166" s="1" t="s">
        <v>557</v>
      </c>
      <c r="M166" s="1" t="s">
        <v>557</v>
      </c>
    </row>
    <row r="167" spans="1:13" x14ac:dyDescent="0.25">
      <c r="A167" s="1" t="s">
        <v>558</v>
      </c>
      <c r="C167" s="1" t="s">
        <v>179</v>
      </c>
      <c r="E167" s="1" t="s">
        <v>179</v>
      </c>
      <c r="G167" s="1" t="s">
        <v>179</v>
      </c>
      <c r="I167" s="1" t="s">
        <v>558</v>
      </c>
      <c r="K167" s="1" t="s">
        <v>558</v>
      </c>
      <c r="M167" s="1" t="s">
        <v>558</v>
      </c>
    </row>
    <row r="168" spans="1:13" x14ac:dyDescent="0.25">
      <c r="A168" s="1" t="s">
        <v>559</v>
      </c>
      <c r="C168" s="1" t="s">
        <v>180</v>
      </c>
      <c r="E168" s="1" t="s">
        <v>180</v>
      </c>
      <c r="G168" s="1" t="s">
        <v>180</v>
      </c>
      <c r="I168" s="1" t="s">
        <v>559</v>
      </c>
      <c r="K168" s="1" t="s">
        <v>559</v>
      </c>
      <c r="M168" s="1" t="s">
        <v>559</v>
      </c>
    </row>
    <row r="169" spans="1:13" x14ac:dyDescent="0.25">
      <c r="A169" s="1" t="s">
        <v>560</v>
      </c>
      <c r="C169" s="1" t="s">
        <v>181</v>
      </c>
      <c r="E169" s="1" t="s">
        <v>181</v>
      </c>
      <c r="G169" s="1" t="s">
        <v>181</v>
      </c>
      <c r="I169" s="1" t="s">
        <v>560</v>
      </c>
      <c r="K169" s="1" t="s">
        <v>560</v>
      </c>
      <c r="M169" s="1" t="s">
        <v>560</v>
      </c>
    </row>
    <row r="170" spans="1:13" x14ac:dyDescent="0.25">
      <c r="A170" s="1" t="s">
        <v>180</v>
      </c>
      <c r="C170" s="1" t="s">
        <v>182</v>
      </c>
      <c r="E170" s="1" t="s">
        <v>182</v>
      </c>
      <c r="G170" s="1" t="s">
        <v>182</v>
      </c>
      <c r="I170" s="1" t="s">
        <v>180</v>
      </c>
      <c r="K170" s="1" t="s">
        <v>180</v>
      </c>
      <c r="M170" s="1" t="s">
        <v>180</v>
      </c>
    </row>
    <row r="171" spans="1:13" x14ac:dyDescent="0.25">
      <c r="A171" s="1" t="s">
        <v>181</v>
      </c>
      <c r="C171" s="1" t="s">
        <v>183</v>
      </c>
      <c r="E171" s="1" t="s">
        <v>183</v>
      </c>
      <c r="G171" s="1" t="s">
        <v>183</v>
      </c>
      <c r="I171" s="1" t="s">
        <v>181</v>
      </c>
      <c r="K171" s="1" t="s">
        <v>181</v>
      </c>
      <c r="M171" s="1" t="s">
        <v>181</v>
      </c>
    </row>
    <row r="172" spans="1:13" x14ac:dyDescent="0.25">
      <c r="A172" s="1" t="s">
        <v>182</v>
      </c>
      <c r="C172" s="1" t="s">
        <v>184</v>
      </c>
      <c r="E172" s="1" t="s">
        <v>184</v>
      </c>
      <c r="G172" s="1" t="s">
        <v>184</v>
      </c>
      <c r="I172" s="1" t="s">
        <v>182</v>
      </c>
      <c r="K172" s="1" t="s">
        <v>182</v>
      </c>
      <c r="M172" s="1" t="s">
        <v>182</v>
      </c>
    </row>
    <row r="173" spans="1:13" x14ac:dyDescent="0.25">
      <c r="A173" s="1" t="s">
        <v>183</v>
      </c>
      <c r="C173" s="1" t="s">
        <v>185</v>
      </c>
      <c r="E173" s="1" t="s">
        <v>185</v>
      </c>
      <c r="G173" s="1" t="s">
        <v>185</v>
      </c>
      <c r="I173" s="1" t="s">
        <v>183</v>
      </c>
      <c r="K173" s="1" t="s">
        <v>183</v>
      </c>
      <c r="M173" s="1" t="s">
        <v>183</v>
      </c>
    </row>
    <row r="174" spans="1:13" x14ac:dyDescent="0.25">
      <c r="A174" s="1" t="s">
        <v>184</v>
      </c>
      <c r="C174" s="1" t="s">
        <v>186</v>
      </c>
      <c r="E174" s="1" t="s">
        <v>186</v>
      </c>
      <c r="G174" s="1" t="s">
        <v>186</v>
      </c>
      <c r="I174" s="1" t="s">
        <v>184</v>
      </c>
      <c r="K174" s="1" t="s">
        <v>184</v>
      </c>
      <c r="M174" s="1" t="s">
        <v>184</v>
      </c>
    </row>
    <row r="175" spans="1:13" x14ac:dyDescent="0.25">
      <c r="A175" s="1" t="s">
        <v>185</v>
      </c>
      <c r="C175" s="1" t="s">
        <v>187</v>
      </c>
      <c r="E175" s="1" t="s">
        <v>187</v>
      </c>
      <c r="G175" s="1" t="s">
        <v>187</v>
      </c>
      <c r="I175" s="1" t="s">
        <v>185</v>
      </c>
      <c r="K175" s="1" t="s">
        <v>185</v>
      </c>
      <c r="M175" s="1" t="s">
        <v>185</v>
      </c>
    </row>
    <row r="176" spans="1:13" x14ac:dyDescent="0.25">
      <c r="A176" s="1" t="s">
        <v>186</v>
      </c>
      <c r="C176" s="1" t="s">
        <v>188</v>
      </c>
      <c r="E176" s="1" t="s">
        <v>188</v>
      </c>
      <c r="G176" s="1" t="s">
        <v>188</v>
      </c>
      <c r="I176" s="1" t="s">
        <v>186</v>
      </c>
      <c r="K176" s="1" t="s">
        <v>186</v>
      </c>
      <c r="M176" s="1" t="s">
        <v>186</v>
      </c>
    </row>
    <row r="177" spans="1:13" x14ac:dyDescent="0.25">
      <c r="A177" s="1" t="s">
        <v>187</v>
      </c>
      <c r="C177" s="1" t="s">
        <v>189</v>
      </c>
      <c r="E177" s="1" t="s">
        <v>189</v>
      </c>
      <c r="G177" s="1" t="s">
        <v>189</v>
      </c>
      <c r="I177" s="1" t="s">
        <v>187</v>
      </c>
      <c r="K177" s="1" t="s">
        <v>187</v>
      </c>
      <c r="M177" s="1" t="s">
        <v>187</v>
      </c>
    </row>
    <row r="178" spans="1:13" x14ac:dyDescent="0.25">
      <c r="A178" s="1" t="s">
        <v>188</v>
      </c>
      <c r="C178" s="1" t="s">
        <v>190</v>
      </c>
      <c r="E178" s="1" t="s">
        <v>190</v>
      </c>
      <c r="G178" s="1" t="s">
        <v>190</v>
      </c>
      <c r="I178" s="1" t="s">
        <v>188</v>
      </c>
      <c r="K178" s="1" t="s">
        <v>188</v>
      </c>
      <c r="M178" s="1" t="s">
        <v>188</v>
      </c>
    </row>
    <row r="179" spans="1:13" x14ac:dyDescent="0.25">
      <c r="A179" s="1" t="s">
        <v>189</v>
      </c>
      <c r="C179" s="1" t="s">
        <v>191</v>
      </c>
      <c r="E179" s="1" t="s">
        <v>191</v>
      </c>
      <c r="G179" s="1" t="s">
        <v>191</v>
      </c>
      <c r="I179" s="1" t="s">
        <v>189</v>
      </c>
      <c r="K179" s="1" t="s">
        <v>189</v>
      </c>
      <c r="M179" s="1" t="s">
        <v>189</v>
      </c>
    </row>
    <row r="180" spans="1:13" x14ac:dyDescent="0.25">
      <c r="A180" s="1" t="s">
        <v>561</v>
      </c>
      <c r="C180" s="1" t="s">
        <v>192</v>
      </c>
      <c r="E180" s="1" t="s">
        <v>192</v>
      </c>
      <c r="G180" s="1" t="s">
        <v>192</v>
      </c>
      <c r="I180" s="1" t="s">
        <v>561</v>
      </c>
      <c r="K180" s="1" t="s">
        <v>561</v>
      </c>
      <c r="M180" s="1" t="s">
        <v>561</v>
      </c>
    </row>
    <row r="181" spans="1:13" x14ac:dyDescent="0.25">
      <c r="A181" s="1" t="s">
        <v>562</v>
      </c>
      <c r="C181" s="1" t="s">
        <v>193</v>
      </c>
      <c r="E181" s="1" t="s">
        <v>193</v>
      </c>
      <c r="G181" s="1" t="s">
        <v>193</v>
      </c>
      <c r="I181" s="1" t="s">
        <v>562</v>
      </c>
      <c r="K181" s="1" t="s">
        <v>562</v>
      </c>
      <c r="M181" s="1" t="s">
        <v>562</v>
      </c>
    </row>
    <row r="182" spans="1:13" x14ac:dyDescent="0.25">
      <c r="A182" s="1" t="s">
        <v>563</v>
      </c>
      <c r="C182" s="1" t="s">
        <v>194</v>
      </c>
      <c r="E182" s="1" t="s">
        <v>194</v>
      </c>
      <c r="G182" s="1" t="s">
        <v>194</v>
      </c>
      <c r="I182" s="1" t="s">
        <v>563</v>
      </c>
      <c r="K182" s="1" t="s">
        <v>563</v>
      </c>
      <c r="M182" s="1" t="s">
        <v>563</v>
      </c>
    </row>
    <row r="183" spans="1:13" x14ac:dyDescent="0.25">
      <c r="A183" s="1" t="s">
        <v>564</v>
      </c>
      <c r="C183" s="1" t="s">
        <v>195</v>
      </c>
      <c r="E183" s="1" t="s">
        <v>195</v>
      </c>
      <c r="G183" s="1" t="s">
        <v>195</v>
      </c>
      <c r="I183" s="1" t="s">
        <v>564</v>
      </c>
      <c r="K183" s="1" t="s">
        <v>564</v>
      </c>
      <c r="M183" s="1" t="s">
        <v>564</v>
      </c>
    </row>
    <row r="184" spans="1:13" x14ac:dyDescent="0.25">
      <c r="A184" s="1" t="s">
        <v>190</v>
      </c>
      <c r="C184" s="1" t="s">
        <v>196</v>
      </c>
      <c r="E184" s="1" t="s">
        <v>196</v>
      </c>
      <c r="G184" s="1" t="s">
        <v>196</v>
      </c>
      <c r="I184" s="1" t="s">
        <v>190</v>
      </c>
      <c r="K184" s="1" t="s">
        <v>190</v>
      </c>
      <c r="M184" s="1" t="s">
        <v>190</v>
      </c>
    </row>
    <row r="185" spans="1:13" x14ac:dyDescent="0.25">
      <c r="A185" s="1" t="s">
        <v>191</v>
      </c>
      <c r="C185" s="1" t="s">
        <v>197</v>
      </c>
      <c r="E185" s="1" t="s">
        <v>197</v>
      </c>
      <c r="G185" s="1" t="s">
        <v>197</v>
      </c>
      <c r="I185" s="1" t="s">
        <v>191</v>
      </c>
      <c r="K185" s="1" t="s">
        <v>191</v>
      </c>
      <c r="M185" s="1" t="s">
        <v>191</v>
      </c>
    </row>
    <row r="186" spans="1:13" x14ac:dyDescent="0.25">
      <c r="A186" s="1" t="s">
        <v>192</v>
      </c>
      <c r="C186" s="1" t="s">
        <v>198</v>
      </c>
      <c r="E186" s="1" t="s">
        <v>198</v>
      </c>
      <c r="G186" s="1" t="s">
        <v>198</v>
      </c>
      <c r="I186" s="1" t="s">
        <v>192</v>
      </c>
      <c r="K186" s="1" t="s">
        <v>192</v>
      </c>
      <c r="M186" s="1" t="s">
        <v>192</v>
      </c>
    </row>
    <row r="187" spans="1:13" x14ac:dyDescent="0.25">
      <c r="A187" s="1" t="s">
        <v>193</v>
      </c>
      <c r="C187" s="1" t="s">
        <v>199</v>
      </c>
      <c r="E187" s="1" t="s">
        <v>199</v>
      </c>
      <c r="G187" s="1" t="s">
        <v>199</v>
      </c>
      <c r="I187" s="1" t="s">
        <v>193</v>
      </c>
      <c r="K187" s="1" t="s">
        <v>193</v>
      </c>
      <c r="M187" s="1" t="s">
        <v>193</v>
      </c>
    </row>
    <row r="188" spans="1:13" x14ac:dyDescent="0.25">
      <c r="A188" s="1" t="s">
        <v>194</v>
      </c>
      <c r="C188" s="1" t="s">
        <v>200</v>
      </c>
      <c r="E188" s="1" t="s">
        <v>200</v>
      </c>
      <c r="G188" s="1" t="s">
        <v>200</v>
      </c>
      <c r="I188" s="1" t="s">
        <v>194</v>
      </c>
      <c r="K188" s="1" t="s">
        <v>194</v>
      </c>
      <c r="M188" s="1" t="s">
        <v>194</v>
      </c>
    </row>
    <row r="189" spans="1:13" x14ac:dyDescent="0.25">
      <c r="A189" s="1" t="s">
        <v>195</v>
      </c>
      <c r="C189" s="1" t="s">
        <v>201</v>
      </c>
      <c r="E189" s="1" t="s">
        <v>201</v>
      </c>
      <c r="G189" s="1" t="s">
        <v>201</v>
      </c>
      <c r="I189" s="1" t="s">
        <v>195</v>
      </c>
      <c r="K189" s="1" t="s">
        <v>195</v>
      </c>
      <c r="M189" s="1" t="s">
        <v>195</v>
      </c>
    </row>
    <row r="190" spans="1:13" x14ac:dyDescent="0.25">
      <c r="A190" s="1" t="s">
        <v>196</v>
      </c>
      <c r="C190" s="1" t="s">
        <v>202</v>
      </c>
      <c r="E190" s="1" t="s">
        <v>202</v>
      </c>
      <c r="G190" s="1" t="s">
        <v>202</v>
      </c>
      <c r="I190" s="1" t="s">
        <v>196</v>
      </c>
      <c r="K190" s="1" t="s">
        <v>196</v>
      </c>
      <c r="M190" s="1" t="s">
        <v>196</v>
      </c>
    </row>
    <row r="191" spans="1:13" x14ac:dyDescent="0.25">
      <c r="A191" s="1" t="s">
        <v>197</v>
      </c>
      <c r="C191" s="1" t="s">
        <v>203</v>
      </c>
      <c r="E191" s="1" t="s">
        <v>203</v>
      </c>
      <c r="G191" s="1" t="s">
        <v>203</v>
      </c>
      <c r="I191" s="1" t="s">
        <v>197</v>
      </c>
      <c r="K191" s="1" t="s">
        <v>197</v>
      </c>
      <c r="M191" s="1" t="s">
        <v>197</v>
      </c>
    </row>
    <row r="192" spans="1:13" x14ac:dyDescent="0.25">
      <c r="A192" s="1" t="s">
        <v>198</v>
      </c>
      <c r="C192" s="1" t="s">
        <v>204</v>
      </c>
      <c r="E192" s="1" t="s">
        <v>204</v>
      </c>
      <c r="G192" s="1" t="s">
        <v>204</v>
      </c>
      <c r="I192" s="1" t="s">
        <v>198</v>
      </c>
      <c r="K192" s="1" t="s">
        <v>198</v>
      </c>
      <c r="M192" s="1" t="s">
        <v>198</v>
      </c>
    </row>
    <row r="193" spans="1:13" x14ac:dyDescent="0.25">
      <c r="A193" s="1" t="s">
        <v>199</v>
      </c>
      <c r="C193" s="1" t="s">
        <v>205</v>
      </c>
      <c r="E193" s="1" t="s">
        <v>205</v>
      </c>
      <c r="G193" s="1" t="s">
        <v>205</v>
      </c>
      <c r="I193" s="1" t="s">
        <v>199</v>
      </c>
      <c r="K193" s="1" t="s">
        <v>199</v>
      </c>
      <c r="M193" s="1" t="s">
        <v>199</v>
      </c>
    </row>
    <row r="194" spans="1:13" x14ac:dyDescent="0.25">
      <c r="A194" s="1" t="s">
        <v>200</v>
      </c>
      <c r="C194" s="1" t="s">
        <v>206</v>
      </c>
      <c r="E194" s="1" t="s">
        <v>206</v>
      </c>
      <c r="G194" s="1" t="s">
        <v>206</v>
      </c>
      <c r="I194" s="1" t="s">
        <v>200</v>
      </c>
      <c r="K194" s="1" t="s">
        <v>200</v>
      </c>
      <c r="M194" s="1" t="s">
        <v>200</v>
      </c>
    </row>
    <row r="195" spans="1:13" x14ac:dyDescent="0.25">
      <c r="A195" s="1" t="s">
        <v>565</v>
      </c>
      <c r="C195" s="1" t="s">
        <v>207</v>
      </c>
      <c r="E195" s="1" t="s">
        <v>207</v>
      </c>
      <c r="G195" s="1" t="s">
        <v>207</v>
      </c>
      <c r="I195" s="1" t="s">
        <v>565</v>
      </c>
      <c r="K195" s="1" t="s">
        <v>565</v>
      </c>
      <c r="M195" s="1" t="s">
        <v>565</v>
      </c>
    </row>
    <row r="196" spans="1:13" x14ac:dyDescent="0.25">
      <c r="A196" s="1" t="s">
        <v>566</v>
      </c>
      <c r="C196" s="1" t="s">
        <v>208</v>
      </c>
      <c r="E196" s="1" t="s">
        <v>208</v>
      </c>
      <c r="G196" s="1" t="s">
        <v>208</v>
      </c>
      <c r="I196" s="1" t="s">
        <v>566</v>
      </c>
      <c r="K196" s="1" t="s">
        <v>566</v>
      </c>
      <c r="M196" s="1" t="s">
        <v>566</v>
      </c>
    </row>
    <row r="197" spans="1:13" x14ac:dyDescent="0.25">
      <c r="A197" s="1" t="s">
        <v>567</v>
      </c>
      <c r="C197" s="1" t="s">
        <v>209</v>
      </c>
      <c r="E197" s="1" t="s">
        <v>209</v>
      </c>
      <c r="G197" s="1" t="s">
        <v>209</v>
      </c>
      <c r="I197" s="1" t="s">
        <v>567</v>
      </c>
      <c r="K197" s="1" t="s">
        <v>567</v>
      </c>
      <c r="M197" s="1" t="s">
        <v>567</v>
      </c>
    </row>
    <row r="198" spans="1:13" x14ac:dyDescent="0.25">
      <c r="A198" s="1" t="s">
        <v>568</v>
      </c>
      <c r="C198" s="1" t="s">
        <v>210</v>
      </c>
      <c r="E198" s="1" t="s">
        <v>210</v>
      </c>
      <c r="G198" s="1" t="s">
        <v>210</v>
      </c>
      <c r="I198" s="1" t="s">
        <v>568</v>
      </c>
      <c r="K198" s="1" t="s">
        <v>568</v>
      </c>
      <c r="M198" s="1" t="s">
        <v>568</v>
      </c>
    </row>
    <row r="199" spans="1:13" x14ac:dyDescent="0.25">
      <c r="A199" s="1" t="s">
        <v>201</v>
      </c>
      <c r="C199" s="1" t="s">
        <v>211</v>
      </c>
      <c r="E199" s="1" t="s">
        <v>211</v>
      </c>
      <c r="G199" s="1" t="s">
        <v>211</v>
      </c>
      <c r="I199" s="1" t="s">
        <v>201</v>
      </c>
      <c r="K199" s="1" t="s">
        <v>201</v>
      </c>
      <c r="M199" s="1" t="s">
        <v>201</v>
      </c>
    </row>
    <row r="200" spans="1:13" x14ac:dyDescent="0.25">
      <c r="A200" s="1" t="s">
        <v>202</v>
      </c>
      <c r="C200" s="1" t="s">
        <v>212</v>
      </c>
      <c r="E200" s="1" t="s">
        <v>212</v>
      </c>
      <c r="G200" s="1" t="s">
        <v>212</v>
      </c>
      <c r="I200" s="1" t="s">
        <v>202</v>
      </c>
      <c r="K200" s="1" t="s">
        <v>202</v>
      </c>
      <c r="M200" s="1" t="s">
        <v>202</v>
      </c>
    </row>
    <row r="201" spans="1:13" x14ac:dyDescent="0.25">
      <c r="A201" s="1" t="s">
        <v>203</v>
      </c>
      <c r="C201" s="1" t="s">
        <v>213</v>
      </c>
      <c r="E201" s="1" t="s">
        <v>213</v>
      </c>
      <c r="G201" s="1" t="s">
        <v>213</v>
      </c>
      <c r="I201" s="1" t="s">
        <v>203</v>
      </c>
      <c r="K201" s="1" t="s">
        <v>203</v>
      </c>
      <c r="M201" s="1" t="s">
        <v>203</v>
      </c>
    </row>
    <row r="202" spans="1:13" x14ac:dyDescent="0.25">
      <c r="A202" s="1" t="s">
        <v>204</v>
      </c>
      <c r="C202" s="1" t="s">
        <v>214</v>
      </c>
      <c r="E202" s="1" t="s">
        <v>214</v>
      </c>
      <c r="G202" s="1" t="s">
        <v>214</v>
      </c>
      <c r="I202" s="1" t="s">
        <v>204</v>
      </c>
      <c r="K202" s="1" t="s">
        <v>204</v>
      </c>
      <c r="M202" s="1" t="s">
        <v>204</v>
      </c>
    </row>
    <row r="203" spans="1:13" x14ac:dyDescent="0.25">
      <c r="A203" s="1" t="s">
        <v>205</v>
      </c>
      <c r="C203" s="1" t="s">
        <v>215</v>
      </c>
      <c r="E203" s="1" t="s">
        <v>215</v>
      </c>
      <c r="G203" s="1" t="s">
        <v>215</v>
      </c>
      <c r="I203" s="1" t="s">
        <v>205</v>
      </c>
      <c r="K203" s="1" t="s">
        <v>205</v>
      </c>
      <c r="M203" s="1" t="s">
        <v>205</v>
      </c>
    </row>
    <row r="204" spans="1:13" x14ac:dyDescent="0.25">
      <c r="A204" s="1" t="s">
        <v>206</v>
      </c>
      <c r="C204" s="1" t="s">
        <v>216</v>
      </c>
      <c r="E204" s="1" t="s">
        <v>216</v>
      </c>
      <c r="G204" s="1" t="s">
        <v>216</v>
      </c>
      <c r="I204" s="1" t="s">
        <v>206</v>
      </c>
      <c r="K204" s="1" t="s">
        <v>206</v>
      </c>
      <c r="M204" s="1" t="s">
        <v>206</v>
      </c>
    </row>
    <row r="205" spans="1:13" x14ac:dyDescent="0.25">
      <c r="A205" s="1" t="s">
        <v>207</v>
      </c>
      <c r="C205" s="1" t="s">
        <v>217</v>
      </c>
      <c r="E205" s="1" t="s">
        <v>217</v>
      </c>
      <c r="G205" s="1" t="s">
        <v>217</v>
      </c>
      <c r="I205" s="1" t="s">
        <v>207</v>
      </c>
      <c r="K205" s="1" t="s">
        <v>207</v>
      </c>
      <c r="M205" s="1" t="s">
        <v>207</v>
      </c>
    </row>
    <row r="206" spans="1:13" x14ac:dyDescent="0.25">
      <c r="A206" s="1" t="s">
        <v>208</v>
      </c>
      <c r="C206" s="1" t="s">
        <v>218</v>
      </c>
      <c r="E206" s="1" t="s">
        <v>218</v>
      </c>
      <c r="G206" s="1" t="s">
        <v>218</v>
      </c>
      <c r="I206" s="1" t="s">
        <v>208</v>
      </c>
      <c r="K206" s="1" t="s">
        <v>208</v>
      </c>
      <c r="M206" s="1" t="s">
        <v>208</v>
      </c>
    </row>
    <row r="207" spans="1:13" x14ac:dyDescent="0.25">
      <c r="A207" s="1" t="s">
        <v>209</v>
      </c>
      <c r="C207" s="1" t="s">
        <v>219</v>
      </c>
      <c r="E207" s="1" t="s">
        <v>219</v>
      </c>
      <c r="G207" s="1" t="s">
        <v>219</v>
      </c>
      <c r="I207" s="1" t="s">
        <v>209</v>
      </c>
      <c r="K207" s="1" t="s">
        <v>209</v>
      </c>
      <c r="M207" s="1" t="s">
        <v>209</v>
      </c>
    </row>
    <row r="208" spans="1:13" x14ac:dyDescent="0.25">
      <c r="A208" s="1" t="s">
        <v>210</v>
      </c>
      <c r="C208" s="1" t="s">
        <v>220</v>
      </c>
      <c r="E208" s="1" t="s">
        <v>220</v>
      </c>
      <c r="G208" s="1" t="s">
        <v>220</v>
      </c>
      <c r="I208" s="1" t="s">
        <v>210</v>
      </c>
      <c r="K208" s="1" t="s">
        <v>210</v>
      </c>
      <c r="M208" s="1" t="s">
        <v>210</v>
      </c>
    </row>
    <row r="209" spans="1:13" x14ac:dyDescent="0.25">
      <c r="A209" s="1" t="s">
        <v>569</v>
      </c>
      <c r="C209" s="1" t="s">
        <v>221</v>
      </c>
      <c r="E209" s="1" t="s">
        <v>221</v>
      </c>
      <c r="G209" s="1" t="s">
        <v>221</v>
      </c>
      <c r="I209" s="1" t="s">
        <v>569</v>
      </c>
      <c r="K209" s="1" t="s">
        <v>569</v>
      </c>
      <c r="M209" s="1" t="s">
        <v>569</v>
      </c>
    </row>
    <row r="210" spans="1:13" x14ac:dyDescent="0.25">
      <c r="A210" s="1" t="s">
        <v>570</v>
      </c>
      <c r="C210" s="1" t="s">
        <v>222</v>
      </c>
      <c r="E210" s="1" t="s">
        <v>222</v>
      </c>
      <c r="G210" s="1" t="s">
        <v>222</v>
      </c>
      <c r="I210" s="1" t="s">
        <v>570</v>
      </c>
      <c r="K210" s="1" t="s">
        <v>570</v>
      </c>
      <c r="M210" s="1" t="s">
        <v>570</v>
      </c>
    </row>
    <row r="211" spans="1:13" x14ac:dyDescent="0.25">
      <c r="A211" s="1" t="s">
        <v>571</v>
      </c>
      <c r="C211" s="1" t="s">
        <v>223</v>
      </c>
      <c r="E211" s="1" t="s">
        <v>223</v>
      </c>
      <c r="G211" s="1" t="s">
        <v>223</v>
      </c>
      <c r="I211" s="1" t="s">
        <v>571</v>
      </c>
      <c r="K211" s="1" t="s">
        <v>571</v>
      </c>
      <c r="M211" s="1" t="s">
        <v>571</v>
      </c>
    </row>
    <row r="212" spans="1:13" x14ac:dyDescent="0.25">
      <c r="A212" s="1" t="s">
        <v>572</v>
      </c>
      <c r="C212" s="1" t="s">
        <v>224</v>
      </c>
      <c r="E212" s="1" t="s">
        <v>224</v>
      </c>
      <c r="G212" s="1" t="s">
        <v>224</v>
      </c>
      <c r="I212" s="1" t="s">
        <v>572</v>
      </c>
      <c r="K212" s="1" t="s">
        <v>572</v>
      </c>
      <c r="M212" s="1" t="s">
        <v>572</v>
      </c>
    </row>
    <row r="213" spans="1:13" x14ac:dyDescent="0.25">
      <c r="A213" s="1" t="s">
        <v>573</v>
      </c>
      <c r="C213" s="1" t="s">
        <v>225</v>
      </c>
      <c r="E213" s="1" t="s">
        <v>225</v>
      </c>
      <c r="G213" s="1" t="s">
        <v>225</v>
      </c>
      <c r="I213" s="1" t="s">
        <v>573</v>
      </c>
      <c r="K213" s="1" t="s">
        <v>573</v>
      </c>
      <c r="M213" s="1" t="s">
        <v>573</v>
      </c>
    </row>
    <row r="214" spans="1:13" x14ac:dyDescent="0.25">
      <c r="A214" s="1" t="s">
        <v>211</v>
      </c>
      <c r="C214" s="1" t="s">
        <v>226</v>
      </c>
      <c r="E214" s="1" t="s">
        <v>226</v>
      </c>
      <c r="G214" s="1" t="s">
        <v>226</v>
      </c>
      <c r="I214" s="1" t="s">
        <v>211</v>
      </c>
      <c r="K214" s="1" t="s">
        <v>211</v>
      </c>
      <c r="M214" s="1" t="s">
        <v>211</v>
      </c>
    </row>
    <row r="215" spans="1:13" x14ac:dyDescent="0.25">
      <c r="A215" s="1" t="s">
        <v>212</v>
      </c>
      <c r="C215" s="1" t="s">
        <v>227</v>
      </c>
      <c r="E215" s="1" t="s">
        <v>227</v>
      </c>
      <c r="G215" s="1" t="s">
        <v>227</v>
      </c>
      <c r="I215" s="1" t="s">
        <v>212</v>
      </c>
      <c r="K215" s="1" t="s">
        <v>212</v>
      </c>
      <c r="M215" s="1" t="s">
        <v>212</v>
      </c>
    </row>
    <row r="216" spans="1:13" x14ac:dyDescent="0.25">
      <c r="A216" s="1" t="s">
        <v>213</v>
      </c>
      <c r="C216" s="1" t="s">
        <v>228</v>
      </c>
      <c r="E216" s="1" t="s">
        <v>228</v>
      </c>
      <c r="G216" s="1" t="s">
        <v>228</v>
      </c>
      <c r="I216" s="1" t="s">
        <v>213</v>
      </c>
      <c r="K216" s="1" t="s">
        <v>213</v>
      </c>
      <c r="M216" s="1" t="s">
        <v>213</v>
      </c>
    </row>
    <row r="217" spans="1:13" x14ac:dyDescent="0.25">
      <c r="A217" s="1" t="s">
        <v>214</v>
      </c>
      <c r="C217" s="1" t="s">
        <v>229</v>
      </c>
      <c r="E217" s="1" t="s">
        <v>229</v>
      </c>
      <c r="G217" s="1" t="s">
        <v>229</v>
      </c>
      <c r="I217" s="1" t="s">
        <v>214</v>
      </c>
      <c r="K217" s="1" t="s">
        <v>214</v>
      </c>
      <c r="M217" s="1" t="s">
        <v>214</v>
      </c>
    </row>
    <row r="218" spans="1:13" x14ac:dyDescent="0.25">
      <c r="A218" s="1" t="s">
        <v>215</v>
      </c>
      <c r="C218" s="1" t="s">
        <v>230</v>
      </c>
      <c r="E218" s="1" t="s">
        <v>230</v>
      </c>
      <c r="G218" s="1" t="s">
        <v>230</v>
      </c>
      <c r="I218" s="1" t="s">
        <v>215</v>
      </c>
      <c r="K218" s="1" t="s">
        <v>215</v>
      </c>
      <c r="M218" s="1" t="s">
        <v>215</v>
      </c>
    </row>
    <row r="219" spans="1:13" x14ac:dyDescent="0.25">
      <c r="A219" s="1" t="s">
        <v>216</v>
      </c>
      <c r="C219" s="1" t="s">
        <v>231</v>
      </c>
      <c r="E219" s="1" t="s">
        <v>231</v>
      </c>
      <c r="G219" s="1" t="s">
        <v>231</v>
      </c>
      <c r="I219" s="1" t="s">
        <v>216</v>
      </c>
      <c r="K219" s="1" t="s">
        <v>216</v>
      </c>
      <c r="M219" s="1" t="s">
        <v>216</v>
      </c>
    </row>
    <row r="220" spans="1:13" x14ac:dyDescent="0.25">
      <c r="A220" s="1" t="s">
        <v>217</v>
      </c>
      <c r="C220" s="1" t="s">
        <v>232</v>
      </c>
      <c r="E220" s="1" t="s">
        <v>232</v>
      </c>
      <c r="G220" s="1" t="s">
        <v>232</v>
      </c>
      <c r="I220" s="1" t="s">
        <v>217</v>
      </c>
      <c r="K220" s="1" t="s">
        <v>217</v>
      </c>
      <c r="M220" s="1" t="s">
        <v>217</v>
      </c>
    </row>
    <row r="221" spans="1:13" x14ac:dyDescent="0.25">
      <c r="A221" s="1" t="s">
        <v>218</v>
      </c>
      <c r="C221" s="1" t="s">
        <v>233</v>
      </c>
      <c r="E221" s="1" t="s">
        <v>233</v>
      </c>
      <c r="G221" s="1" t="s">
        <v>233</v>
      </c>
      <c r="I221" s="1" t="s">
        <v>218</v>
      </c>
      <c r="K221" s="1" t="s">
        <v>218</v>
      </c>
      <c r="M221" s="1" t="s">
        <v>218</v>
      </c>
    </row>
    <row r="222" spans="1:13" x14ac:dyDescent="0.25">
      <c r="A222" s="1" t="s">
        <v>219</v>
      </c>
      <c r="C222" s="1" t="s">
        <v>234</v>
      </c>
      <c r="E222" s="1" t="s">
        <v>234</v>
      </c>
      <c r="G222" s="1" t="s">
        <v>234</v>
      </c>
      <c r="I222" s="1" t="s">
        <v>219</v>
      </c>
      <c r="K222" s="1" t="s">
        <v>219</v>
      </c>
      <c r="M222" s="1" t="s">
        <v>219</v>
      </c>
    </row>
    <row r="223" spans="1:13" x14ac:dyDescent="0.25">
      <c r="A223" s="1" t="s">
        <v>574</v>
      </c>
      <c r="C223" s="1" t="s">
        <v>235</v>
      </c>
      <c r="E223" s="1" t="s">
        <v>235</v>
      </c>
      <c r="G223" s="1" t="s">
        <v>235</v>
      </c>
      <c r="I223" s="1" t="s">
        <v>574</v>
      </c>
      <c r="K223" s="1" t="s">
        <v>574</v>
      </c>
      <c r="M223" s="1" t="s">
        <v>574</v>
      </c>
    </row>
    <row r="224" spans="1:13" x14ac:dyDescent="0.25">
      <c r="A224" s="1" t="s">
        <v>575</v>
      </c>
      <c r="C224" s="1" t="s">
        <v>236</v>
      </c>
      <c r="E224" s="1" t="s">
        <v>236</v>
      </c>
      <c r="G224" s="1" t="s">
        <v>236</v>
      </c>
      <c r="I224" s="1" t="s">
        <v>575</v>
      </c>
      <c r="K224" s="1" t="s">
        <v>575</v>
      </c>
      <c r="M224" s="1" t="s">
        <v>575</v>
      </c>
    </row>
    <row r="225" spans="1:13" x14ac:dyDescent="0.25">
      <c r="A225" s="1" t="s">
        <v>576</v>
      </c>
      <c r="C225" s="1" t="s">
        <v>237</v>
      </c>
      <c r="E225" s="1" t="s">
        <v>237</v>
      </c>
      <c r="G225" s="1" t="s">
        <v>237</v>
      </c>
      <c r="I225" s="1" t="s">
        <v>576</v>
      </c>
      <c r="K225" s="1" t="s">
        <v>576</v>
      </c>
      <c r="M225" s="1" t="s">
        <v>576</v>
      </c>
    </row>
    <row r="226" spans="1:13" x14ac:dyDescent="0.25">
      <c r="A226" s="1" t="s">
        <v>577</v>
      </c>
      <c r="C226" s="1" t="s">
        <v>238</v>
      </c>
      <c r="E226" s="1" t="s">
        <v>238</v>
      </c>
      <c r="G226" s="1" t="s">
        <v>238</v>
      </c>
      <c r="I226" s="1" t="s">
        <v>577</v>
      </c>
      <c r="K226" s="1" t="s">
        <v>577</v>
      </c>
      <c r="M226" s="1" t="s">
        <v>577</v>
      </c>
    </row>
    <row r="227" spans="1:13" x14ac:dyDescent="0.25">
      <c r="A227" s="1" t="s">
        <v>220</v>
      </c>
      <c r="C227" s="1" t="s">
        <v>239</v>
      </c>
      <c r="E227" s="1" t="s">
        <v>239</v>
      </c>
      <c r="G227" s="1" t="s">
        <v>239</v>
      </c>
      <c r="I227" s="1" t="s">
        <v>220</v>
      </c>
      <c r="K227" s="1" t="s">
        <v>220</v>
      </c>
      <c r="M227" s="1" t="s">
        <v>220</v>
      </c>
    </row>
    <row r="228" spans="1:13" x14ac:dyDescent="0.25">
      <c r="A228" s="1" t="s">
        <v>221</v>
      </c>
      <c r="C228" s="1" t="s">
        <v>240</v>
      </c>
      <c r="E228" s="1" t="s">
        <v>240</v>
      </c>
      <c r="G228" s="1" t="s">
        <v>240</v>
      </c>
      <c r="I228" s="1" t="s">
        <v>221</v>
      </c>
      <c r="K228" s="1" t="s">
        <v>221</v>
      </c>
      <c r="M228" s="1" t="s">
        <v>221</v>
      </c>
    </row>
    <row r="229" spans="1:13" x14ac:dyDescent="0.25">
      <c r="A229" s="1" t="s">
        <v>222</v>
      </c>
      <c r="C229" s="1" t="s">
        <v>241</v>
      </c>
      <c r="E229" s="1" t="s">
        <v>241</v>
      </c>
      <c r="G229" s="1" t="s">
        <v>241</v>
      </c>
      <c r="I229" s="1" t="s">
        <v>222</v>
      </c>
      <c r="K229" s="1" t="s">
        <v>222</v>
      </c>
      <c r="M229" s="1" t="s">
        <v>222</v>
      </c>
    </row>
    <row r="230" spans="1:13" x14ac:dyDescent="0.25">
      <c r="A230" s="1" t="s">
        <v>223</v>
      </c>
      <c r="C230" s="1" t="s">
        <v>242</v>
      </c>
      <c r="E230" s="1" t="s">
        <v>242</v>
      </c>
      <c r="G230" s="1" t="s">
        <v>242</v>
      </c>
      <c r="I230" s="1" t="s">
        <v>223</v>
      </c>
      <c r="K230" s="1" t="s">
        <v>223</v>
      </c>
      <c r="M230" s="1" t="s">
        <v>223</v>
      </c>
    </row>
    <row r="231" spans="1:13" x14ac:dyDescent="0.25">
      <c r="A231" s="1" t="s">
        <v>224</v>
      </c>
      <c r="C231" s="1" t="s">
        <v>243</v>
      </c>
      <c r="E231" s="1" t="s">
        <v>243</v>
      </c>
      <c r="G231" s="1" t="s">
        <v>243</v>
      </c>
      <c r="I231" s="1" t="s">
        <v>224</v>
      </c>
      <c r="K231" s="1" t="s">
        <v>224</v>
      </c>
      <c r="M231" s="1" t="s">
        <v>224</v>
      </c>
    </row>
    <row r="232" spans="1:13" x14ac:dyDescent="0.25">
      <c r="A232" s="1" t="s">
        <v>225</v>
      </c>
      <c r="C232" s="1" t="s">
        <v>244</v>
      </c>
      <c r="E232" s="1" t="s">
        <v>244</v>
      </c>
      <c r="G232" s="1" t="s">
        <v>244</v>
      </c>
      <c r="I232" s="1" t="s">
        <v>225</v>
      </c>
      <c r="K232" s="1" t="s">
        <v>225</v>
      </c>
      <c r="M232" s="1" t="s">
        <v>225</v>
      </c>
    </row>
    <row r="233" spans="1:13" x14ac:dyDescent="0.25">
      <c r="A233" s="1" t="s">
        <v>226</v>
      </c>
      <c r="C233" s="1" t="s">
        <v>245</v>
      </c>
      <c r="E233" s="1" t="s">
        <v>245</v>
      </c>
      <c r="G233" s="1" t="s">
        <v>245</v>
      </c>
      <c r="I233" s="1" t="s">
        <v>226</v>
      </c>
      <c r="K233" s="1" t="s">
        <v>226</v>
      </c>
      <c r="M233" s="1" t="s">
        <v>226</v>
      </c>
    </row>
    <row r="234" spans="1:13" x14ac:dyDescent="0.25">
      <c r="A234" s="1" t="s">
        <v>227</v>
      </c>
      <c r="C234" s="1" t="s">
        <v>246</v>
      </c>
      <c r="E234" s="1" t="s">
        <v>246</v>
      </c>
      <c r="G234" s="1" t="s">
        <v>246</v>
      </c>
      <c r="I234" s="1" t="s">
        <v>227</v>
      </c>
      <c r="K234" s="1" t="s">
        <v>227</v>
      </c>
      <c r="M234" s="1" t="s">
        <v>227</v>
      </c>
    </row>
    <row r="235" spans="1:13" x14ac:dyDescent="0.25">
      <c r="A235" s="1" t="s">
        <v>228</v>
      </c>
      <c r="C235" s="1" t="s">
        <v>247</v>
      </c>
      <c r="E235" s="1" t="s">
        <v>247</v>
      </c>
      <c r="G235" s="1" t="s">
        <v>247</v>
      </c>
      <c r="I235" s="1" t="s">
        <v>228</v>
      </c>
      <c r="K235" s="1" t="s">
        <v>228</v>
      </c>
      <c r="M235" s="1" t="s">
        <v>228</v>
      </c>
    </row>
    <row r="236" spans="1:13" x14ac:dyDescent="0.25">
      <c r="A236" s="1" t="s">
        <v>229</v>
      </c>
      <c r="C236" s="1" t="s">
        <v>248</v>
      </c>
      <c r="E236" s="1" t="s">
        <v>248</v>
      </c>
      <c r="G236" s="1" t="s">
        <v>248</v>
      </c>
      <c r="I236" s="1" t="s">
        <v>229</v>
      </c>
      <c r="K236" s="1" t="s">
        <v>229</v>
      </c>
      <c r="M236" s="1" t="s">
        <v>229</v>
      </c>
    </row>
    <row r="237" spans="1:13" x14ac:dyDescent="0.25">
      <c r="A237" s="1" t="s">
        <v>230</v>
      </c>
      <c r="C237" s="1" t="s">
        <v>249</v>
      </c>
      <c r="E237" s="1" t="s">
        <v>249</v>
      </c>
      <c r="G237" s="1" t="s">
        <v>249</v>
      </c>
      <c r="I237" s="1" t="s">
        <v>230</v>
      </c>
      <c r="K237" s="1" t="s">
        <v>230</v>
      </c>
      <c r="M237" s="1" t="s">
        <v>230</v>
      </c>
    </row>
    <row r="238" spans="1:13" x14ac:dyDescent="0.25">
      <c r="A238" s="1" t="s">
        <v>578</v>
      </c>
      <c r="C238" s="1" t="s">
        <v>250</v>
      </c>
      <c r="E238" s="1" t="s">
        <v>250</v>
      </c>
      <c r="G238" s="1" t="s">
        <v>250</v>
      </c>
      <c r="I238" s="1" t="s">
        <v>578</v>
      </c>
      <c r="K238" s="1" t="s">
        <v>578</v>
      </c>
      <c r="M238" s="1" t="s">
        <v>578</v>
      </c>
    </row>
    <row r="239" spans="1:13" x14ac:dyDescent="0.25">
      <c r="A239" s="1" t="s">
        <v>579</v>
      </c>
      <c r="C239" s="1" t="s">
        <v>251</v>
      </c>
      <c r="E239" s="1" t="s">
        <v>251</v>
      </c>
      <c r="G239" s="1" t="s">
        <v>251</v>
      </c>
      <c r="I239" s="1" t="s">
        <v>579</v>
      </c>
      <c r="K239" s="1" t="s">
        <v>579</v>
      </c>
      <c r="M239" s="1" t="s">
        <v>579</v>
      </c>
    </row>
    <row r="240" spans="1:13" x14ac:dyDescent="0.25">
      <c r="A240" s="1" t="s">
        <v>580</v>
      </c>
      <c r="C240" s="1" t="s">
        <v>252</v>
      </c>
      <c r="E240" s="1" t="s">
        <v>252</v>
      </c>
      <c r="G240" s="1" t="s">
        <v>252</v>
      </c>
      <c r="I240" s="1" t="s">
        <v>580</v>
      </c>
      <c r="K240" s="1" t="s">
        <v>580</v>
      </c>
      <c r="M240" s="1" t="s">
        <v>580</v>
      </c>
    </row>
    <row r="241" spans="1:13" x14ac:dyDescent="0.25">
      <c r="A241" s="1" t="s">
        <v>581</v>
      </c>
      <c r="C241" s="1" t="s">
        <v>253</v>
      </c>
      <c r="E241" s="1" t="s">
        <v>253</v>
      </c>
      <c r="G241" s="1" t="s">
        <v>253</v>
      </c>
      <c r="I241" s="1" t="s">
        <v>581</v>
      </c>
      <c r="K241" s="1" t="s">
        <v>581</v>
      </c>
      <c r="M241" s="1" t="s">
        <v>581</v>
      </c>
    </row>
    <row r="242" spans="1:13" x14ac:dyDescent="0.25">
      <c r="A242" s="1" t="s">
        <v>231</v>
      </c>
      <c r="C242" s="1" t="s">
        <v>254</v>
      </c>
      <c r="E242" s="1" t="s">
        <v>254</v>
      </c>
      <c r="G242" s="1" t="s">
        <v>254</v>
      </c>
      <c r="I242" s="1" t="s">
        <v>231</v>
      </c>
      <c r="K242" s="1" t="s">
        <v>231</v>
      </c>
      <c r="M242" s="1" t="s">
        <v>231</v>
      </c>
    </row>
    <row r="243" spans="1:13" x14ac:dyDescent="0.25">
      <c r="A243" s="1" t="s">
        <v>232</v>
      </c>
      <c r="C243" s="1" t="s">
        <v>255</v>
      </c>
      <c r="E243" s="1" t="s">
        <v>255</v>
      </c>
      <c r="G243" s="1" t="s">
        <v>255</v>
      </c>
      <c r="I243" s="1" t="s">
        <v>232</v>
      </c>
      <c r="K243" s="1" t="s">
        <v>232</v>
      </c>
      <c r="M243" s="1" t="s">
        <v>232</v>
      </c>
    </row>
    <row r="244" spans="1:13" x14ac:dyDescent="0.25">
      <c r="A244" s="1" t="s">
        <v>233</v>
      </c>
      <c r="C244" s="1" t="s">
        <v>256</v>
      </c>
      <c r="E244" s="1" t="s">
        <v>256</v>
      </c>
      <c r="G244" s="1" t="s">
        <v>256</v>
      </c>
      <c r="I244" s="1" t="s">
        <v>233</v>
      </c>
      <c r="K244" s="1" t="s">
        <v>233</v>
      </c>
      <c r="M244" s="1" t="s">
        <v>233</v>
      </c>
    </row>
    <row r="245" spans="1:13" x14ac:dyDescent="0.25">
      <c r="A245" s="1" t="s">
        <v>234</v>
      </c>
      <c r="C245" s="1" t="s">
        <v>257</v>
      </c>
      <c r="E245" s="1" t="s">
        <v>257</v>
      </c>
      <c r="G245" s="1" t="s">
        <v>257</v>
      </c>
      <c r="I245" s="1" t="s">
        <v>234</v>
      </c>
      <c r="K245" s="1" t="s">
        <v>234</v>
      </c>
      <c r="M245" s="1" t="s">
        <v>234</v>
      </c>
    </row>
    <row r="246" spans="1:13" x14ac:dyDescent="0.25">
      <c r="A246" s="1" t="s">
        <v>235</v>
      </c>
      <c r="C246" s="1" t="s">
        <v>258</v>
      </c>
      <c r="E246" s="1" t="s">
        <v>258</v>
      </c>
      <c r="G246" s="1" t="s">
        <v>258</v>
      </c>
      <c r="I246" s="1" t="s">
        <v>235</v>
      </c>
      <c r="K246" s="1" t="s">
        <v>235</v>
      </c>
      <c r="M246" s="1" t="s">
        <v>235</v>
      </c>
    </row>
    <row r="247" spans="1:13" x14ac:dyDescent="0.25">
      <c r="A247" s="1" t="s">
        <v>236</v>
      </c>
      <c r="C247" s="1" t="s">
        <v>259</v>
      </c>
      <c r="E247" s="1" t="s">
        <v>259</v>
      </c>
      <c r="G247" s="1" t="s">
        <v>259</v>
      </c>
      <c r="I247" s="1" t="s">
        <v>236</v>
      </c>
      <c r="K247" s="1" t="s">
        <v>236</v>
      </c>
      <c r="M247" s="1" t="s">
        <v>236</v>
      </c>
    </row>
    <row r="248" spans="1:13" x14ac:dyDescent="0.25">
      <c r="A248" s="1" t="s">
        <v>237</v>
      </c>
      <c r="C248" s="1" t="s">
        <v>260</v>
      </c>
      <c r="E248" s="1" t="s">
        <v>260</v>
      </c>
      <c r="G248" s="1" t="s">
        <v>260</v>
      </c>
      <c r="I248" s="1" t="s">
        <v>237</v>
      </c>
      <c r="K248" s="1" t="s">
        <v>237</v>
      </c>
      <c r="M248" s="1" t="s">
        <v>237</v>
      </c>
    </row>
    <row r="249" spans="1:13" x14ac:dyDescent="0.25">
      <c r="A249" s="1" t="s">
        <v>238</v>
      </c>
      <c r="C249" s="1" t="s">
        <v>261</v>
      </c>
      <c r="E249" s="1" t="s">
        <v>261</v>
      </c>
      <c r="G249" s="1" t="s">
        <v>261</v>
      </c>
      <c r="I249" s="1" t="s">
        <v>238</v>
      </c>
      <c r="K249" s="1" t="s">
        <v>238</v>
      </c>
      <c r="M249" s="1" t="s">
        <v>238</v>
      </c>
    </row>
    <row r="250" spans="1:13" x14ac:dyDescent="0.25">
      <c r="A250" s="1" t="s">
        <v>239</v>
      </c>
      <c r="C250" s="1" t="s">
        <v>262</v>
      </c>
      <c r="E250" s="1" t="s">
        <v>262</v>
      </c>
      <c r="G250" s="1" t="s">
        <v>262</v>
      </c>
      <c r="I250" s="1" t="s">
        <v>239</v>
      </c>
      <c r="K250" s="1" t="s">
        <v>239</v>
      </c>
      <c r="M250" s="1" t="s">
        <v>239</v>
      </c>
    </row>
    <row r="251" spans="1:13" x14ac:dyDescent="0.25">
      <c r="A251" s="1" t="s">
        <v>240</v>
      </c>
      <c r="C251" s="1" t="s">
        <v>263</v>
      </c>
      <c r="E251" s="1" t="s">
        <v>263</v>
      </c>
      <c r="G251" s="1" t="s">
        <v>263</v>
      </c>
      <c r="I251" s="1" t="s">
        <v>240</v>
      </c>
      <c r="K251" s="1" t="s">
        <v>240</v>
      </c>
      <c r="M251" s="1" t="s">
        <v>240</v>
      </c>
    </row>
    <row r="252" spans="1:13" x14ac:dyDescent="0.25">
      <c r="A252" s="1" t="s">
        <v>582</v>
      </c>
      <c r="C252" s="1" t="s">
        <v>264</v>
      </c>
      <c r="E252" s="1" t="s">
        <v>264</v>
      </c>
      <c r="G252" s="1" t="s">
        <v>264</v>
      </c>
      <c r="I252" s="1" t="s">
        <v>582</v>
      </c>
      <c r="K252" s="1" t="s">
        <v>582</v>
      </c>
      <c r="M252" s="1" t="s">
        <v>582</v>
      </c>
    </row>
    <row r="253" spans="1:13" x14ac:dyDescent="0.25">
      <c r="A253" s="1" t="s">
        <v>583</v>
      </c>
      <c r="C253" s="1" t="s">
        <v>265</v>
      </c>
      <c r="E253" s="1" t="s">
        <v>265</v>
      </c>
      <c r="G253" s="1" t="s">
        <v>265</v>
      </c>
      <c r="I253" s="1" t="s">
        <v>583</v>
      </c>
      <c r="K253" s="1" t="s">
        <v>583</v>
      </c>
      <c r="M253" s="1" t="s">
        <v>583</v>
      </c>
    </row>
    <row r="254" spans="1:13" x14ac:dyDescent="0.25">
      <c r="A254" s="1" t="s">
        <v>584</v>
      </c>
      <c r="C254" s="1" t="s">
        <v>266</v>
      </c>
      <c r="E254" s="1" t="s">
        <v>266</v>
      </c>
      <c r="G254" s="1" t="s">
        <v>266</v>
      </c>
      <c r="I254" s="1" t="s">
        <v>584</v>
      </c>
      <c r="K254" s="1" t="s">
        <v>584</v>
      </c>
      <c r="M254" s="1" t="s">
        <v>584</v>
      </c>
    </row>
    <row r="255" spans="1:13" x14ac:dyDescent="0.25">
      <c r="A255" s="1" t="s">
        <v>585</v>
      </c>
      <c r="C255" s="1" t="s">
        <v>267</v>
      </c>
      <c r="E255" s="1" t="s">
        <v>267</v>
      </c>
      <c r="G255" s="1" t="s">
        <v>267</v>
      </c>
      <c r="I255" s="1" t="s">
        <v>585</v>
      </c>
      <c r="K255" s="1" t="s">
        <v>585</v>
      </c>
      <c r="M255" s="1" t="s">
        <v>585</v>
      </c>
    </row>
    <row r="256" spans="1:13" x14ac:dyDescent="0.25">
      <c r="A256" s="1" t="s">
        <v>241</v>
      </c>
      <c r="C256" s="1" t="s">
        <v>268</v>
      </c>
      <c r="E256" s="1" t="s">
        <v>268</v>
      </c>
      <c r="G256" s="1" t="s">
        <v>268</v>
      </c>
      <c r="I256" s="1" t="s">
        <v>241</v>
      </c>
      <c r="K256" s="1" t="s">
        <v>241</v>
      </c>
      <c r="M256" s="1" t="s">
        <v>241</v>
      </c>
    </row>
    <row r="257" spans="1:13" x14ac:dyDescent="0.25">
      <c r="A257" s="1" t="s">
        <v>242</v>
      </c>
      <c r="C257" s="1" t="s">
        <v>269</v>
      </c>
      <c r="E257" s="1" t="s">
        <v>269</v>
      </c>
      <c r="G257" s="1" t="s">
        <v>269</v>
      </c>
      <c r="I257" s="1" t="s">
        <v>242</v>
      </c>
      <c r="K257" s="1" t="s">
        <v>242</v>
      </c>
      <c r="M257" s="1" t="s">
        <v>242</v>
      </c>
    </row>
    <row r="258" spans="1:13" x14ac:dyDescent="0.25">
      <c r="A258" s="1" t="s">
        <v>243</v>
      </c>
      <c r="C258" s="1" t="s">
        <v>270</v>
      </c>
      <c r="E258" s="1" t="s">
        <v>270</v>
      </c>
      <c r="G258" s="1" t="s">
        <v>270</v>
      </c>
      <c r="I258" s="1" t="s">
        <v>243</v>
      </c>
      <c r="K258" s="1" t="s">
        <v>243</v>
      </c>
      <c r="M258" s="1" t="s">
        <v>243</v>
      </c>
    </row>
    <row r="259" spans="1:13" x14ac:dyDescent="0.25">
      <c r="A259" s="1" t="s">
        <v>244</v>
      </c>
      <c r="I259" s="1" t="s">
        <v>244</v>
      </c>
      <c r="K259" s="1" t="s">
        <v>244</v>
      </c>
      <c r="M259" s="1" t="s">
        <v>244</v>
      </c>
    </row>
    <row r="260" spans="1:13" x14ac:dyDescent="0.25">
      <c r="A260" s="1" t="s">
        <v>245</v>
      </c>
      <c r="I260" s="1" t="s">
        <v>245</v>
      </c>
      <c r="K260" s="1" t="s">
        <v>245</v>
      </c>
      <c r="M260" s="1" t="s">
        <v>245</v>
      </c>
    </row>
    <row r="261" spans="1:13" x14ac:dyDescent="0.25">
      <c r="A261" s="1" t="s">
        <v>246</v>
      </c>
      <c r="I261" s="1" t="s">
        <v>246</v>
      </c>
      <c r="K261" s="1" t="s">
        <v>246</v>
      </c>
      <c r="M261" s="1" t="s">
        <v>246</v>
      </c>
    </row>
    <row r="262" spans="1:13" x14ac:dyDescent="0.25">
      <c r="A262" s="1" t="s">
        <v>247</v>
      </c>
      <c r="I262" s="1" t="s">
        <v>247</v>
      </c>
      <c r="K262" s="1" t="s">
        <v>247</v>
      </c>
      <c r="M262" s="1" t="s">
        <v>247</v>
      </c>
    </row>
    <row r="263" spans="1:13" x14ac:dyDescent="0.25">
      <c r="A263" s="1" t="s">
        <v>248</v>
      </c>
      <c r="I263" s="1" t="s">
        <v>248</v>
      </c>
      <c r="K263" s="1" t="s">
        <v>248</v>
      </c>
      <c r="M263" s="1" t="s">
        <v>248</v>
      </c>
    </row>
    <row r="264" spans="1:13" x14ac:dyDescent="0.25">
      <c r="A264" s="1" t="s">
        <v>249</v>
      </c>
      <c r="I264" s="1" t="s">
        <v>249</v>
      </c>
      <c r="K264" s="1" t="s">
        <v>249</v>
      </c>
      <c r="M264" s="1" t="s">
        <v>249</v>
      </c>
    </row>
    <row r="265" spans="1:13" x14ac:dyDescent="0.25">
      <c r="A265" s="1" t="s">
        <v>250</v>
      </c>
      <c r="I265" s="1" t="s">
        <v>250</v>
      </c>
      <c r="K265" s="1" t="s">
        <v>250</v>
      </c>
      <c r="M265" s="1" t="s">
        <v>250</v>
      </c>
    </row>
    <row r="266" spans="1:13" x14ac:dyDescent="0.25">
      <c r="A266" s="1" t="s">
        <v>251</v>
      </c>
      <c r="I266" s="1" t="s">
        <v>251</v>
      </c>
      <c r="K266" s="1" t="s">
        <v>251</v>
      </c>
      <c r="M266" s="1" t="s">
        <v>251</v>
      </c>
    </row>
    <row r="267" spans="1:13" x14ac:dyDescent="0.25">
      <c r="A267" s="1" t="s">
        <v>586</v>
      </c>
      <c r="I267" s="1" t="s">
        <v>586</v>
      </c>
      <c r="K267" s="1" t="s">
        <v>586</v>
      </c>
      <c r="M267" s="1" t="s">
        <v>586</v>
      </c>
    </row>
    <row r="268" spans="1:13" x14ac:dyDescent="0.25">
      <c r="A268" s="1" t="s">
        <v>587</v>
      </c>
      <c r="I268" s="1" t="s">
        <v>587</v>
      </c>
      <c r="K268" s="1" t="s">
        <v>587</v>
      </c>
      <c r="M268" s="1" t="s">
        <v>587</v>
      </c>
    </row>
    <row r="269" spans="1:13" x14ac:dyDescent="0.25">
      <c r="A269" s="1" t="s">
        <v>588</v>
      </c>
      <c r="I269" s="1" t="s">
        <v>588</v>
      </c>
      <c r="K269" s="1" t="s">
        <v>588</v>
      </c>
      <c r="M269" s="1" t="s">
        <v>588</v>
      </c>
    </row>
    <row r="270" spans="1:13" x14ac:dyDescent="0.25">
      <c r="A270" s="1" t="s">
        <v>589</v>
      </c>
      <c r="I270" s="1" t="s">
        <v>589</v>
      </c>
      <c r="K270" s="1" t="s">
        <v>589</v>
      </c>
      <c r="M270" s="1" t="s">
        <v>589</v>
      </c>
    </row>
    <row r="271" spans="1:13" x14ac:dyDescent="0.25">
      <c r="A271" s="1" t="s">
        <v>252</v>
      </c>
      <c r="I271" s="1" t="s">
        <v>252</v>
      </c>
      <c r="K271" s="1" t="s">
        <v>252</v>
      </c>
      <c r="M271" s="1" t="s">
        <v>252</v>
      </c>
    </row>
    <row r="272" spans="1:13" x14ac:dyDescent="0.25">
      <c r="A272" s="1" t="s">
        <v>253</v>
      </c>
      <c r="I272" s="1" t="s">
        <v>253</v>
      </c>
      <c r="K272" s="1" t="s">
        <v>253</v>
      </c>
      <c r="M272" s="1" t="s">
        <v>253</v>
      </c>
    </row>
    <row r="273" spans="1:13" x14ac:dyDescent="0.25">
      <c r="A273" s="1" t="s">
        <v>254</v>
      </c>
      <c r="I273" s="1" t="s">
        <v>254</v>
      </c>
      <c r="K273" s="1" t="s">
        <v>254</v>
      </c>
      <c r="M273" s="1" t="s">
        <v>254</v>
      </c>
    </row>
    <row r="274" spans="1:13" x14ac:dyDescent="0.25">
      <c r="A274" s="1" t="s">
        <v>255</v>
      </c>
      <c r="I274" s="1" t="s">
        <v>255</v>
      </c>
      <c r="K274" s="1" t="s">
        <v>255</v>
      </c>
      <c r="M274" s="1" t="s">
        <v>255</v>
      </c>
    </row>
    <row r="275" spans="1:13" x14ac:dyDescent="0.25">
      <c r="A275" s="1" t="s">
        <v>256</v>
      </c>
      <c r="I275" s="1" t="s">
        <v>256</v>
      </c>
      <c r="K275" s="1" t="s">
        <v>256</v>
      </c>
      <c r="M275" s="1" t="s">
        <v>256</v>
      </c>
    </row>
    <row r="276" spans="1:13" x14ac:dyDescent="0.25">
      <c r="A276" s="1" t="s">
        <v>257</v>
      </c>
      <c r="I276" s="1" t="s">
        <v>257</v>
      </c>
      <c r="K276" s="1" t="s">
        <v>257</v>
      </c>
      <c r="M276" s="1" t="s">
        <v>257</v>
      </c>
    </row>
    <row r="277" spans="1:13" x14ac:dyDescent="0.25">
      <c r="A277" s="1" t="s">
        <v>258</v>
      </c>
      <c r="I277" s="1" t="s">
        <v>258</v>
      </c>
      <c r="K277" s="1" t="s">
        <v>258</v>
      </c>
      <c r="M277" s="1" t="s">
        <v>258</v>
      </c>
    </row>
    <row r="278" spans="1:13" x14ac:dyDescent="0.25">
      <c r="A278" s="1" t="s">
        <v>259</v>
      </c>
      <c r="I278" s="1" t="s">
        <v>259</v>
      </c>
      <c r="K278" s="1" t="s">
        <v>259</v>
      </c>
      <c r="M278" s="1" t="s">
        <v>259</v>
      </c>
    </row>
    <row r="279" spans="1:13" x14ac:dyDescent="0.25">
      <c r="A279" s="1" t="s">
        <v>260</v>
      </c>
      <c r="I279" s="1" t="s">
        <v>260</v>
      </c>
      <c r="K279" s="1" t="s">
        <v>260</v>
      </c>
      <c r="M279" s="1" t="s">
        <v>260</v>
      </c>
    </row>
    <row r="280" spans="1:13" x14ac:dyDescent="0.25">
      <c r="A280" s="1" t="s">
        <v>261</v>
      </c>
      <c r="I280" s="1" t="s">
        <v>261</v>
      </c>
      <c r="K280" s="1" t="s">
        <v>261</v>
      </c>
      <c r="M280" s="1" t="s">
        <v>261</v>
      </c>
    </row>
    <row r="281" spans="1:13" x14ac:dyDescent="0.25">
      <c r="A281" s="1" t="s">
        <v>590</v>
      </c>
      <c r="I281" s="1" t="s">
        <v>590</v>
      </c>
      <c r="K281" s="1" t="s">
        <v>590</v>
      </c>
      <c r="M281" s="1" t="s">
        <v>590</v>
      </c>
    </row>
    <row r="282" spans="1:13" x14ac:dyDescent="0.25">
      <c r="A282" s="1" t="s">
        <v>591</v>
      </c>
      <c r="I282" s="1" t="s">
        <v>591</v>
      </c>
      <c r="K282" s="1" t="s">
        <v>591</v>
      </c>
      <c r="M282" s="1" t="s">
        <v>591</v>
      </c>
    </row>
    <row r="283" spans="1:13" x14ac:dyDescent="0.25">
      <c r="A283" s="1" t="s">
        <v>592</v>
      </c>
      <c r="I283" s="1" t="s">
        <v>592</v>
      </c>
      <c r="K283" s="1" t="s">
        <v>592</v>
      </c>
      <c r="M283" s="1" t="s">
        <v>592</v>
      </c>
    </row>
    <row r="284" spans="1:13" x14ac:dyDescent="0.25">
      <c r="A284" s="1" t="s">
        <v>593</v>
      </c>
      <c r="I284" s="1" t="s">
        <v>593</v>
      </c>
      <c r="K284" s="1" t="s">
        <v>593</v>
      </c>
      <c r="M284" s="1" t="s">
        <v>593</v>
      </c>
    </row>
    <row r="285" spans="1:13" x14ac:dyDescent="0.25">
      <c r="A285" s="1" t="s">
        <v>594</v>
      </c>
      <c r="I285" s="1" t="s">
        <v>594</v>
      </c>
      <c r="K285" s="1" t="s">
        <v>594</v>
      </c>
      <c r="M285" s="1" t="s">
        <v>594</v>
      </c>
    </row>
    <row r="286" spans="1:13" x14ac:dyDescent="0.25">
      <c r="A286" s="1" t="s">
        <v>262</v>
      </c>
      <c r="I286" s="1" t="s">
        <v>262</v>
      </c>
      <c r="K286" s="1" t="s">
        <v>262</v>
      </c>
      <c r="M286" s="1" t="s">
        <v>262</v>
      </c>
    </row>
    <row r="287" spans="1:13" x14ac:dyDescent="0.25">
      <c r="A287" s="1" t="s">
        <v>263</v>
      </c>
      <c r="I287" s="1" t="s">
        <v>263</v>
      </c>
      <c r="K287" s="1" t="s">
        <v>263</v>
      </c>
      <c r="M287" s="1" t="s">
        <v>263</v>
      </c>
    </row>
    <row r="288" spans="1:13" x14ac:dyDescent="0.25">
      <c r="A288" s="1" t="s">
        <v>264</v>
      </c>
      <c r="I288" s="1" t="s">
        <v>264</v>
      </c>
      <c r="K288" s="1" t="s">
        <v>264</v>
      </c>
      <c r="M288" s="1" t="s">
        <v>264</v>
      </c>
    </row>
    <row r="289" spans="1:13" x14ac:dyDescent="0.25">
      <c r="A289" s="1" t="s">
        <v>265</v>
      </c>
      <c r="I289" s="1" t="s">
        <v>265</v>
      </c>
      <c r="K289" s="1" t="s">
        <v>265</v>
      </c>
      <c r="M289" s="1" t="s">
        <v>265</v>
      </c>
    </row>
    <row r="290" spans="1:13" x14ac:dyDescent="0.25">
      <c r="A290" s="1" t="s">
        <v>266</v>
      </c>
      <c r="I290" s="1" t="s">
        <v>266</v>
      </c>
      <c r="K290" s="1" t="s">
        <v>266</v>
      </c>
      <c r="M290" s="1" t="s">
        <v>266</v>
      </c>
    </row>
    <row r="291" spans="1:13" x14ac:dyDescent="0.25">
      <c r="A291" s="1" t="s">
        <v>267</v>
      </c>
      <c r="I291" s="1" t="s">
        <v>267</v>
      </c>
      <c r="K291" s="1" t="s">
        <v>267</v>
      </c>
      <c r="M291" s="1" t="s">
        <v>267</v>
      </c>
    </row>
    <row r="292" spans="1:13" x14ac:dyDescent="0.25">
      <c r="A292" s="1" t="s">
        <v>268</v>
      </c>
      <c r="I292" s="1" t="s">
        <v>268</v>
      </c>
      <c r="K292" s="1" t="s">
        <v>268</v>
      </c>
      <c r="M292" s="1" t="s">
        <v>268</v>
      </c>
    </row>
    <row r="293" spans="1:13" x14ac:dyDescent="0.25">
      <c r="A293" s="1" t="s">
        <v>269</v>
      </c>
      <c r="I293" s="1" t="s">
        <v>269</v>
      </c>
      <c r="K293" s="1" t="s">
        <v>269</v>
      </c>
      <c r="M293" s="1" t="s">
        <v>269</v>
      </c>
    </row>
    <row r="294" spans="1:13" x14ac:dyDescent="0.25">
      <c r="A294" s="1" t="s">
        <v>270</v>
      </c>
      <c r="I294" s="1" t="s">
        <v>270</v>
      </c>
      <c r="K294" s="1" t="s">
        <v>270</v>
      </c>
      <c r="M294" s="1" t="s">
        <v>270</v>
      </c>
    </row>
    <row r="295" spans="1:13" x14ac:dyDescent="0.25">
      <c r="A295" s="1" t="s">
        <v>595</v>
      </c>
      <c r="I295" s="1" t="s">
        <v>595</v>
      </c>
      <c r="K295" s="1" t="s">
        <v>595</v>
      </c>
      <c r="M295" s="1" t="s">
        <v>595</v>
      </c>
    </row>
    <row r="296" spans="1:13" x14ac:dyDescent="0.25">
      <c r="A296" s="1" t="s">
        <v>596</v>
      </c>
      <c r="I296" s="1" t="s">
        <v>596</v>
      </c>
      <c r="K296" s="1" t="s">
        <v>596</v>
      </c>
      <c r="M296" s="1" t="s">
        <v>596</v>
      </c>
    </row>
    <row r="297" spans="1:13" x14ac:dyDescent="0.25">
      <c r="A297" s="1" t="s">
        <v>597</v>
      </c>
      <c r="I297" s="1" t="s">
        <v>597</v>
      </c>
      <c r="K297" s="1" t="s">
        <v>597</v>
      </c>
      <c r="M297" s="1" t="s">
        <v>597</v>
      </c>
    </row>
    <row r="298" spans="1:13" x14ac:dyDescent="0.25">
      <c r="A298" s="1" t="s">
        <v>598</v>
      </c>
      <c r="I298" s="1" t="s">
        <v>598</v>
      </c>
      <c r="K298" s="1" t="s">
        <v>598</v>
      </c>
      <c r="M298" s="1" t="s">
        <v>598</v>
      </c>
    </row>
    <row r="299" spans="1:13" x14ac:dyDescent="0.25">
      <c r="A299" s="1" t="s">
        <v>118</v>
      </c>
      <c r="I299" s="1" t="s">
        <v>118</v>
      </c>
      <c r="K299" s="1" t="s">
        <v>118</v>
      </c>
      <c r="M299" s="1" t="s">
        <v>118</v>
      </c>
    </row>
    <row r="300" spans="1:13" x14ac:dyDescent="0.25">
      <c r="A300" s="1" t="s">
        <v>119</v>
      </c>
      <c r="I300" s="1" t="s">
        <v>119</v>
      </c>
      <c r="K300" s="1" t="s">
        <v>119</v>
      </c>
      <c r="M300" s="1" t="s">
        <v>119</v>
      </c>
    </row>
    <row r="301" spans="1:13" x14ac:dyDescent="0.25">
      <c r="A301" s="1" t="s">
        <v>120</v>
      </c>
      <c r="I301" s="1" t="s">
        <v>120</v>
      </c>
      <c r="K301" s="1" t="s">
        <v>120</v>
      </c>
      <c r="M301" s="1" t="s">
        <v>120</v>
      </c>
    </row>
    <row r="302" spans="1:13" x14ac:dyDescent="0.25">
      <c r="A302" s="1" t="s">
        <v>121</v>
      </c>
      <c r="I302" s="1" t="s">
        <v>121</v>
      </c>
      <c r="K302" s="1" t="s">
        <v>121</v>
      </c>
      <c r="M302" s="1" t="s">
        <v>121</v>
      </c>
    </row>
    <row r="303" spans="1:13" x14ac:dyDescent="0.25">
      <c r="A303" s="1" t="s">
        <v>122</v>
      </c>
      <c r="I303" s="1" t="s">
        <v>122</v>
      </c>
      <c r="K303" s="1" t="s">
        <v>122</v>
      </c>
      <c r="M303" s="1" t="s">
        <v>122</v>
      </c>
    </row>
    <row r="304" spans="1:13" x14ac:dyDescent="0.25">
      <c r="A304" s="1" t="s">
        <v>123</v>
      </c>
      <c r="I304" s="1" t="s">
        <v>123</v>
      </c>
      <c r="K304" s="1" t="s">
        <v>123</v>
      </c>
      <c r="M304" s="1" t="s">
        <v>123</v>
      </c>
    </row>
    <row r="305" spans="1:13" x14ac:dyDescent="0.25">
      <c r="A305" s="1" t="s">
        <v>124</v>
      </c>
      <c r="I305" s="1" t="s">
        <v>124</v>
      </c>
      <c r="K305" s="1" t="s">
        <v>124</v>
      </c>
      <c r="M305" s="1" t="s">
        <v>124</v>
      </c>
    </row>
    <row r="306" spans="1:13" x14ac:dyDescent="0.25">
      <c r="A306" s="1" t="s">
        <v>125</v>
      </c>
      <c r="I306" s="1" t="s">
        <v>125</v>
      </c>
      <c r="K306" s="1" t="s">
        <v>125</v>
      </c>
      <c r="M306" s="1" t="s">
        <v>125</v>
      </c>
    </row>
    <row r="307" spans="1:13" x14ac:dyDescent="0.25">
      <c r="A307" s="1" t="s">
        <v>126</v>
      </c>
      <c r="I307" s="1" t="s">
        <v>126</v>
      </c>
      <c r="K307" s="1" t="s">
        <v>126</v>
      </c>
      <c r="M307" s="1" t="s">
        <v>126</v>
      </c>
    </row>
    <row r="308" spans="1:13" x14ac:dyDescent="0.25">
      <c r="A308" s="1" t="s">
        <v>127</v>
      </c>
      <c r="I308" s="1" t="s">
        <v>127</v>
      </c>
      <c r="K308" s="1" t="s">
        <v>127</v>
      </c>
      <c r="M308" s="1" t="s">
        <v>127</v>
      </c>
    </row>
    <row r="309" spans="1:13" x14ac:dyDescent="0.25">
      <c r="A309" s="1" t="s">
        <v>128</v>
      </c>
      <c r="I309" s="1" t="s">
        <v>128</v>
      </c>
      <c r="K309" s="1" t="s">
        <v>128</v>
      </c>
      <c r="M309" s="1" t="s">
        <v>128</v>
      </c>
    </row>
    <row r="310" spans="1:13" x14ac:dyDescent="0.25">
      <c r="A310" s="1" t="s">
        <v>599</v>
      </c>
      <c r="I310" s="1" t="s">
        <v>599</v>
      </c>
      <c r="K310" s="1" t="s">
        <v>599</v>
      </c>
      <c r="M310" s="1" t="s">
        <v>599</v>
      </c>
    </row>
    <row r="311" spans="1:13" x14ac:dyDescent="0.25">
      <c r="A311" s="1" t="s">
        <v>600</v>
      </c>
      <c r="I311" s="1" t="s">
        <v>600</v>
      </c>
      <c r="K311" s="1" t="s">
        <v>600</v>
      </c>
      <c r="M311" s="1" t="s">
        <v>600</v>
      </c>
    </row>
    <row r="312" spans="1:13" x14ac:dyDescent="0.25">
      <c r="A312" s="1" t="s">
        <v>601</v>
      </c>
      <c r="I312" s="1" t="s">
        <v>601</v>
      </c>
      <c r="K312" s="1" t="s">
        <v>601</v>
      </c>
      <c r="M312" s="1" t="s">
        <v>601</v>
      </c>
    </row>
    <row r="313" spans="1:13" x14ac:dyDescent="0.25">
      <c r="A313" s="1" t="s">
        <v>602</v>
      </c>
      <c r="I313" s="1" t="s">
        <v>602</v>
      </c>
      <c r="K313" s="1" t="s">
        <v>602</v>
      </c>
      <c r="M313" s="1" t="s">
        <v>602</v>
      </c>
    </row>
    <row r="314" spans="1:13" x14ac:dyDescent="0.25">
      <c r="A314" s="1" t="s">
        <v>129</v>
      </c>
      <c r="I314" s="1" t="s">
        <v>129</v>
      </c>
      <c r="K314" s="1" t="s">
        <v>129</v>
      </c>
      <c r="M314" s="1" t="s">
        <v>129</v>
      </c>
    </row>
    <row r="315" spans="1:13" x14ac:dyDescent="0.25">
      <c r="A315" s="1" t="s">
        <v>603</v>
      </c>
      <c r="I315" s="1" t="s">
        <v>603</v>
      </c>
      <c r="K315" s="1" t="s">
        <v>603</v>
      </c>
      <c r="M315" s="1" t="s">
        <v>603</v>
      </c>
    </row>
    <row r="316" spans="1:13" x14ac:dyDescent="0.25">
      <c r="A316" s="1" t="s">
        <v>130</v>
      </c>
      <c r="I316" s="1" t="s">
        <v>130</v>
      </c>
      <c r="K316" s="1" t="s">
        <v>130</v>
      </c>
      <c r="M316" s="1" t="s">
        <v>130</v>
      </c>
    </row>
    <row r="317" spans="1:13" x14ac:dyDescent="0.25">
      <c r="A317" s="1" t="s">
        <v>131</v>
      </c>
      <c r="I317" s="1" t="s">
        <v>131</v>
      </c>
      <c r="K317" s="1" t="s">
        <v>131</v>
      </c>
      <c r="M317" s="1" t="s">
        <v>131</v>
      </c>
    </row>
    <row r="318" spans="1:13" x14ac:dyDescent="0.25">
      <c r="A318" s="1" t="s">
        <v>132</v>
      </c>
      <c r="I318" s="1" t="s">
        <v>132</v>
      </c>
      <c r="K318" s="1" t="s">
        <v>132</v>
      </c>
      <c r="M318" s="1" t="s">
        <v>132</v>
      </c>
    </row>
    <row r="319" spans="1:13" x14ac:dyDescent="0.25">
      <c r="A319" s="1" t="s">
        <v>133</v>
      </c>
      <c r="I319" s="1" t="s">
        <v>133</v>
      </c>
      <c r="K319" s="1" t="s">
        <v>133</v>
      </c>
      <c r="M319" s="1" t="s">
        <v>133</v>
      </c>
    </row>
    <row r="320" spans="1:13" x14ac:dyDescent="0.25">
      <c r="A320" s="1" t="s">
        <v>134</v>
      </c>
      <c r="I320" s="1" t="s">
        <v>134</v>
      </c>
      <c r="K320" s="1" t="s">
        <v>134</v>
      </c>
      <c r="M320" s="1" t="s">
        <v>134</v>
      </c>
    </row>
    <row r="321" spans="1:13" x14ac:dyDescent="0.25">
      <c r="A321" s="1" t="s">
        <v>135</v>
      </c>
      <c r="I321" s="1" t="s">
        <v>135</v>
      </c>
      <c r="K321" s="1" t="s">
        <v>135</v>
      </c>
      <c r="M321" s="1" t="s">
        <v>135</v>
      </c>
    </row>
    <row r="322" spans="1:13" x14ac:dyDescent="0.25">
      <c r="A322" s="1" t="s">
        <v>136</v>
      </c>
      <c r="I322" s="1" t="s">
        <v>136</v>
      </c>
      <c r="K322" s="1" t="s">
        <v>136</v>
      </c>
      <c r="M322" s="1" t="s">
        <v>136</v>
      </c>
    </row>
    <row r="323" spans="1:13" x14ac:dyDescent="0.25">
      <c r="A323" s="1" t="s">
        <v>137</v>
      </c>
      <c r="I323" s="1" t="s">
        <v>137</v>
      </c>
      <c r="K323" s="1" t="s">
        <v>137</v>
      </c>
      <c r="M323" s="1" t="s">
        <v>137</v>
      </c>
    </row>
    <row r="324" spans="1:13" x14ac:dyDescent="0.25">
      <c r="A324" s="1" t="s">
        <v>138</v>
      </c>
      <c r="I324" s="1" t="s">
        <v>138</v>
      </c>
      <c r="K324" s="1" t="s">
        <v>138</v>
      </c>
      <c r="M324" s="1" t="s">
        <v>138</v>
      </c>
    </row>
    <row r="325" spans="1:13" x14ac:dyDescent="0.25">
      <c r="A325" s="1" t="s">
        <v>604</v>
      </c>
      <c r="I325" s="1" t="s">
        <v>604</v>
      </c>
      <c r="K325" s="1" t="s">
        <v>604</v>
      </c>
      <c r="M325" s="1" t="s">
        <v>604</v>
      </c>
    </row>
    <row r="326" spans="1:13" x14ac:dyDescent="0.25">
      <c r="A326" s="1" t="s">
        <v>605</v>
      </c>
      <c r="I326" s="1" t="s">
        <v>605</v>
      </c>
      <c r="K326" s="1" t="s">
        <v>605</v>
      </c>
      <c r="M326" s="1" t="s">
        <v>605</v>
      </c>
    </row>
    <row r="327" spans="1:13" x14ac:dyDescent="0.25">
      <c r="A327" s="1" t="s">
        <v>606</v>
      </c>
      <c r="I327" s="1" t="s">
        <v>606</v>
      </c>
      <c r="K327" s="1" t="s">
        <v>606</v>
      </c>
      <c r="M327" s="1" t="s">
        <v>606</v>
      </c>
    </row>
    <row r="328" spans="1:13" x14ac:dyDescent="0.25">
      <c r="A328" s="1" t="s">
        <v>607</v>
      </c>
      <c r="I328" s="1" t="s">
        <v>607</v>
      </c>
      <c r="K328" s="1" t="s">
        <v>607</v>
      </c>
      <c r="M328" s="1" t="s">
        <v>607</v>
      </c>
    </row>
    <row r="329" spans="1:13" x14ac:dyDescent="0.25">
      <c r="A329" s="1" t="s">
        <v>139</v>
      </c>
      <c r="I329" s="1" t="s">
        <v>139</v>
      </c>
      <c r="K329" s="1" t="s">
        <v>139</v>
      </c>
      <c r="M329" s="1" t="s">
        <v>139</v>
      </c>
    </row>
    <row r="330" spans="1:13" x14ac:dyDescent="0.25">
      <c r="A330" s="1" t="s">
        <v>140</v>
      </c>
      <c r="I330" s="1" t="s">
        <v>140</v>
      </c>
      <c r="K330" s="1" t="s">
        <v>140</v>
      </c>
      <c r="M330" s="1" t="s">
        <v>140</v>
      </c>
    </row>
    <row r="331" spans="1:13" x14ac:dyDescent="0.25">
      <c r="A331" s="1" t="s">
        <v>141</v>
      </c>
      <c r="I331" s="1" t="s">
        <v>141</v>
      </c>
      <c r="K331" s="1" t="s">
        <v>141</v>
      </c>
      <c r="M331" s="1" t="s">
        <v>141</v>
      </c>
    </row>
    <row r="332" spans="1:13" x14ac:dyDescent="0.25">
      <c r="A332" s="1" t="s">
        <v>142</v>
      </c>
      <c r="I332" s="1" t="s">
        <v>142</v>
      </c>
      <c r="K332" s="1" t="s">
        <v>142</v>
      </c>
      <c r="M332" s="1" t="s">
        <v>142</v>
      </c>
    </row>
    <row r="333" spans="1:13" x14ac:dyDescent="0.25">
      <c r="A333" s="1" t="s">
        <v>143</v>
      </c>
      <c r="I333" s="1" t="s">
        <v>143</v>
      </c>
      <c r="K333" s="1" t="s">
        <v>143</v>
      </c>
      <c r="M333" s="1" t="s">
        <v>143</v>
      </c>
    </row>
    <row r="334" spans="1:13" x14ac:dyDescent="0.25">
      <c r="A334" s="1" t="s">
        <v>144</v>
      </c>
      <c r="I334" s="1" t="s">
        <v>144</v>
      </c>
      <c r="K334" s="1" t="s">
        <v>144</v>
      </c>
      <c r="M334" s="1" t="s">
        <v>144</v>
      </c>
    </row>
    <row r="335" spans="1:13" x14ac:dyDescent="0.25">
      <c r="A335" s="1" t="s">
        <v>145</v>
      </c>
      <c r="I335" s="1" t="s">
        <v>145</v>
      </c>
      <c r="K335" s="1" t="s">
        <v>145</v>
      </c>
      <c r="M335" s="1" t="s">
        <v>145</v>
      </c>
    </row>
    <row r="336" spans="1:13" x14ac:dyDescent="0.25">
      <c r="A336" s="1" t="s">
        <v>146</v>
      </c>
      <c r="I336" s="1" t="s">
        <v>146</v>
      </c>
      <c r="K336" s="1" t="s">
        <v>146</v>
      </c>
      <c r="M336" s="1" t="s">
        <v>146</v>
      </c>
    </row>
    <row r="337" spans="1:13" x14ac:dyDescent="0.25">
      <c r="A337" s="1" t="s">
        <v>147</v>
      </c>
      <c r="I337" s="1" t="s">
        <v>147</v>
      </c>
      <c r="K337" s="1" t="s">
        <v>147</v>
      </c>
      <c r="M337" s="1" t="s">
        <v>147</v>
      </c>
    </row>
    <row r="338" spans="1:13" x14ac:dyDescent="0.25">
      <c r="A338" s="1" t="s">
        <v>148</v>
      </c>
      <c r="I338" s="1" t="s">
        <v>148</v>
      </c>
      <c r="K338" s="1" t="s">
        <v>148</v>
      </c>
      <c r="M338" s="1" t="s">
        <v>148</v>
      </c>
    </row>
    <row r="339" spans="1:13" x14ac:dyDescent="0.25">
      <c r="A339" s="1" t="s">
        <v>149</v>
      </c>
      <c r="I339" s="1" t="s">
        <v>149</v>
      </c>
      <c r="K339" s="1" t="s">
        <v>149</v>
      </c>
      <c r="M339" s="1" t="s">
        <v>149</v>
      </c>
    </row>
    <row r="340" spans="1:13" x14ac:dyDescent="0.25">
      <c r="A340" s="1" t="s">
        <v>608</v>
      </c>
      <c r="I340" s="1" t="s">
        <v>608</v>
      </c>
      <c r="K340" s="1" t="s">
        <v>608</v>
      </c>
      <c r="M340" s="1" t="s">
        <v>608</v>
      </c>
    </row>
    <row r="341" spans="1:13" x14ac:dyDescent="0.25">
      <c r="A341" s="1" t="s">
        <v>609</v>
      </c>
      <c r="I341" s="1" t="s">
        <v>609</v>
      </c>
      <c r="K341" s="1" t="s">
        <v>609</v>
      </c>
      <c r="M341" s="1" t="s">
        <v>609</v>
      </c>
    </row>
    <row r="342" spans="1:13" x14ac:dyDescent="0.25">
      <c r="A342" s="1" t="s">
        <v>610</v>
      </c>
      <c r="I342" s="1" t="s">
        <v>610</v>
      </c>
      <c r="K342" s="1" t="s">
        <v>610</v>
      </c>
      <c r="M342" s="1" t="s">
        <v>610</v>
      </c>
    </row>
    <row r="343" spans="1:13" x14ac:dyDescent="0.25">
      <c r="A343" s="1" t="s">
        <v>611</v>
      </c>
      <c r="I343" s="1" t="s">
        <v>611</v>
      </c>
      <c r="K343" s="1" t="s">
        <v>611</v>
      </c>
      <c r="M343" s="1" t="s">
        <v>611</v>
      </c>
    </row>
    <row r="344" spans="1:13" x14ac:dyDescent="0.25">
      <c r="A344" s="1" t="s">
        <v>150</v>
      </c>
      <c r="I344" s="1" t="s">
        <v>150</v>
      </c>
      <c r="K344" s="1" t="s">
        <v>150</v>
      </c>
      <c r="M344" s="1" t="s">
        <v>150</v>
      </c>
    </row>
    <row r="345" spans="1:13" x14ac:dyDescent="0.25">
      <c r="A345" s="1" t="s">
        <v>151</v>
      </c>
      <c r="I345" s="1" t="s">
        <v>151</v>
      </c>
      <c r="K345" s="1" t="s">
        <v>151</v>
      </c>
      <c r="M345" s="1" t="s">
        <v>151</v>
      </c>
    </row>
    <row r="346" spans="1:13" x14ac:dyDescent="0.25">
      <c r="A346" s="1" t="s">
        <v>152</v>
      </c>
      <c r="I346" s="1" t="s">
        <v>152</v>
      </c>
      <c r="K346" s="1" t="s">
        <v>152</v>
      </c>
      <c r="M346" s="1" t="s">
        <v>152</v>
      </c>
    </row>
    <row r="347" spans="1:13" x14ac:dyDescent="0.25">
      <c r="A347" s="1" t="s">
        <v>153</v>
      </c>
      <c r="I347" s="1" t="s">
        <v>153</v>
      </c>
      <c r="K347" s="1" t="s">
        <v>153</v>
      </c>
      <c r="M347" s="1" t="s">
        <v>153</v>
      </c>
    </row>
    <row r="348" spans="1:13" x14ac:dyDescent="0.25">
      <c r="A348" s="1" t="s">
        <v>154</v>
      </c>
      <c r="I348" s="1" t="s">
        <v>154</v>
      </c>
      <c r="K348" s="1" t="s">
        <v>154</v>
      </c>
      <c r="M348" s="1" t="s">
        <v>154</v>
      </c>
    </row>
    <row r="349" spans="1:13" x14ac:dyDescent="0.25">
      <c r="A349" s="1" t="s">
        <v>155</v>
      </c>
      <c r="I349" s="1" t="s">
        <v>155</v>
      </c>
      <c r="K349" s="1" t="s">
        <v>155</v>
      </c>
      <c r="M349" s="1" t="s">
        <v>155</v>
      </c>
    </row>
    <row r="350" spans="1:13" x14ac:dyDescent="0.25">
      <c r="A350" s="1" t="s">
        <v>156</v>
      </c>
      <c r="I350" s="1" t="s">
        <v>156</v>
      </c>
      <c r="K350" s="1" t="s">
        <v>156</v>
      </c>
      <c r="M350" s="1" t="s">
        <v>156</v>
      </c>
    </row>
    <row r="351" spans="1:13" x14ac:dyDescent="0.25">
      <c r="A351" s="1" t="s">
        <v>157</v>
      </c>
      <c r="I351" s="1" t="s">
        <v>157</v>
      </c>
      <c r="K351" s="1" t="s">
        <v>157</v>
      </c>
      <c r="M351" s="1" t="s">
        <v>157</v>
      </c>
    </row>
    <row r="352" spans="1:13" x14ac:dyDescent="0.25">
      <c r="A352" s="1" t="s">
        <v>158</v>
      </c>
      <c r="I352" s="1" t="s">
        <v>158</v>
      </c>
      <c r="K352" s="1" t="s">
        <v>158</v>
      </c>
      <c r="M352" s="1" t="s">
        <v>158</v>
      </c>
    </row>
    <row r="353" spans="1:13" x14ac:dyDescent="0.25">
      <c r="A353" s="1" t="s">
        <v>159</v>
      </c>
      <c r="I353" s="1" t="s">
        <v>159</v>
      </c>
      <c r="K353" s="1" t="s">
        <v>159</v>
      </c>
      <c r="M353" s="1" t="s">
        <v>159</v>
      </c>
    </row>
    <row r="354" spans="1:13" x14ac:dyDescent="0.25">
      <c r="A354" s="1" t="s">
        <v>612</v>
      </c>
      <c r="I354" s="1" t="s">
        <v>612</v>
      </c>
      <c r="K354" s="1" t="s">
        <v>612</v>
      </c>
      <c r="M354" s="1" t="s">
        <v>612</v>
      </c>
    </row>
    <row r="355" spans="1:13" x14ac:dyDescent="0.25">
      <c r="A355" s="1" t="s">
        <v>613</v>
      </c>
      <c r="I355" s="1" t="s">
        <v>613</v>
      </c>
      <c r="K355" s="1" t="s">
        <v>613</v>
      </c>
      <c r="M355" s="1" t="s">
        <v>613</v>
      </c>
    </row>
    <row r="356" spans="1:13" x14ac:dyDescent="0.25">
      <c r="A356" s="1" t="s">
        <v>614</v>
      </c>
      <c r="I356" s="1" t="s">
        <v>614</v>
      </c>
      <c r="K356" s="1" t="s">
        <v>614</v>
      </c>
      <c r="M356" s="1" t="s">
        <v>614</v>
      </c>
    </row>
    <row r="357" spans="1:13" x14ac:dyDescent="0.25">
      <c r="A357" s="1" t="s">
        <v>615</v>
      </c>
      <c r="I357" s="1" t="s">
        <v>615</v>
      </c>
      <c r="K357" s="1" t="s">
        <v>615</v>
      </c>
      <c r="M357" s="1" t="s">
        <v>615</v>
      </c>
    </row>
    <row r="358" spans="1:13" x14ac:dyDescent="0.25">
      <c r="A358" s="1" t="s">
        <v>616</v>
      </c>
      <c r="I358" s="1" t="s">
        <v>616</v>
      </c>
      <c r="K358" s="1" t="s">
        <v>616</v>
      </c>
      <c r="M358" s="1" t="s">
        <v>616</v>
      </c>
    </row>
    <row r="359" spans="1:13" x14ac:dyDescent="0.25">
      <c r="A359" s="1" t="s">
        <v>160</v>
      </c>
      <c r="I359" s="1" t="s">
        <v>160</v>
      </c>
      <c r="K359" s="1" t="s">
        <v>160</v>
      </c>
      <c r="M359" s="1" t="s">
        <v>160</v>
      </c>
    </row>
    <row r="360" spans="1:13" x14ac:dyDescent="0.25">
      <c r="A360" s="1" t="s">
        <v>161</v>
      </c>
      <c r="I360" s="1" t="s">
        <v>161</v>
      </c>
      <c r="K360" s="1" t="s">
        <v>161</v>
      </c>
      <c r="M360" s="1" t="s">
        <v>161</v>
      </c>
    </row>
    <row r="361" spans="1:13" x14ac:dyDescent="0.25">
      <c r="A361" s="1" t="s">
        <v>162</v>
      </c>
      <c r="I361" s="1" t="s">
        <v>162</v>
      </c>
      <c r="K361" s="1" t="s">
        <v>162</v>
      </c>
      <c r="M361" s="1" t="s">
        <v>162</v>
      </c>
    </row>
    <row r="362" spans="1:13" x14ac:dyDescent="0.25">
      <c r="A362" s="1" t="s">
        <v>163</v>
      </c>
      <c r="I362" s="1" t="s">
        <v>163</v>
      </c>
      <c r="K362" s="1" t="s">
        <v>163</v>
      </c>
      <c r="M362" s="1" t="s">
        <v>163</v>
      </c>
    </row>
    <row r="363" spans="1:13" x14ac:dyDescent="0.25">
      <c r="A363" s="1" t="s">
        <v>164</v>
      </c>
      <c r="I363" s="1" t="s">
        <v>164</v>
      </c>
      <c r="K363" s="1" t="s">
        <v>164</v>
      </c>
      <c r="M363" s="1" t="s">
        <v>164</v>
      </c>
    </row>
    <row r="364" spans="1:13" x14ac:dyDescent="0.25">
      <c r="A364" s="1" t="s">
        <v>165</v>
      </c>
      <c r="I364" s="1" t="s">
        <v>165</v>
      </c>
      <c r="K364" s="1" t="s">
        <v>165</v>
      </c>
      <c r="M364" s="1" t="s">
        <v>165</v>
      </c>
    </row>
    <row r="365" spans="1:13" x14ac:dyDescent="0.25">
      <c r="A365" s="1" t="s">
        <v>166</v>
      </c>
      <c r="I365" s="1" t="s">
        <v>166</v>
      </c>
      <c r="K365" s="1" t="s">
        <v>166</v>
      </c>
      <c r="M365" s="1" t="s">
        <v>166</v>
      </c>
    </row>
    <row r="366" spans="1:13" x14ac:dyDescent="0.25">
      <c r="A366" s="1" t="s">
        <v>167</v>
      </c>
      <c r="I366" s="1" t="s">
        <v>167</v>
      </c>
      <c r="K366" s="1" t="s">
        <v>167</v>
      </c>
      <c r="M366" s="1" t="s">
        <v>167</v>
      </c>
    </row>
    <row r="367" spans="1:13" x14ac:dyDescent="0.25">
      <c r="A367" s="1" t="s">
        <v>168</v>
      </c>
      <c r="I367" s="1" t="s">
        <v>168</v>
      </c>
      <c r="K367" s="1" t="s">
        <v>168</v>
      </c>
      <c r="M367" s="1" t="s">
        <v>168</v>
      </c>
    </row>
    <row r="368" spans="1:13" x14ac:dyDescent="0.25">
      <c r="A368" s="1" t="s">
        <v>617</v>
      </c>
      <c r="I368" s="1" t="s">
        <v>617</v>
      </c>
      <c r="K368" s="1" t="s">
        <v>617</v>
      </c>
      <c r="M368" s="1" t="s">
        <v>617</v>
      </c>
    </row>
    <row r="369" spans="1:13" x14ac:dyDescent="0.25">
      <c r="A369" s="1" t="s">
        <v>618</v>
      </c>
      <c r="I369" s="1" t="s">
        <v>618</v>
      </c>
      <c r="K369" s="1" t="s">
        <v>618</v>
      </c>
      <c r="M369" s="1" t="s">
        <v>618</v>
      </c>
    </row>
    <row r="370" spans="1:13" x14ac:dyDescent="0.25">
      <c r="A370" s="1" t="s">
        <v>619</v>
      </c>
      <c r="I370" s="1" t="s">
        <v>619</v>
      </c>
      <c r="K370" s="1" t="s">
        <v>619</v>
      </c>
      <c r="M370" s="1" t="s">
        <v>619</v>
      </c>
    </row>
    <row r="371" spans="1:13" x14ac:dyDescent="0.25">
      <c r="A371" s="1" t="s">
        <v>620</v>
      </c>
      <c r="I371" s="1" t="s">
        <v>620</v>
      </c>
      <c r="K371" s="1" t="s">
        <v>620</v>
      </c>
      <c r="M371" s="1" t="s">
        <v>620</v>
      </c>
    </row>
    <row r="372" spans="1:13" x14ac:dyDescent="0.25">
      <c r="A372" s="1" t="s">
        <v>621</v>
      </c>
      <c r="I372" s="1" t="s">
        <v>621</v>
      </c>
      <c r="K372" s="1" t="s">
        <v>621</v>
      </c>
      <c r="M372" s="1" t="s">
        <v>621</v>
      </c>
    </row>
    <row r="373" spans="1:13" x14ac:dyDescent="0.25">
      <c r="A373" s="1" t="s">
        <v>622</v>
      </c>
      <c r="I373" s="1" t="s">
        <v>622</v>
      </c>
      <c r="K373" s="1" t="s">
        <v>622</v>
      </c>
      <c r="M373" s="1" t="s">
        <v>622</v>
      </c>
    </row>
    <row r="374" spans="1:13" x14ac:dyDescent="0.25">
      <c r="A374" s="1" t="s">
        <v>623</v>
      </c>
      <c r="I374" s="1" t="s">
        <v>623</v>
      </c>
      <c r="K374" s="1" t="s">
        <v>623</v>
      </c>
      <c r="M374" s="1" t="s">
        <v>623</v>
      </c>
    </row>
    <row r="375" spans="1:13" x14ac:dyDescent="0.25">
      <c r="A375" s="1" t="s">
        <v>624</v>
      </c>
      <c r="I375" s="1" t="s">
        <v>624</v>
      </c>
      <c r="K375" s="1" t="s">
        <v>624</v>
      </c>
      <c r="M375" s="1" t="s">
        <v>624</v>
      </c>
    </row>
    <row r="376" spans="1:13" x14ac:dyDescent="0.25">
      <c r="A376" s="1" t="s">
        <v>625</v>
      </c>
      <c r="I376" s="1" t="s">
        <v>625</v>
      </c>
      <c r="K376" s="1" t="s">
        <v>625</v>
      </c>
      <c r="M376" s="1" t="s">
        <v>625</v>
      </c>
    </row>
    <row r="377" spans="1:13" x14ac:dyDescent="0.25">
      <c r="A377" s="1" t="s">
        <v>626</v>
      </c>
      <c r="I377" s="1" t="s">
        <v>626</v>
      </c>
      <c r="K377" s="1" t="s">
        <v>626</v>
      </c>
      <c r="M377" s="1" t="s">
        <v>626</v>
      </c>
    </row>
    <row r="378" spans="1:13" x14ac:dyDescent="0.25">
      <c r="A378" s="1" t="s">
        <v>627</v>
      </c>
      <c r="I378" s="1" t="s">
        <v>627</v>
      </c>
      <c r="K378" s="1" t="s">
        <v>627</v>
      </c>
      <c r="M378" s="1" t="s">
        <v>627</v>
      </c>
    </row>
    <row r="379" spans="1:13" x14ac:dyDescent="0.25">
      <c r="A379" s="1" t="s">
        <v>628</v>
      </c>
      <c r="I379" s="1" t="s">
        <v>628</v>
      </c>
      <c r="K379" s="1" t="s">
        <v>628</v>
      </c>
      <c r="M379" s="1" t="s">
        <v>628</v>
      </c>
    </row>
    <row r="380" spans="1:13" x14ac:dyDescent="0.25">
      <c r="A380" s="1" t="s">
        <v>629</v>
      </c>
      <c r="I380" s="1" t="s">
        <v>629</v>
      </c>
      <c r="K380" s="1" t="s">
        <v>629</v>
      </c>
      <c r="M380" s="1" t="s">
        <v>629</v>
      </c>
    </row>
    <row r="381" spans="1:13" x14ac:dyDescent="0.25">
      <c r="A381" s="1" t="s">
        <v>630</v>
      </c>
      <c r="I381" s="1" t="s">
        <v>630</v>
      </c>
      <c r="K381" s="1" t="s">
        <v>630</v>
      </c>
      <c r="M381" s="1" t="s">
        <v>630</v>
      </c>
    </row>
    <row r="382" spans="1:13" x14ac:dyDescent="0.25">
      <c r="A382" s="1" t="s">
        <v>631</v>
      </c>
      <c r="I382" s="1" t="s">
        <v>631</v>
      </c>
      <c r="K382" s="1" t="s">
        <v>631</v>
      </c>
      <c r="M382" s="1" t="s">
        <v>631</v>
      </c>
    </row>
    <row r="383" spans="1:13" x14ac:dyDescent="0.25">
      <c r="A383" s="1" t="s">
        <v>632</v>
      </c>
      <c r="I383" s="1" t="s">
        <v>632</v>
      </c>
      <c r="K383" s="1" t="s">
        <v>632</v>
      </c>
      <c r="M383" s="1" t="s">
        <v>632</v>
      </c>
    </row>
    <row r="384" spans="1:13" x14ac:dyDescent="0.25">
      <c r="A384" s="1" t="s">
        <v>633</v>
      </c>
      <c r="I384" s="1" t="s">
        <v>633</v>
      </c>
      <c r="K384" s="1" t="s">
        <v>633</v>
      </c>
      <c r="M384" s="1" t="s">
        <v>633</v>
      </c>
    </row>
    <row r="385" spans="1:13" x14ac:dyDescent="0.25">
      <c r="A385" s="1" t="s">
        <v>634</v>
      </c>
      <c r="I385" s="1" t="s">
        <v>634</v>
      </c>
      <c r="K385" s="1" t="s">
        <v>634</v>
      </c>
      <c r="M385" s="1" t="s">
        <v>634</v>
      </c>
    </row>
    <row r="386" spans="1:13" x14ac:dyDescent="0.25">
      <c r="A386" s="1" t="s">
        <v>635</v>
      </c>
      <c r="I386" s="1" t="s">
        <v>635</v>
      </c>
      <c r="K386" s="1" t="s">
        <v>635</v>
      </c>
      <c r="M386" s="1" t="s">
        <v>635</v>
      </c>
    </row>
    <row r="387" spans="1:13" x14ac:dyDescent="0.25">
      <c r="A387" s="1" t="s">
        <v>636</v>
      </c>
      <c r="I387" s="1" t="s">
        <v>636</v>
      </c>
      <c r="K387" s="1" t="s">
        <v>636</v>
      </c>
      <c r="M387" s="1" t="s">
        <v>636</v>
      </c>
    </row>
    <row r="388" spans="1:13" x14ac:dyDescent="0.25">
      <c r="A388" s="1" t="s">
        <v>637</v>
      </c>
      <c r="I388" s="1" t="s">
        <v>637</v>
      </c>
      <c r="K388" s="1" t="s">
        <v>637</v>
      </c>
      <c r="M388" s="1" t="s">
        <v>637</v>
      </c>
    </row>
    <row r="389" spans="1:13" x14ac:dyDescent="0.25">
      <c r="A389" s="1" t="s">
        <v>638</v>
      </c>
      <c r="I389" s="1" t="s">
        <v>638</v>
      </c>
      <c r="K389" s="1" t="s">
        <v>638</v>
      </c>
      <c r="M389" s="1" t="s">
        <v>638</v>
      </c>
    </row>
    <row r="390" spans="1:13" x14ac:dyDescent="0.25">
      <c r="A390" s="1" t="s">
        <v>639</v>
      </c>
      <c r="I390" s="1" t="s">
        <v>639</v>
      </c>
      <c r="K390" s="1" t="s">
        <v>639</v>
      </c>
      <c r="M390" s="1" t="s">
        <v>639</v>
      </c>
    </row>
    <row r="391" spans="1:13" x14ac:dyDescent="0.25">
      <c r="A391" s="1" t="s">
        <v>640</v>
      </c>
      <c r="I391" s="1" t="s">
        <v>640</v>
      </c>
      <c r="K391" s="1" t="s">
        <v>640</v>
      </c>
      <c r="M391" s="1" t="s">
        <v>640</v>
      </c>
    </row>
    <row r="392" spans="1:13" x14ac:dyDescent="0.25">
      <c r="A392" s="1" t="s">
        <v>641</v>
      </c>
      <c r="I392" s="1" t="s">
        <v>641</v>
      </c>
      <c r="K392" s="1" t="s">
        <v>641</v>
      </c>
      <c r="M392" s="1" t="s">
        <v>641</v>
      </c>
    </row>
    <row r="393" spans="1:13" x14ac:dyDescent="0.25">
      <c r="A393" s="1" t="s">
        <v>642</v>
      </c>
      <c r="I393" s="1" t="s">
        <v>642</v>
      </c>
      <c r="K393" s="1" t="s">
        <v>642</v>
      </c>
      <c r="M393" s="1" t="s">
        <v>642</v>
      </c>
    </row>
    <row r="394" spans="1:13" x14ac:dyDescent="0.25">
      <c r="A394" s="1" t="s">
        <v>643</v>
      </c>
      <c r="I394" s="1" t="s">
        <v>643</v>
      </c>
      <c r="K394" s="1" t="s">
        <v>643</v>
      </c>
      <c r="M394" s="1" t="s">
        <v>643</v>
      </c>
    </row>
    <row r="395" spans="1:13" x14ac:dyDescent="0.25">
      <c r="A395" s="1" t="s">
        <v>644</v>
      </c>
      <c r="I395" s="1" t="s">
        <v>644</v>
      </c>
      <c r="K395" s="1" t="s">
        <v>644</v>
      </c>
      <c r="M395" s="1" t="s">
        <v>644</v>
      </c>
    </row>
    <row r="396" spans="1:13" x14ac:dyDescent="0.25">
      <c r="A396" s="1" t="s">
        <v>645</v>
      </c>
      <c r="I396" s="1" t="s">
        <v>645</v>
      </c>
      <c r="K396" s="1" t="s">
        <v>645</v>
      </c>
      <c r="M396" s="1" t="s">
        <v>645</v>
      </c>
    </row>
    <row r="397" spans="1:13" x14ac:dyDescent="0.25">
      <c r="A397" s="1" t="s">
        <v>646</v>
      </c>
      <c r="I397" s="1" t="s">
        <v>646</v>
      </c>
      <c r="K397" s="1" t="s">
        <v>646</v>
      </c>
      <c r="M397" s="1" t="s">
        <v>646</v>
      </c>
    </row>
    <row r="398" spans="1:13" x14ac:dyDescent="0.25">
      <c r="A398" s="1" t="s">
        <v>647</v>
      </c>
      <c r="I398" s="1" t="s">
        <v>647</v>
      </c>
      <c r="K398" s="1" t="s">
        <v>647</v>
      </c>
      <c r="M398" s="1" t="s">
        <v>647</v>
      </c>
    </row>
    <row r="399" spans="1:13" x14ac:dyDescent="0.25">
      <c r="A399" s="1" t="s">
        <v>648</v>
      </c>
      <c r="I399" s="1" t="s">
        <v>648</v>
      </c>
      <c r="K399" s="1" t="s">
        <v>648</v>
      </c>
      <c r="M399" s="1" t="s">
        <v>648</v>
      </c>
    </row>
    <row r="400" spans="1:13" x14ac:dyDescent="0.25">
      <c r="A400" s="1" t="s">
        <v>649</v>
      </c>
      <c r="I400" s="1" t="s">
        <v>649</v>
      </c>
      <c r="K400" s="1" t="s">
        <v>649</v>
      </c>
      <c r="M400" s="1" t="s">
        <v>649</v>
      </c>
    </row>
    <row r="401" spans="1:13" x14ac:dyDescent="0.25">
      <c r="A401" s="1" t="s">
        <v>650</v>
      </c>
      <c r="I401" s="1" t="s">
        <v>650</v>
      </c>
      <c r="K401" s="1" t="s">
        <v>650</v>
      </c>
      <c r="M401" s="1" t="s">
        <v>650</v>
      </c>
    </row>
    <row r="402" spans="1:13" x14ac:dyDescent="0.25">
      <c r="A402" s="1" t="s">
        <v>651</v>
      </c>
      <c r="I402" s="1" t="s">
        <v>651</v>
      </c>
      <c r="K402" s="1" t="s">
        <v>651</v>
      </c>
      <c r="M402" s="1" t="s">
        <v>651</v>
      </c>
    </row>
    <row r="403" spans="1:13" x14ac:dyDescent="0.25">
      <c r="A403" s="1" t="s">
        <v>652</v>
      </c>
      <c r="I403" s="1" t="s">
        <v>652</v>
      </c>
      <c r="K403" s="1" t="s">
        <v>652</v>
      </c>
      <c r="M403" s="1" t="s">
        <v>652</v>
      </c>
    </row>
    <row r="404" spans="1:13" x14ac:dyDescent="0.25">
      <c r="A404" s="1" t="s">
        <v>653</v>
      </c>
      <c r="I404" s="1" t="s">
        <v>653</v>
      </c>
      <c r="K404" s="1" t="s">
        <v>653</v>
      </c>
      <c r="M404" s="1" t="s">
        <v>653</v>
      </c>
    </row>
    <row r="405" spans="1:13" x14ac:dyDescent="0.25">
      <c r="A405" s="1" t="s">
        <v>654</v>
      </c>
      <c r="I405" s="1" t="s">
        <v>654</v>
      </c>
      <c r="K405" s="1" t="s">
        <v>654</v>
      </c>
      <c r="M405" s="1" t="s">
        <v>654</v>
      </c>
    </row>
    <row r="406" spans="1:13" x14ac:dyDescent="0.25">
      <c r="A406" s="1" t="s">
        <v>655</v>
      </c>
      <c r="I406" s="1" t="s">
        <v>655</v>
      </c>
      <c r="K406" s="1" t="s">
        <v>655</v>
      </c>
      <c r="M406" s="1" t="s">
        <v>655</v>
      </c>
    </row>
    <row r="407" spans="1:13" x14ac:dyDescent="0.25">
      <c r="A407" s="1" t="s">
        <v>656</v>
      </c>
      <c r="I407" s="1" t="s">
        <v>656</v>
      </c>
      <c r="K407" s="1" t="s">
        <v>656</v>
      </c>
      <c r="M407" s="1" t="s">
        <v>656</v>
      </c>
    </row>
    <row r="408" spans="1:13" x14ac:dyDescent="0.25">
      <c r="A408" s="1" t="s">
        <v>657</v>
      </c>
      <c r="I408" s="1" t="s">
        <v>657</v>
      </c>
      <c r="K408" s="1" t="s">
        <v>657</v>
      </c>
      <c r="M408" s="1" t="s">
        <v>657</v>
      </c>
    </row>
    <row r="409" spans="1:13" x14ac:dyDescent="0.25">
      <c r="A409" s="1" t="s">
        <v>658</v>
      </c>
      <c r="I409" s="1" t="s">
        <v>658</v>
      </c>
      <c r="K409" s="1" t="s">
        <v>658</v>
      </c>
      <c r="M409" s="1" t="s">
        <v>658</v>
      </c>
    </row>
    <row r="410" spans="1:13" x14ac:dyDescent="0.25">
      <c r="A410" s="1" t="s">
        <v>659</v>
      </c>
      <c r="I410" s="1" t="s">
        <v>659</v>
      </c>
      <c r="K410" s="1" t="s">
        <v>659</v>
      </c>
      <c r="M410" s="1" t="s">
        <v>659</v>
      </c>
    </row>
    <row r="411" spans="1:13" x14ac:dyDescent="0.25">
      <c r="A411" s="1" t="s">
        <v>660</v>
      </c>
      <c r="I411" s="1" t="s">
        <v>660</v>
      </c>
      <c r="K411" s="1" t="s">
        <v>660</v>
      </c>
      <c r="M411" s="1" t="s">
        <v>660</v>
      </c>
    </row>
    <row r="412" spans="1:13" x14ac:dyDescent="0.25">
      <c r="A412" s="1" t="s">
        <v>661</v>
      </c>
      <c r="I412" s="1" t="s">
        <v>661</v>
      </c>
      <c r="K412" s="1" t="s">
        <v>661</v>
      </c>
      <c r="M412" s="1" t="s">
        <v>661</v>
      </c>
    </row>
    <row r="413" spans="1:13" x14ac:dyDescent="0.25">
      <c r="A413" s="1" t="s">
        <v>662</v>
      </c>
      <c r="I413" s="1" t="s">
        <v>662</v>
      </c>
      <c r="K413" s="1" t="s">
        <v>662</v>
      </c>
      <c r="M413" s="1" t="s">
        <v>662</v>
      </c>
    </row>
    <row r="414" spans="1:13" x14ac:dyDescent="0.25">
      <c r="A414" s="1" t="s">
        <v>663</v>
      </c>
      <c r="I414" s="1" t="s">
        <v>663</v>
      </c>
      <c r="K414" s="1" t="s">
        <v>663</v>
      </c>
      <c r="M414" s="1" t="s">
        <v>663</v>
      </c>
    </row>
    <row r="415" spans="1:13" x14ac:dyDescent="0.25">
      <c r="A415" s="1" t="s">
        <v>664</v>
      </c>
      <c r="I415" s="1" t="s">
        <v>664</v>
      </c>
      <c r="K415" s="1" t="s">
        <v>664</v>
      </c>
      <c r="M415" s="1" t="s">
        <v>664</v>
      </c>
    </row>
    <row r="416" spans="1:13" x14ac:dyDescent="0.25">
      <c r="A416" s="1" t="s">
        <v>665</v>
      </c>
      <c r="I416" s="1" t="s">
        <v>665</v>
      </c>
      <c r="K416" s="1" t="s">
        <v>665</v>
      </c>
      <c r="M416" s="1" t="s">
        <v>665</v>
      </c>
    </row>
    <row r="417" spans="1:13" x14ac:dyDescent="0.25">
      <c r="A417" s="1" t="s">
        <v>666</v>
      </c>
      <c r="I417" s="1" t="s">
        <v>666</v>
      </c>
      <c r="K417" s="1" t="s">
        <v>666</v>
      </c>
      <c r="M417" s="1" t="s">
        <v>666</v>
      </c>
    </row>
    <row r="418" spans="1:13" x14ac:dyDescent="0.25">
      <c r="A418" s="1" t="s">
        <v>667</v>
      </c>
      <c r="I418" s="1" t="s">
        <v>667</v>
      </c>
      <c r="K418" s="1" t="s">
        <v>667</v>
      </c>
      <c r="M418" s="1" t="s">
        <v>667</v>
      </c>
    </row>
    <row r="419" spans="1:13" x14ac:dyDescent="0.25">
      <c r="A419" s="1" t="s">
        <v>668</v>
      </c>
      <c r="I419" s="1" t="s">
        <v>668</v>
      </c>
      <c r="K419" s="1" t="s">
        <v>668</v>
      </c>
      <c r="M419" s="1" t="s">
        <v>668</v>
      </c>
    </row>
    <row r="420" spans="1:13" x14ac:dyDescent="0.25">
      <c r="A420" s="1" t="s">
        <v>669</v>
      </c>
      <c r="I420" s="1" t="s">
        <v>669</v>
      </c>
      <c r="K420" s="1" t="s">
        <v>669</v>
      </c>
      <c r="M420" s="1" t="s">
        <v>669</v>
      </c>
    </row>
    <row r="421" spans="1:13" x14ac:dyDescent="0.25">
      <c r="A421" s="1" t="s">
        <v>670</v>
      </c>
      <c r="I421" s="1" t="s">
        <v>670</v>
      </c>
      <c r="K421" s="1" t="s">
        <v>670</v>
      </c>
      <c r="M421" s="1" t="s">
        <v>670</v>
      </c>
    </row>
    <row r="422" spans="1:13" x14ac:dyDescent="0.25">
      <c r="A422" s="1" t="s">
        <v>671</v>
      </c>
      <c r="I422" s="1" t="s">
        <v>671</v>
      </c>
      <c r="K422" s="1" t="s">
        <v>671</v>
      </c>
      <c r="M422" s="1" t="s">
        <v>671</v>
      </c>
    </row>
    <row r="423" spans="1:13" x14ac:dyDescent="0.25">
      <c r="A423" s="1" t="s">
        <v>672</v>
      </c>
      <c r="I423" s="1" t="s">
        <v>672</v>
      </c>
      <c r="K423" s="1" t="s">
        <v>672</v>
      </c>
      <c r="M423" s="1" t="s">
        <v>672</v>
      </c>
    </row>
    <row r="424" spans="1:13" x14ac:dyDescent="0.25">
      <c r="A424" s="1" t="s">
        <v>673</v>
      </c>
      <c r="I424" s="1" t="s">
        <v>673</v>
      </c>
      <c r="K424" s="1" t="s">
        <v>673</v>
      </c>
      <c r="M424" s="1" t="s">
        <v>673</v>
      </c>
    </row>
    <row r="425" spans="1:13" x14ac:dyDescent="0.25">
      <c r="A425" s="1" t="s">
        <v>674</v>
      </c>
      <c r="I425" s="1" t="s">
        <v>674</v>
      </c>
      <c r="K425" s="1" t="s">
        <v>674</v>
      </c>
      <c r="M425" s="1" t="s">
        <v>674</v>
      </c>
    </row>
    <row r="426" spans="1:13" x14ac:dyDescent="0.25">
      <c r="A426" s="1" t="s">
        <v>675</v>
      </c>
      <c r="I426" s="1" t="s">
        <v>675</v>
      </c>
      <c r="K426" s="1" t="s">
        <v>675</v>
      </c>
      <c r="M426" s="1" t="s">
        <v>675</v>
      </c>
    </row>
    <row r="427" spans="1:13" x14ac:dyDescent="0.25">
      <c r="A427" s="1" t="s">
        <v>676</v>
      </c>
      <c r="I427" s="1" t="s">
        <v>676</v>
      </c>
      <c r="K427" s="1" t="s">
        <v>676</v>
      </c>
      <c r="M427" s="1" t="s">
        <v>676</v>
      </c>
    </row>
    <row r="428" spans="1:13" x14ac:dyDescent="0.25">
      <c r="A428" s="1" t="s">
        <v>677</v>
      </c>
      <c r="I428" s="1" t="s">
        <v>677</v>
      </c>
      <c r="K428" s="1" t="s">
        <v>677</v>
      </c>
      <c r="M428" s="1" t="s">
        <v>677</v>
      </c>
    </row>
    <row r="429" spans="1:13" x14ac:dyDescent="0.25">
      <c r="A429" s="1" t="s">
        <v>678</v>
      </c>
      <c r="I429" s="1" t="s">
        <v>678</v>
      </c>
      <c r="K429" s="1" t="s">
        <v>678</v>
      </c>
      <c r="M429" s="1" t="s">
        <v>678</v>
      </c>
    </row>
    <row r="430" spans="1:13" x14ac:dyDescent="0.25">
      <c r="A430" s="1" t="s">
        <v>679</v>
      </c>
      <c r="I430" s="1" t="s">
        <v>679</v>
      </c>
      <c r="K430" s="1" t="s">
        <v>679</v>
      </c>
      <c r="M430" s="1" t="s">
        <v>679</v>
      </c>
    </row>
    <row r="431" spans="1:13" x14ac:dyDescent="0.25">
      <c r="A431" s="1" t="s">
        <v>680</v>
      </c>
      <c r="I431" s="1" t="s">
        <v>680</v>
      </c>
      <c r="K431" s="1" t="s">
        <v>680</v>
      </c>
      <c r="M431" s="1" t="s">
        <v>680</v>
      </c>
    </row>
    <row r="432" spans="1:13" x14ac:dyDescent="0.25">
      <c r="A432" s="1" t="s">
        <v>681</v>
      </c>
      <c r="I432" s="1" t="s">
        <v>681</v>
      </c>
      <c r="K432" s="1" t="s">
        <v>681</v>
      </c>
      <c r="M432" s="1" t="s">
        <v>681</v>
      </c>
    </row>
    <row r="433" spans="1:13" x14ac:dyDescent="0.25">
      <c r="A433" s="1" t="s">
        <v>682</v>
      </c>
      <c r="I433" s="1" t="s">
        <v>682</v>
      </c>
      <c r="K433" s="1" t="s">
        <v>682</v>
      </c>
      <c r="M433" s="1" t="s">
        <v>682</v>
      </c>
    </row>
    <row r="434" spans="1:13" x14ac:dyDescent="0.25">
      <c r="A434" s="1" t="s">
        <v>683</v>
      </c>
      <c r="I434" s="1" t="s">
        <v>683</v>
      </c>
      <c r="K434" s="1" t="s">
        <v>683</v>
      </c>
      <c r="M434" s="1" t="s">
        <v>683</v>
      </c>
    </row>
    <row r="435" spans="1:13" x14ac:dyDescent="0.25">
      <c r="A435" s="1" t="s">
        <v>684</v>
      </c>
      <c r="I435" s="1" t="s">
        <v>684</v>
      </c>
      <c r="K435" s="1" t="s">
        <v>684</v>
      </c>
      <c r="M435" s="1" t="s">
        <v>684</v>
      </c>
    </row>
    <row r="436" spans="1:13" x14ac:dyDescent="0.25">
      <c r="A436" s="1" t="s">
        <v>685</v>
      </c>
      <c r="I436" s="1" t="s">
        <v>685</v>
      </c>
      <c r="K436" s="1" t="s">
        <v>685</v>
      </c>
      <c r="M436" s="1" t="s">
        <v>685</v>
      </c>
    </row>
    <row r="437" spans="1:13" x14ac:dyDescent="0.25">
      <c r="A437" s="1" t="s">
        <v>686</v>
      </c>
      <c r="I437" s="1" t="s">
        <v>686</v>
      </c>
      <c r="K437" s="1" t="s">
        <v>686</v>
      </c>
      <c r="M437" s="1" t="s">
        <v>686</v>
      </c>
    </row>
    <row r="438" spans="1:13" x14ac:dyDescent="0.25">
      <c r="A438" s="1" t="s">
        <v>687</v>
      </c>
      <c r="I438" s="1" t="s">
        <v>687</v>
      </c>
      <c r="K438" s="1" t="s">
        <v>687</v>
      </c>
      <c r="M438" s="1" t="s">
        <v>687</v>
      </c>
    </row>
    <row r="439" spans="1:13" x14ac:dyDescent="0.25">
      <c r="A439" s="1" t="s">
        <v>688</v>
      </c>
      <c r="I439" s="1" t="s">
        <v>688</v>
      </c>
      <c r="K439" s="1" t="s">
        <v>688</v>
      </c>
      <c r="M439" s="1" t="s">
        <v>688</v>
      </c>
    </row>
    <row r="440" spans="1:13" x14ac:dyDescent="0.25">
      <c r="A440" s="1" t="s">
        <v>689</v>
      </c>
      <c r="I440" s="1" t="s">
        <v>689</v>
      </c>
      <c r="K440" s="1" t="s">
        <v>689</v>
      </c>
      <c r="M440" s="1" t="s">
        <v>689</v>
      </c>
    </row>
    <row r="441" spans="1:13" x14ac:dyDescent="0.25">
      <c r="A441" s="1" t="s">
        <v>690</v>
      </c>
      <c r="I441" s="1" t="s">
        <v>690</v>
      </c>
      <c r="K441" s="1" t="s">
        <v>690</v>
      </c>
      <c r="M441" s="1" t="s">
        <v>690</v>
      </c>
    </row>
    <row r="442" spans="1:13" x14ac:dyDescent="0.25">
      <c r="A442" s="1" t="s">
        <v>691</v>
      </c>
      <c r="I442" s="1" t="s">
        <v>691</v>
      </c>
      <c r="K442" s="1" t="s">
        <v>691</v>
      </c>
      <c r="M442" s="1" t="s">
        <v>691</v>
      </c>
    </row>
    <row r="443" spans="1:13" x14ac:dyDescent="0.25">
      <c r="A443" s="1" t="s">
        <v>692</v>
      </c>
      <c r="I443" s="1" t="s">
        <v>692</v>
      </c>
      <c r="K443" s="1" t="s">
        <v>692</v>
      </c>
      <c r="M443" s="1" t="s">
        <v>692</v>
      </c>
    </row>
    <row r="444" spans="1:13" x14ac:dyDescent="0.25">
      <c r="A444" s="1" t="s">
        <v>693</v>
      </c>
      <c r="I444" s="1" t="s">
        <v>693</v>
      </c>
      <c r="K444" s="1" t="s">
        <v>693</v>
      </c>
      <c r="M444" s="1" t="s">
        <v>693</v>
      </c>
    </row>
    <row r="445" spans="1:13" x14ac:dyDescent="0.25">
      <c r="A445" s="1" t="s">
        <v>694</v>
      </c>
      <c r="I445" s="1" t="s">
        <v>694</v>
      </c>
      <c r="K445" s="1" t="s">
        <v>694</v>
      </c>
      <c r="M445" s="1" t="s">
        <v>694</v>
      </c>
    </row>
    <row r="446" spans="1:13" x14ac:dyDescent="0.25">
      <c r="A446" s="1" t="s">
        <v>695</v>
      </c>
      <c r="I446" s="1" t="s">
        <v>695</v>
      </c>
      <c r="K446" s="1" t="s">
        <v>695</v>
      </c>
      <c r="M446" s="1" t="s">
        <v>695</v>
      </c>
    </row>
    <row r="447" spans="1:13" x14ac:dyDescent="0.25">
      <c r="A447" s="1" t="s">
        <v>696</v>
      </c>
      <c r="I447" s="1" t="s">
        <v>696</v>
      </c>
      <c r="K447" s="1" t="s">
        <v>696</v>
      </c>
      <c r="M447" s="1" t="s">
        <v>696</v>
      </c>
    </row>
    <row r="448" spans="1:13" x14ac:dyDescent="0.25">
      <c r="A448" s="1" t="s">
        <v>697</v>
      </c>
      <c r="I448" s="1" t="s">
        <v>697</v>
      </c>
      <c r="K448" s="1" t="s">
        <v>697</v>
      </c>
      <c r="M448" s="1" t="s">
        <v>697</v>
      </c>
    </row>
    <row r="449" spans="1:13" x14ac:dyDescent="0.25">
      <c r="A449" s="1" t="s">
        <v>698</v>
      </c>
      <c r="I449" s="1" t="s">
        <v>698</v>
      </c>
      <c r="K449" s="1" t="s">
        <v>698</v>
      </c>
      <c r="M449" s="1" t="s">
        <v>698</v>
      </c>
    </row>
    <row r="450" spans="1:13" x14ac:dyDescent="0.25">
      <c r="A450" s="1" t="s">
        <v>699</v>
      </c>
      <c r="I450" s="1" t="s">
        <v>699</v>
      </c>
      <c r="K450" s="1" t="s">
        <v>699</v>
      </c>
      <c r="M450" s="1" t="s">
        <v>699</v>
      </c>
    </row>
    <row r="451" spans="1:13" x14ac:dyDescent="0.25">
      <c r="A451" s="1" t="s">
        <v>700</v>
      </c>
      <c r="I451" s="1" t="s">
        <v>700</v>
      </c>
      <c r="K451" s="1" t="s">
        <v>700</v>
      </c>
      <c r="M451" s="1" t="s">
        <v>700</v>
      </c>
    </row>
    <row r="452" spans="1:13" x14ac:dyDescent="0.25">
      <c r="A452" s="1" t="s">
        <v>701</v>
      </c>
      <c r="I452" s="1" t="s">
        <v>701</v>
      </c>
      <c r="K452" s="1" t="s">
        <v>701</v>
      </c>
      <c r="M452" s="1" t="s">
        <v>701</v>
      </c>
    </row>
    <row r="453" spans="1:13" x14ac:dyDescent="0.25">
      <c r="A453" s="1" t="s">
        <v>702</v>
      </c>
      <c r="I453" s="1" t="s">
        <v>702</v>
      </c>
      <c r="K453" s="1" t="s">
        <v>702</v>
      </c>
      <c r="M453" s="1" t="s">
        <v>702</v>
      </c>
    </row>
    <row r="454" spans="1:13" x14ac:dyDescent="0.25">
      <c r="A454" s="1" t="s">
        <v>703</v>
      </c>
      <c r="I454" s="1" t="s">
        <v>703</v>
      </c>
      <c r="K454" s="1" t="s">
        <v>703</v>
      </c>
      <c r="M454" s="1" t="s">
        <v>703</v>
      </c>
    </row>
    <row r="455" spans="1:13" x14ac:dyDescent="0.25">
      <c r="A455" s="1" t="s">
        <v>704</v>
      </c>
      <c r="I455" s="1" t="s">
        <v>704</v>
      </c>
      <c r="K455" s="1" t="s">
        <v>704</v>
      </c>
      <c r="M455" s="1" t="s">
        <v>704</v>
      </c>
    </row>
    <row r="456" spans="1:13" x14ac:dyDescent="0.25">
      <c r="A456" s="1" t="s">
        <v>705</v>
      </c>
      <c r="I456" s="1" t="s">
        <v>705</v>
      </c>
      <c r="K456" s="1" t="s">
        <v>705</v>
      </c>
      <c r="M456" s="1" t="s">
        <v>705</v>
      </c>
    </row>
    <row r="457" spans="1:13" x14ac:dyDescent="0.25">
      <c r="A457" s="1" t="s">
        <v>706</v>
      </c>
      <c r="I457" s="1" t="s">
        <v>706</v>
      </c>
      <c r="K457" s="1" t="s">
        <v>706</v>
      </c>
      <c r="M457" s="1" t="s">
        <v>706</v>
      </c>
    </row>
    <row r="458" spans="1:13" x14ac:dyDescent="0.25">
      <c r="A458" s="1" t="s">
        <v>707</v>
      </c>
      <c r="I458" s="1" t="s">
        <v>707</v>
      </c>
      <c r="K458" s="1" t="s">
        <v>707</v>
      </c>
      <c r="M458" s="1" t="s">
        <v>707</v>
      </c>
    </row>
    <row r="459" spans="1:13" x14ac:dyDescent="0.25">
      <c r="A459" s="1" t="s">
        <v>708</v>
      </c>
      <c r="I459" s="1" t="s">
        <v>708</v>
      </c>
      <c r="K459" s="1" t="s">
        <v>708</v>
      </c>
      <c r="M459" s="1" t="s">
        <v>708</v>
      </c>
    </row>
    <row r="460" spans="1:13" x14ac:dyDescent="0.25">
      <c r="A460" s="1" t="s">
        <v>709</v>
      </c>
      <c r="I460" s="1" t="s">
        <v>709</v>
      </c>
      <c r="K460" s="1" t="s">
        <v>709</v>
      </c>
      <c r="M460" s="1" t="s">
        <v>709</v>
      </c>
    </row>
    <row r="461" spans="1:13" x14ac:dyDescent="0.25">
      <c r="A461" s="1" t="s">
        <v>710</v>
      </c>
      <c r="I461" s="1" t="s">
        <v>710</v>
      </c>
      <c r="K461" s="1" t="s">
        <v>710</v>
      </c>
      <c r="M461" s="1" t="s">
        <v>710</v>
      </c>
    </row>
    <row r="462" spans="1:13" x14ac:dyDescent="0.25">
      <c r="A462" s="1" t="s">
        <v>711</v>
      </c>
      <c r="I462" s="1" t="s">
        <v>711</v>
      </c>
      <c r="K462" s="1" t="s">
        <v>711</v>
      </c>
      <c r="M462" s="1" t="s">
        <v>711</v>
      </c>
    </row>
    <row r="463" spans="1:13" x14ac:dyDescent="0.25">
      <c r="A463" s="1" t="s">
        <v>712</v>
      </c>
      <c r="I463" s="1" t="s">
        <v>712</v>
      </c>
      <c r="K463" s="1" t="s">
        <v>712</v>
      </c>
      <c r="M463" s="1" t="s">
        <v>712</v>
      </c>
    </row>
    <row r="464" spans="1:13" x14ac:dyDescent="0.25">
      <c r="A464" s="1" t="s">
        <v>713</v>
      </c>
      <c r="I464" s="1" t="s">
        <v>713</v>
      </c>
      <c r="K464" s="1" t="s">
        <v>713</v>
      </c>
      <c r="M464" s="1" t="s">
        <v>713</v>
      </c>
    </row>
    <row r="465" spans="1:13" x14ac:dyDescent="0.25">
      <c r="A465" s="1" t="s">
        <v>714</v>
      </c>
      <c r="I465" s="1" t="s">
        <v>714</v>
      </c>
      <c r="K465" s="1" t="s">
        <v>714</v>
      </c>
      <c r="M465" s="1" t="s">
        <v>714</v>
      </c>
    </row>
    <row r="466" spans="1:13" x14ac:dyDescent="0.25">
      <c r="A466" s="1" t="s">
        <v>715</v>
      </c>
      <c r="I466" s="1" t="s">
        <v>715</v>
      </c>
      <c r="K466" s="1" t="s">
        <v>715</v>
      </c>
      <c r="M466" s="1" t="s">
        <v>715</v>
      </c>
    </row>
    <row r="467" spans="1:13" x14ac:dyDescent="0.25">
      <c r="A467" s="1" t="s">
        <v>716</v>
      </c>
      <c r="I467" s="1" t="s">
        <v>716</v>
      </c>
      <c r="K467" s="1" t="s">
        <v>716</v>
      </c>
      <c r="M467" s="1" t="s">
        <v>716</v>
      </c>
    </row>
    <row r="468" spans="1:13" x14ac:dyDescent="0.25">
      <c r="A468" s="1" t="s">
        <v>717</v>
      </c>
      <c r="I468" s="1" t="s">
        <v>717</v>
      </c>
      <c r="K468" s="1" t="s">
        <v>717</v>
      </c>
      <c r="M468" s="1" t="s">
        <v>717</v>
      </c>
    </row>
    <row r="469" spans="1:13" x14ac:dyDescent="0.25">
      <c r="A469" s="1" t="s">
        <v>718</v>
      </c>
      <c r="I469" s="1" t="s">
        <v>718</v>
      </c>
      <c r="K469" s="1" t="s">
        <v>718</v>
      </c>
      <c r="M469" s="1" t="s">
        <v>718</v>
      </c>
    </row>
    <row r="470" spans="1:13" x14ac:dyDescent="0.25">
      <c r="A470" s="1" t="s">
        <v>719</v>
      </c>
      <c r="I470" s="1" t="s">
        <v>719</v>
      </c>
      <c r="K470" s="1" t="s">
        <v>719</v>
      </c>
      <c r="M470" s="1" t="s">
        <v>719</v>
      </c>
    </row>
    <row r="471" spans="1:13" x14ac:dyDescent="0.25">
      <c r="A471" s="1" t="s">
        <v>720</v>
      </c>
      <c r="I471" s="1" t="s">
        <v>720</v>
      </c>
      <c r="K471" s="1" t="s">
        <v>720</v>
      </c>
      <c r="M471" s="1" t="s">
        <v>720</v>
      </c>
    </row>
    <row r="472" spans="1:13" x14ac:dyDescent="0.25">
      <c r="A472" s="1" t="s">
        <v>721</v>
      </c>
      <c r="I472" s="1" t="s">
        <v>721</v>
      </c>
      <c r="K472" s="1" t="s">
        <v>721</v>
      </c>
      <c r="M472" s="1" t="s">
        <v>721</v>
      </c>
    </row>
    <row r="473" spans="1:13" x14ac:dyDescent="0.25">
      <c r="A473" s="1" t="s">
        <v>722</v>
      </c>
      <c r="I473" s="1" t="s">
        <v>722</v>
      </c>
      <c r="K473" s="1" t="s">
        <v>722</v>
      </c>
      <c r="M473" s="1" t="s">
        <v>722</v>
      </c>
    </row>
    <row r="474" spans="1:13" x14ac:dyDescent="0.25">
      <c r="A474" s="1" t="s">
        <v>723</v>
      </c>
      <c r="I474" s="1" t="s">
        <v>723</v>
      </c>
      <c r="K474" s="1" t="s">
        <v>723</v>
      </c>
      <c r="M474" s="1" t="s">
        <v>723</v>
      </c>
    </row>
    <row r="475" spans="1:13" x14ac:dyDescent="0.25">
      <c r="A475" s="1" t="s">
        <v>724</v>
      </c>
      <c r="I475" s="1" t="s">
        <v>724</v>
      </c>
      <c r="K475" s="1" t="s">
        <v>724</v>
      </c>
      <c r="M475" s="1" t="s">
        <v>724</v>
      </c>
    </row>
    <row r="476" spans="1:13" x14ac:dyDescent="0.25">
      <c r="A476" s="1" t="s">
        <v>725</v>
      </c>
      <c r="I476" s="1" t="s">
        <v>725</v>
      </c>
      <c r="K476" s="1" t="s">
        <v>725</v>
      </c>
      <c r="M476" s="1" t="s">
        <v>725</v>
      </c>
    </row>
    <row r="477" spans="1:13" x14ac:dyDescent="0.25">
      <c r="A477" s="1" t="s">
        <v>726</v>
      </c>
      <c r="I477" s="1" t="s">
        <v>726</v>
      </c>
      <c r="K477" s="1" t="s">
        <v>726</v>
      </c>
      <c r="M477" s="1" t="s">
        <v>726</v>
      </c>
    </row>
    <row r="478" spans="1:13" x14ac:dyDescent="0.25">
      <c r="A478" s="1" t="s">
        <v>727</v>
      </c>
      <c r="I478" s="1" t="s">
        <v>727</v>
      </c>
      <c r="K478" s="1" t="s">
        <v>727</v>
      </c>
      <c r="M478" s="1" t="s">
        <v>727</v>
      </c>
    </row>
    <row r="479" spans="1:13" x14ac:dyDescent="0.25">
      <c r="A479" s="1" t="s">
        <v>728</v>
      </c>
      <c r="I479" s="1" t="s">
        <v>728</v>
      </c>
      <c r="K479" s="1" t="s">
        <v>728</v>
      </c>
      <c r="M479" s="1" t="s">
        <v>728</v>
      </c>
    </row>
    <row r="480" spans="1:13" x14ac:dyDescent="0.25">
      <c r="A480" s="1" t="s">
        <v>729</v>
      </c>
      <c r="I480" s="1" t="s">
        <v>729</v>
      </c>
      <c r="K480" s="1" t="s">
        <v>729</v>
      </c>
      <c r="M480" s="1" t="s">
        <v>729</v>
      </c>
    </row>
    <row r="481" spans="1:13" x14ac:dyDescent="0.25">
      <c r="A481" s="1" t="s">
        <v>730</v>
      </c>
      <c r="I481" s="1" t="s">
        <v>730</v>
      </c>
      <c r="K481" s="1" t="s">
        <v>730</v>
      </c>
      <c r="M481" s="1" t="s">
        <v>730</v>
      </c>
    </row>
    <row r="482" spans="1:13" x14ac:dyDescent="0.25">
      <c r="A482" s="1" t="s">
        <v>731</v>
      </c>
      <c r="I482" s="1" t="s">
        <v>731</v>
      </c>
      <c r="K482" s="1" t="s">
        <v>731</v>
      </c>
      <c r="M482" s="1" t="s">
        <v>731</v>
      </c>
    </row>
    <row r="483" spans="1:13" x14ac:dyDescent="0.25">
      <c r="A483" s="1" t="s">
        <v>732</v>
      </c>
      <c r="I483" s="1" t="s">
        <v>732</v>
      </c>
      <c r="K483" s="1" t="s">
        <v>732</v>
      </c>
      <c r="M483" s="1" t="s">
        <v>732</v>
      </c>
    </row>
    <row r="484" spans="1:13" x14ac:dyDescent="0.25">
      <c r="A484" s="1" t="s">
        <v>733</v>
      </c>
      <c r="I484" s="1" t="s">
        <v>733</v>
      </c>
      <c r="K484" s="1" t="s">
        <v>733</v>
      </c>
      <c r="M484" s="1" t="s">
        <v>733</v>
      </c>
    </row>
    <row r="485" spans="1:13" x14ac:dyDescent="0.25">
      <c r="A485" s="1" t="s">
        <v>734</v>
      </c>
      <c r="I485" s="1" t="s">
        <v>734</v>
      </c>
      <c r="K485" s="1" t="s">
        <v>734</v>
      </c>
      <c r="M485" s="1" t="s">
        <v>734</v>
      </c>
    </row>
    <row r="486" spans="1:13" x14ac:dyDescent="0.25">
      <c r="A486" s="1" t="s">
        <v>735</v>
      </c>
      <c r="I486" s="1" t="s">
        <v>735</v>
      </c>
      <c r="K486" s="1" t="s">
        <v>735</v>
      </c>
      <c r="M486" s="1" t="s">
        <v>735</v>
      </c>
    </row>
    <row r="487" spans="1:13" x14ac:dyDescent="0.25">
      <c r="A487" s="1" t="s">
        <v>736</v>
      </c>
      <c r="I487" s="1" t="s">
        <v>736</v>
      </c>
      <c r="K487" s="1" t="s">
        <v>736</v>
      </c>
      <c r="M487" s="1" t="s">
        <v>736</v>
      </c>
    </row>
    <row r="488" spans="1:13" x14ac:dyDescent="0.25">
      <c r="A488" s="1" t="s">
        <v>737</v>
      </c>
      <c r="I488" s="1" t="s">
        <v>737</v>
      </c>
      <c r="K488" s="1" t="s">
        <v>737</v>
      </c>
      <c r="M488" s="1" t="s">
        <v>737</v>
      </c>
    </row>
    <row r="489" spans="1:13" x14ac:dyDescent="0.25">
      <c r="A489" s="1" t="s">
        <v>738</v>
      </c>
      <c r="I489" s="1" t="s">
        <v>738</v>
      </c>
      <c r="K489" s="1" t="s">
        <v>738</v>
      </c>
      <c r="M489" s="1" t="s">
        <v>738</v>
      </c>
    </row>
    <row r="490" spans="1:13" x14ac:dyDescent="0.25">
      <c r="A490" s="1" t="s">
        <v>739</v>
      </c>
      <c r="I490" s="1" t="s">
        <v>739</v>
      </c>
      <c r="K490" s="1" t="s">
        <v>739</v>
      </c>
      <c r="M490" s="1" t="s">
        <v>739</v>
      </c>
    </row>
    <row r="491" spans="1:13" x14ac:dyDescent="0.25">
      <c r="A491" s="1" t="s">
        <v>740</v>
      </c>
      <c r="I491" s="1" t="s">
        <v>740</v>
      </c>
      <c r="K491" s="1" t="s">
        <v>740</v>
      </c>
      <c r="M491" s="1" t="s">
        <v>740</v>
      </c>
    </row>
    <row r="492" spans="1:13" x14ac:dyDescent="0.25">
      <c r="A492" s="1" t="s">
        <v>741</v>
      </c>
      <c r="I492" s="1" t="s">
        <v>741</v>
      </c>
      <c r="K492" s="1" t="s">
        <v>741</v>
      </c>
      <c r="M492" s="1" t="s">
        <v>741</v>
      </c>
    </row>
    <row r="493" spans="1:13" x14ac:dyDescent="0.25">
      <c r="A493" s="1" t="s">
        <v>742</v>
      </c>
      <c r="I493" s="1" t="s">
        <v>742</v>
      </c>
      <c r="K493" s="1" t="s">
        <v>742</v>
      </c>
      <c r="M493" s="1" t="s">
        <v>742</v>
      </c>
    </row>
    <row r="494" spans="1:13" x14ac:dyDescent="0.25">
      <c r="A494" s="1" t="s">
        <v>743</v>
      </c>
      <c r="I494" s="1" t="s">
        <v>743</v>
      </c>
      <c r="K494" s="1" t="s">
        <v>743</v>
      </c>
      <c r="M494" s="1" t="s">
        <v>743</v>
      </c>
    </row>
    <row r="495" spans="1:13" x14ac:dyDescent="0.25">
      <c r="A495" s="1" t="s">
        <v>744</v>
      </c>
      <c r="I495" s="1" t="s">
        <v>744</v>
      </c>
      <c r="K495" s="1" t="s">
        <v>744</v>
      </c>
      <c r="M495" s="1" t="s">
        <v>744</v>
      </c>
    </row>
    <row r="496" spans="1:13" x14ac:dyDescent="0.25">
      <c r="A496" s="1" t="s">
        <v>745</v>
      </c>
      <c r="I496" s="1" t="s">
        <v>745</v>
      </c>
      <c r="K496" s="1" t="s">
        <v>745</v>
      </c>
      <c r="M496" s="1" t="s">
        <v>745</v>
      </c>
    </row>
    <row r="497" spans="1:13" x14ac:dyDescent="0.25">
      <c r="A497" s="1" t="s">
        <v>746</v>
      </c>
      <c r="I497" s="1" t="s">
        <v>746</v>
      </c>
      <c r="K497" s="1" t="s">
        <v>746</v>
      </c>
      <c r="M497" s="1" t="s">
        <v>746</v>
      </c>
    </row>
    <row r="498" spans="1:13" x14ac:dyDescent="0.25">
      <c r="A498" s="1" t="s">
        <v>747</v>
      </c>
      <c r="I498" s="1" t="s">
        <v>747</v>
      </c>
      <c r="K498" s="1" t="s">
        <v>747</v>
      </c>
      <c r="M498" s="1" t="s">
        <v>747</v>
      </c>
    </row>
    <row r="499" spans="1:13" x14ac:dyDescent="0.25">
      <c r="A499" s="1" t="s">
        <v>748</v>
      </c>
      <c r="I499" s="1" t="s">
        <v>748</v>
      </c>
      <c r="K499" s="1" t="s">
        <v>748</v>
      </c>
      <c r="M499" s="1" t="s">
        <v>748</v>
      </c>
    </row>
    <row r="500" spans="1:13" x14ac:dyDescent="0.25">
      <c r="A500" s="1" t="s">
        <v>749</v>
      </c>
      <c r="I500" s="1" t="s">
        <v>749</v>
      </c>
      <c r="K500" s="1" t="s">
        <v>749</v>
      </c>
      <c r="M500" s="1" t="s">
        <v>749</v>
      </c>
    </row>
    <row r="501" spans="1:13" x14ac:dyDescent="0.25">
      <c r="A501" s="1" t="s">
        <v>750</v>
      </c>
      <c r="I501" s="1" t="s">
        <v>750</v>
      </c>
      <c r="K501" s="1" t="s">
        <v>750</v>
      </c>
      <c r="M501" s="1" t="s">
        <v>750</v>
      </c>
    </row>
    <row r="502" spans="1:13" x14ac:dyDescent="0.25">
      <c r="A502" s="1" t="s">
        <v>751</v>
      </c>
      <c r="I502" s="1" t="s">
        <v>751</v>
      </c>
      <c r="K502" s="1" t="s">
        <v>751</v>
      </c>
      <c r="M502" s="1" t="s">
        <v>751</v>
      </c>
    </row>
    <row r="503" spans="1:13" x14ac:dyDescent="0.25">
      <c r="A503" s="1" t="s">
        <v>752</v>
      </c>
      <c r="I503" s="1" t="s">
        <v>752</v>
      </c>
      <c r="K503" s="1" t="s">
        <v>752</v>
      </c>
      <c r="M503" s="1" t="s">
        <v>752</v>
      </c>
    </row>
    <row r="504" spans="1:13" x14ac:dyDescent="0.25">
      <c r="A504" s="1" t="s">
        <v>753</v>
      </c>
      <c r="I504" s="1" t="s">
        <v>753</v>
      </c>
      <c r="K504" s="1" t="s">
        <v>753</v>
      </c>
      <c r="M504" s="1" t="s">
        <v>753</v>
      </c>
    </row>
    <row r="505" spans="1:13" x14ac:dyDescent="0.25">
      <c r="A505" s="1" t="s">
        <v>754</v>
      </c>
      <c r="I505" s="1" t="s">
        <v>754</v>
      </c>
      <c r="K505" s="1" t="s">
        <v>754</v>
      </c>
      <c r="M505" s="1" t="s">
        <v>754</v>
      </c>
    </row>
    <row r="506" spans="1:13" x14ac:dyDescent="0.25">
      <c r="A506" s="1" t="s">
        <v>755</v>
      </c>
      <c r="I506" s="1" t="s">
        <v>755</v>
      </c>
      <c r="K506" s="1" t="s">
        <v>755</v>
      </c>
      <c r="M506" s="1" t="s">
        <v>755</v>
      </c>
    </row>
    <row r="507" spans="1:13" x14ac:dyDescent="0.25">
      <c r="A507" s="1" t="s">
        <v>756</v>
      </c>
      <c r="I507" s="1" t="s">
        <v>756</v>
      </c>
      <c r="K507" s="1" t="s">
        <v>756</v>
      </c>
      <c r="M507" s="1" t="s">
        <v>756</v>
      </c>
    </row>
    <row r="508" spans="1:13" x14ac:dyDescent="0.25">
      <c r="A508" s="1" t="s">
        <v>757</v>
      </c>
      <c r="I508" s="1" t="s">
        <v>757</v>
      </c>
      <c r="K508" s="1" t="s">
        <v>757</v>
      </c>
      <c r="M508" s="1" t="s">
        <v>757</v>
      </c>
    </row>
    <row r="509" spans="1:13" x14ac:dyDescent="0.25">
      <c r="A509" s="1" t="s">
        <v>758</v>
      </c>
      <c r="I509" s="1" t="s">
        <v>758</v>
      </c>
      <c r="K509" s="1" t="s">
        <v>758</v>
      </c>
      <c r="M509" s="1" t="s">
        <v>758</v>
      </c>
    </row>
    <row r="510" spans="1:13" x14ac:dyDescent="0.25">
      <c r="A510" s="1" t="s">
        <v>759</v>
      </c>
      <c r="I510" s="1" t="s">
        <v>759</v>
      </c>
      <c r="K510" s="1" t="s">
        <v>759</v>
      </c>
      <c r="M510" s="1" t="s">
        <v>759</v>
      </c>
    </row>
    <row r="511" spans="1:13" x14ac:dyDescent="0.25">
      <c r="A511" s="1" t="s">
        <v>760</v>
      </c>
      <c r="I511" s="1" t="s">
        <v>760</v>
      </c>
      <c r="K511" s="1" t="s">
        <v>760</v>
      </c>
      <c r="M511" s="1" t="s">
        <v>760</v>
      </c>
    </row>
    <row r="512" spans="1:13" x14ac:dyDescent="0.25">
      <c r="A512" s="1" t="s">
        <v>761</v>
      </c>
      <c r="I512" s="1" t="s">
        <v>761</v>
      </c>
      <c r="K512" s="1" t="s">
        <v>761</v>
      </c>
      <c r="M512" s="1" t="s">
        <v>761</v>
      </c>
    </row>
    <row r="513" spans="1:13" x14ac:dyDescent="0.25">
      <c r="A513" s="1" t="s">
        <v>762</v>
      </c>
      <c r="I513" s="1" t="s">
        <v>762</v>
      </c>
      <c r="K513" s="1" t="s">
        <v>762</v>
      </c>
      <c r="M513" s="1" t="s">
        <v>762</v>
      </c>
    </row>
    <row r="514" spans="1:13" x14ac:dyDescent="0.25">
      <c r="A514" s="1" t="s">
        <v>763</v>
      </c>
      <c r="I514" s="1" t="s">
        <v>763</v>
      </c>
      <c r="K514" s="1" t="s">
        <v>763</v>
      </c>
      <c r="M514" s="1" t="s">
        <v>763</v>
      </c>
    </row>
    <row r="515" spans="1:13" x14ac:dyDescent="0.25">
      <c r="A515" s="1" t="s">
        <v>764</v>
      </c>
      <c r="I515" s="1" t="s">
        <v>764</v>
      </c>
      <c r="K515" s="1" t="s">
        <v>764</v>
      </c>
      <c r="M515" s="1" t="s">
        <v>764</v>
      </c>
    </row>
    <row r="516" spans="1:13" x14ac:dyDescent="0.25">
      <c r="A516" s="1" t="s">
        <v>765</v>
      </c>
      <c r="I516" s="1" t="s">
        <v>765</v>
      </c>
      <c r="K516" s="1" t="s">
        <v>765</v>
      </c>
      <c r="M516" s="1" t="s">
        <v>765</v>
      </c>
    </row>
    <row r="517" spans="1:13" x14ac:dyDescent="0.25">
      <c r="A517" s="1" t="s">
        <v>766</v>
      </c>
      <c r="I517" s="1" t="s">
        <v>766</v>
      </c>
      <c r="K517" s="1" t="s">
        <v>766</v>
      </c>
      <c r="M517" s="1" t="s">
        <v>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E33"/>
  <sheetViews>
    <sheetView topLeftCell="U1" zoomScale="130" workbookViewId="0">
      <selection activeCell="Y18" sqref="Y18"/>
    </sheetView>
  </sheetViews>
  <sheetFormatPr defaultColWidth="5.7109375" defaultRowHeight="15" x14ac:dyDescent="0.25"/>
  <cols>
    <col min="2" max="2" width="13.42578125" bestFit="1" customWidth="1"/>
    <col min="3" max="3" width="11.140625" bestFit="1" customWidth="1"/>
    <col min="4" max="4" width="24.140625" bestFit="1" customWidth="1"/>
    <col min="5" max="5" width="11.28515625" bestFit="1" customWidth="1"/>
    <col min="6" max="6" width="10.85546875" bestFit="1" customWidth="1"/>
    <col min="8" max="8" width="10.28515625" bestFit="1" customWidth="1"/>
    <col min="9" max="9" width="20.140625" bestFit="1" customWidth="1"/>
    <col min="11" max="11" width="22.140625" bestFit="1" customWidth="1"/>
    <col min="12" max="12" width="9.7109375" bestFit="1" customWidth="1"/>
    <col min="13" max="13" width="10.28515625" bestFit="1" customWidth="1"/>
    <col min="15" max="15" width="23.140625" bestFit="1" customWidth="1"/>
    <col min="17" max="17" width="18.42578125" bestFit="1" customWidth="1"/>
    <col min="19" max="19" width="16" bestFit="1" customWidth="1"/>
    <col min="21" max="21" width="12.7109375" bestFit="1" customWidth="1"/>
    <col min="23" max="23" width="20.5703125" bestFit="1" customWidth="1"/>
    <col min="25" max="25" width="30.5703125" bestFit="1" customWidth="1"/>
    <col min="27" max="27" width="15.7109375" bestFit="1" customWidth="1"/>
    <col min="29" max="29" width="37" bestFit="1" customWidth="1"/>
    <col min="31" max="31" width="37" bestFit="1" customWidth="1"/>
  </cols>
  <sheetData>
    <row r="1" spans="2:31" x14ac:dyDescent="0.25">
      <c r="K1" t="s">
        <v>776</v>
      </c>
      <c r="L1" s="2"/>
    </row>
    <row r="2" spans="2:31" x14ac:dyDescent="0.25">
      <c r="B2" t="s">
        <v>355</v>
      </c>
      <c r="K2" t="s">
        <v>777</v>
      </c>
      <c r="L2" s="2"/>
      <c r="M2" s="2"/>
    </row>
    <row r="3" spans="2:31" x14ac:dyDescent="0.25">
      <c r="B3" s="2">
        <v>1</v>
      </c>
      <c r="C3" s="2">
        <v>2</v>
      </c>
      <c r="D3" s="2">
        <v>3</v>
      </c>
      <c r="E3" s="2">
        <v>4</v>
      </c>
      <c r="F3" s="2"/>
      <c r="K3" s="2">
        <v>1</v>
      </c>
      <c r="L3" s="2">
        <v>2</v>
      </c>
      <c r="M3" s="2">
        <v>3</v>
      </c>
    </row>
    <row r="4" spans="2:31" ht="15.75" thickBot="1" x14ac:dyDescent="0.3">
      <c r="B4" t="s">
        <v>8</v>
      </c>
      <c r="C4" t="s">
        <v>5</v>
      </c>
      <c r="D4" t="s">
        <v>13</v>
      </c>
      <c r="E4" t="s">
        <v>470</v>
      </c>
      <c r="H4" t="s">
        <v>370</v>
      </c>
      <c r="I4" t="s">
        <v>344</v>
      </c>
      <c r="K4" s="2" t="s">
        <v>774</v>
      </c>
      <c r="L4" s="2" t="s">
        <v>778</v>
      </c>
      <c r="O4" t="s">
        <v>326</v>
      </c>
      <c r="Q4" t="s">
        <v>322</v>
      </c>
      <c r="S4" t="s">
        <v>323</v>
      </c>
      <c r="U4" t="s">
        <v>324</v>
      </c>
      <c r="W4" t="s">
        <v>331</v>
      </c>
      <c r="Y4" t="s">
        <v>474</v>
      </c>
      <c r="AA4" t="s">
        <v>373</v>
      </c>
      <c r="AC4" t="s">
        <v>802</v>
      </c>
      <c r="AE4" t="s">
        <v>829</v>
      </c>
    </row>
    <row r="5" spans="2:31" x14ac:dyDescent="0.25">
      <c r="B5" s="72" t="s">
        <v>503</v>
      </c>
      <c r="C5" s="72" t="s">
        <v>505</v>
      </c>
      <c r="D5" s="74" t="str">
        <f>D7</f>
        <v>0.75 ID x 1 OD x 0.06</v>
      </c>
      <c r="E5" s="74">
        <f>E7</f>
        <v>0.875</v>
      </c>
      <c r="F5" s="72" t="s">
        <v>354</v>
      </c>
      <c r="H5" s="73">
        <v>1</v>
      </c>
      <c r="I5" s="72" t="s">
        <v>343</v>
      </c>
      <c r="K5" s="77" t="s">
        <v>434</v>
      </c>
      <c r="L5" s="78" t="s">
        <v>780</v>
      </c>
      <c r="M5" s="79" t="s">
        <v>354</v>
      </c>
      <c r="O5" s="72" t="s">
        <v>314</v>
      </c>
      <c r="Q5" s="72" t="s">
        <v>7</v>
      </c>
      <c r="S5" s="72">
        <v>0.75000000000000011</v>
      </c>
      <c r="U5" s="72">
        <v>0.78000000000000014</v>
      </c>
      <c r="W5" s="72" t="s">
        <v>11</v>
      </c>
      <c r="Y5" s="72" t="s">
        <v>473</v>
      </c>
      <c r="AA5" s="72" t="s">
        <v>371</v>
      </c>
      <c r="AC5" s="72" t="s">
        <v>781</v>
      </c>
      <c r="AE5" s="95" t="str">
        <f>"COMB " &amp;AC5</f>
        <v>COMB TUBE SPACER STRIP AL</v>
      </c>
    </row>
    <row r="6" spans="2:31" x14ac:dyDescent="0.25">
      <c r="B6" s="72" t="s">
        <v>504</v>
      </c>
      <c r="C6" s="72" t="s">
        <v>506</v>
      </c>
      <c r="D6" s="74" t="str">
        <f>D8</f>
        <v>0.875 ID x 1.125 OD x 0.06</v>
      </c>
      <c r="E6" s="74">
        <f>E8</f>
        <v>0.875</v>
      </c>
      <c r="F6" s="72" t="s">
        <v>354</v>
      </c>
      <c r="H6" s="73">
        <v>2</v>
      </c>
      <c r="I6" s="72" t="s">
        <v>353</v>
      </c>
      <c r="K6" s="85" t="s">
        <v>781</v>
      </c>
      <c r="L6" s="86" t="s">
        <v>779</v>
      </c>
      <c r="M6" s="87" t="s">
        <v>354</v>
      </c>
      <c r="O6" s="72" t="s">
        <v>7</v>
      </c>
      <c r="Q6" s="72" t="s">
        <v>315</v>
      </c>
      <c r="S6" s="72">
        <v>0.875</v>
      </c>
      <c r="U6" s="72">
        <v>0.75000000000000011</v>
      </c>
      <c r="W6" s="72" t="s">
        <v>330</v>
      </c>
      <c r="Y6" s="72" t="s">
        <v>327</v>
      </c>
      <c r="AA6" s="72" t="s">
        <v>311</v>
      </c>
      <c r="AC6" s="72" t="s">
        <v>782</v>
      </c>
      <c r="AE6" s="95" t="str">
        <f t="shared" ref="AE6:AE32" si="0">"COMB " &amp;AC6</f>
        <v>COMB TUBE SPACER STRIP CS</v>
      </c>
    </row>
    <row r="7" spans="2:31" x14ac:dyDescent="0.25">
      <c r="B7" s="72">
        <v>0.625</v>
      </c>
      <c r="C7" s="72">
        <v>0.75</v>
      </c>
      <c r="D7" s="72" t="s">
        <v>12</v>
      </c>
      <c r="E7" s="72">
        <v>0.875</v>
      </c>
      <c r="F7" s="72" t="s">
        <v>354</v>
      </c>
      <c r="H7" s="73">
        <v>3</v>
      </c>
      <c r="I7" s="72" t="s">
        <v>345</v>
      </c>
      <c r="K7" s="85" t="s">
        <v>782</v>
      </c>
      <c r="L7" s="86" t="s">
        <v>779</v>
      </c>
      <c r="M7" s="87" t="s">
        <v>354</v>
      </c>
      <c r="O7" s="72" t="s">
        <v>321</v>
      </c>
      <c r="Q7" s="72" t="s">
        <v>316</v>
      </c>
      <c r="S7" s="72">
        <v>1</v>
      </c>
      <c r="U7" s="72">
        <v>0.875</v>
      </c>
      <c r="W7" s="72" t="s">
        <v>327</v>
      </c>
      <c r="Y7" s="72" t="s">
        <v>321</v>
      </c>
      <c r="AA7" s="72" t="s">
        <v>372</v>
      </c>
      <c r="AC7" s="72" t="s">
        <v>803</v>
      </c>
      <c r="AE7" s="95" t="str">
        <f t="shared" si="0"/>
        <v>COMB SCALLOP 0.625 OD x 1.6875 PITCH</v>
      </c>
    </row>
    <row r="8" spans="2:31" x14ac:dyDescent="0.25">
      <c r="B8" s="72">
        <v>0.75</v>
      </c>
      <c r="C8" s="72">
        <v>0.875</v>
      </c>
      <c r="D8" s="72" t="s">
        <v>335</v>
      </c>
      <c r="E8" s="72">
        <v>0.875</v>
      </c>
      <c r="F8" s="72" t="s">
        <v>354</v>
      </c>
      <c r="H8" s="73">
        <v>4</v>
      </c>
      <c r="I8" s="72" t="s">
        <v>352</v>
      </c>
      <c r="K8" s="80" t="s">
        <v>783</v>
      </c>
      <c r="L8" s="76" t="s">
        <v>780</v>
      </c>
      <c r="M8" s="81" t="s">
        <v>354</v>
      </c>
      <c r="Q8" s="72" t="s">
        <v>317</v>
      </c>
      <c r="S8" s="72">
        <v>1.125</v>
      </c>
      <c r="U8" s="72">
        <v>1.125</v>
      </c>
      <c r="W8" s="72" t="s">
        <v>328</v>
      </c>
      <c r="AA8" s="72" t="s">
        <v>434</v>
      </c>
      <c r="AC8" s="72" t="s">
        <v>804</v>
      </c>
      <c r="AE8" s="95" t="str">
        <f t="shared" si="0"/>
        <v>COMB SCALLOP 0.625 OD x 1.5 PITCH</v>
      </c>
    </row>
    <row r="9" spans="2:31" ht="15.75" thickBot="1" x14ac:dyDescent="0.3">
      <c r="B9" s="72">
        <v>1</v>
      </c>
      <c r="C9" s="72">
        <v>1.125</v>
      </c>
      <c r="D9" s="72" t="s">
        <v>334</v>
      </c>
      <c r="E9" s="72">
        <v>0.75</v>
      </c>
      <c r="F9" s="72" t="s">
        <v>354</v>
      </c>
      <c r="H9" s="73">
        <v>5</v>
      </c>
      <c r="I9" s="72" t="s">
        <v>346</v>
      </c>
      <c r="K9" s="82" t="s">
        <v>9</v>
      </c>
      <c r="L9" s="83" t="s">
        <v>9</v>
      </c>
      <c r="M9" s="84" t="s">
        <v>354</v>
      </c>
      <c r="Q9" s="72" t="s">
        <v>461</v>
      </c>
      <c r="S9" s="72">
        <v>1.25</v>
      </c>
      <c r="U9" s="72">
        <v>1.375</v>
      </c>
      <c r="W9" s="72" t="s">
        <v>329</v>
      </c>
      <c r="AA9" s="72" t="s">
        <v>9</v>
      </c>
      <c r="AC9" s="72" t="s">
        <v>805</v>
      </c>
      <c r="AE9" s="95" t="str">
        <f t="shared" si="0"/>
        <v>COMB SCALLOP 0.625 OD x 1.5625 PITCH</v>
      </c>
    </row>
    <row r="10" spans="2:31" x14ac:dyDescent="0.25">
      <c r="B10" s="72">
        <v>1.25</v>
      </c>
      <c r="C10" s="72">
        <v>1.375</v>
      </c>
      <c r="D10" s="72" t="s">
        <v>333</v>
      </c>
      <c r="E10" s="72">
        <v>0.875</v>
      </c>
      <c r="F10" s="72" t="s">
        <v>354</v>
      </c>
      <c r="H10" s="73">
        <v>6</v>
      </c>
      <c r="I10" s="72" t="s">
        <v>459</v>
      </c>
      <c r="K10" s="2"/>
      <c r="L10" s="2"/>
      <c r="Q10" s="72" t="s">
        <v>318</v>
      </c>
      <c r="S10" s="72">
        <v>1.375</v>
      </c>
      <c r="U10" s="72">
        <v>1.625</v>
      </c>
      <c r="W10" s="72" t="s">
        <v>321</v>
      </c>
      <c r="AC10" s="72" t="s">
        <v>806</v>
      </c>
      <c r="AE10" s="95" t="str">
        <f t="shared" si="0"/>
        <v>COMB SCALLOP 0.75 OD x 2.0625 PITCH</v>
      </c>
    </row>
    <row r="11" spans="2:31" x14ac:dyDescent="0.25">
      <c r="B11" s="72">
        <v>1.5</v>
      </c>
      <c r="C11" s="72">
        <v>1.625</v>
      </c>
      <c r="D11" s="72" t="s">
        <v>332</v>
      </c>
      <c r="E11" s="72">
        <v>1</v>
      </c>
      <c r="F11" s="72" t="s">
        <v>354</v>
      </c>
      <c r="H11" s="72" t="s">
        <v>9</v>
      </c>
      <c r="I11" s="72" t="s">
        <v>321</v>
      </c>
      <c r="Q11" s="72" t="s">
        <v>319</v>
      </c>
      <c r="S11" s="72">
        <v>1.5000000000000002</v>
      </c>
      <c r="U11" s="72" t="s">
        <v>321</v>
      </c>
      <c r="AC11" s="72" t="s">
        <v>807</v>
      </c>
      <c r="AE11" s="95" t="str">
        <f t="shared" si="0"/>
        <v>COMB SCALLOP 0.75 OD x 2 PITCH</v>
      </c>
    </row>
    <row r="12" spans="2:31" x14ac:dyDescent="0.25">
      <c r="B12" s="72" t="s">
        <v>9</v>
      </c>
      <c r="C12" s="72"/>
      <c r="D12" s="72"/>
      <c r="E12" s="72"/>
      <c r="F12" s="72"/>
      <c r="Q12" s="72" t="s">
        <v>320</v>
      </c>
      <c r="S12" s="72">
        <v>1.625</v>
      </c>
      <c r="AC12" s="72" t="s">
        <v>808</v>
      </c>
      <c r="AE12" s="95" t="str">
        <f t="shared" si="0"/>
        <v>COMB SCALLOP 1 OD x 2 PITCH</v>
      </c>
    </row>
    <row r="13" spans="2:31" x14ac:dyDescent="0.25">
      <c r="Q13" s="72" t="s">
        <v>321</v>
      </c>
      <c r="S13" s="72">
        <v>1.75</v>
      </c>
      <c r="AC13" s="72" t="s">
        <v>809</v>
      </c>
      <c r="AE13" s="95" t="str">
        <f t="shared" si="0"/>
        <v>COMB SCALLOP 1 OD x 2.0625 PITCH</v>
      </c>
    </row>
    <row r="14" spans="2:31" x14ac:dyDescent="0.25">
      <c r="S14" s="72">
        <v>1.875</v>
      </c>
      <c r="AC14" s="72" t="s">
        <v>810</v>
      </c>
      <c r="AE14" s="95" t="str">
        <f t="shared" si="0"/>
        <v>COMB SCALLOP 1 OD x 2.25 PITCH</v>
      </c>
    </row>
    <row r="15" spans="2:31" x14ac:dyDescent="0.25">
      <c r="S15" s="72">
        <v>2</v>
      </c>
      <c r="AC15" s="72" t="s">
        <v>811</v>
      </c>
      <c r="AE15" s="95" t="str">
        <f t="shared" si="0"/>
        <v>COMB SCALLOP 1 OD x 2.3125 PITCH</v>
      </c>
    </row>
    <row r="16" spans="2:31" x14ac:dyDescent="0.25">
      <c r="S16" s="72">
        <v>2.125</v>
      </c>
      <c r="AC16" s="72" t="s">
        <v>812</v>
      </c>
      <c r="AE16" s="95" t="str">
        <f t="shared" si="0"/>
        <v>COMB SCALLOP 1 OD x 2.375 PITCH</v>
      </c>
    </row>
    <row r="17" spans="19:31" x14ac:dyDescent="0.25">
      <c r="S17" s="72">
        <v>2.25</v>
      </c>
      <c r="AC17" s="72" t="s">
        <v>813</v>
      </c>
      <c r="AE17" s="95" t="str">
        <f t="shared" si="0"/>
        <v>COMB SCALLOP 1 OD x 2.437 PITCH</v>
      </c>
    </row>
    <row r="18" spans="19:31" x14ac:dyDescent="0.25">
      <c r="S18" s="72">
        <v>2.375</v>
      </c>
      <c r="AC18" s="72" t="s">
        <v>814</v>
      </c>
      <c r="AE18" s="95" t="str">
        <f t="shared" si="0"/>
        <v>COMB SCALLOP 1 OD x 2.5 PITCH</v>
      </c>
    </row>
    <row r="19" spans="19:31" x14ac:dyDescent="0.25">
      <c r="S19" s="72">
        <v>2.5</v>
      </c>
      <c r="AC19" s="72" t="s">
        <v>815</v>
      </c>
      <c r="AE19" s="95" t="str">
        <f t="shared" si="0"/>
        <v>COMB SCALLOP 1 OD x 2.5625 PITCH</v>
      </c>
    </row>
    <row r="20" spans="19:31" x14ac:dyDescent="0.25">
      <c r="S20" s="72" t="s">
        <v>321</v>
      </c>
      <c r="AC20" s="72" t="s">
        <v>816</v>
      </c>
      <c r="AE20" s="95" t="str">
        <f t="shared" si="0"/>
        <v>COMB SCALLOP 1 OD x 2.625 PITCH</v>
      </c>
    </row>
    <row r="21" spans="19:31" x14ac:dyDescent="0.25">
      <c r="AC21" s="72" t="s">
        <v>817</v>
      </c>
      <c r="AE21" s="95" t="str">
        <f t="shared" si="0"/>
        <v>COMB SCALLOP 1 OD x 2.75 PITCH</v>
      </c>
    </row>
    <row r="22" spans="19:31" x14ac:dyDescent="0.25">
      <c r="AC22" s="72" t="s">
        <v>818</v>
      </c>
      <c r="AE22" s="95" t="str">
        <f t="shared" si="0"/>
        <v>COMB SCALLOP 1 OD x 3 PITCH</v>
      </c>
    </row>
    <row r="23" spans="19:31" x14ac:dyDescent="0.25">
      <c r="AC23" s="72" t="s">
        <v>819</v>
      </c>
      <c r="AE23" s="95" t="str">
        <f t="shared" si="0"/>
        <v>COMB SCALLOP 1.25 OD x 2.3125 PITCH</v>
      </c>
    </row>
    <row r="24" spans="19:31" x14ac:dyDescent="0.25">
      <c r="AC24" s="72" t="s">
        <v>820</v>
      </c>
      <c r="AE24" s="95" t="str">
        <f t="shared" si="0"/>
        <v>COMB SCALLOP 1.25 OD x 2.5 PITCH</v>
      </c>
    </row>
    <row r="25" spans="19:31" x14ac:dyDescent="0.25">
      <c r="AC25" s="72" t="s">
        <v>821</v>
      </c>
      <c r="AE25" s="95" t="str">
        <f t="shared" si="0"/>
        <v>COMB SCALLOP 1.25 OD x 2.5625 PITCH</v>
      </c>
    </row>
    <row r="26" spans="19:31" x14ac:dyDescent="0.25">
      <c r="AC26" s="72" t="s">
        <v>822</v>
      </c>
      <c r="AE26" s="95" t="str">
        <f t="shared" si="0"/>
        <v>COMB SCALLOP 1.25 OD x 2.625 PITCH</v>
      </c>
    </row>
    <row r="27" spans="19:31" x14ac:dyDescent="0.25">
      <c r="AC27" s="72" t="s">
        <v>823</v>
      </c>
      <c r="AE27" s="95" t="str">
        <f t="shared" si="0"/>
        <v>COMB SCALLOP 1.25 OD x 2.75 PITCH</v>
      </c>
    </row>
    <row r="28" spans="19:31" x14ac:dyDescent="0.25">
      <c r="AC28" s="72" t="s">
        <v>824</v>
      </c>
      <c r="AE28" s="95" t="str">
        <f t="shared" si="0"/>
        <v>COMB SCALLOP 1.25 OD x 2.8125 PITCH</v>
      </c>
    </row>
    <row r="29" spans="19:31" x14ac:dyDescent="0.25">
      <c r="AC29" s="72" t="s">
        <v>825</v>
      </c>
      <c r="AE29" s="95" t="str">
        <f t="shared" si="0"/>
        <v>COMB SCALLOP 1.25 OD x 3.25 PITCH</v>
      </c>
    </row>
    <row r="30" spans="19:31" x14ac:dyDescent="0.25">
      <c r="AC30" s="72" t="s">
        <v>826</v>
      </c>
      <c r="AE30" s="95" t="str">
        <f t="shared" si="0"/>
        <v>COMB SCALLOP 1.5 OD x 2.75 PITCH</v>
      </c>
    </row>
    <row r="31" spans="19:31" x14ac:dyDescent="0.25">
      <c r="AC31" s="72" t="s">
        <v>827</v>
      </c>
      <c r="AE31" s="95" t="str">
        <f t="shared" si="0"/>
        <v>COMB SCALLOP 1.5 OD x 2.8125 PITCH</v>
      </c>
    </row>
    <row r="32" spans="19:31" x14ac:dyDescent="0.25">
      <c r="AC32" s="72" t="s">
        <v>828</v>
      </c>
      <c r="AE32" s="95" t="str">
        <f t="shared" si="0"/>
        <v>COMB SCALLOP 1.5 OD x 3 PITCH</v>
      </c>
    </row>
    <row r="33" spans="29:31" x14ac:dyDescent="0.25">
      <c r="AC33" s="72" t="s">
        <v>321</v>
      </c>
      <c r="AE33" s="72" t="s">
        <v>321</v>
      </c>
    </row>
  </sheetData>
  <sortState xmlns:xlrd2="http://schemas.microsoft.com/office/spreadsheetml/2017/richdata2" ref="I14:I22">
    <sortCondition ref="I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56</vt:i4>
      </vt:variant>
    </vt:vector>
  </HeadingPairs>
  <TitlesOfParts>
    <vt:vector size="58" baseType="lpstr">
      <vt:lpstr>Sheet1</vt:lpstr>
      <vt:lpstr>Data</vt:lpstr>
      <vt:lpstr>_SWX_0</vt:lpstr>
      <vt:lpstr>_SWX_1</vt:lpstr>
      <vt:lpstr>_SWX_10</vt:lpstr>
      <vt:lpstr>_SWX_11</vt:lpstr>
      <vt:lpstr>_SWX_12</vt:lpstr>
      <vt:lpstr>_SWX_13</vt:lpstr>
      <vt:lpstr>_SWX_14</vt:lpstr>
      <vt:lpstr>_SWX_15</vt:lpstr>
      <vt:lpstr>_SWX_16</vt:lpstr>
      <vt:lpstr>_SWX_2</vt:lpstr>
      <vt:lpstr>_SWX_3</vt:lpstr>
      <vt:lpstr>_SWX_4</vt:lpstr>
      <vt:lpstr>_SWX_5</vt:lpstr>
      <vt:lpstr>_SWX_6</vt:lpstr>
      <vt:lpstr>_SWX_7</vt:lpstr>
      <vt:lpstr>_SWX_8</vt:lpstr>
      <vt:lpstr>_SWX_9</vt:lpstr>
      <vt:lpstr>BTS_Spacing</vt:lpstr>
      <vt:lpstr>COMB_Pitch</vt:lpstr>
      <vt:lpstr>COMB_Plug_Type</vt:lpstr>
      <vt:lpstr>COMB_Plug_Type_Ref</vt:lpstr>
      <vt:lpstr>COMB_Section_No</vt:lpstr>
      <vt:lpstr>COMB_Total_QTY_of_Rows</vt:lpstr>
      <vt:lpstr>COMB_TS_TYPE</vt:lpstr>
      <vt:lpstr>COMB_TS_Type_List</vt:lpstr>
      <vt:lpstr>COMB_Tube_Dia</vt:lpstr>
      <vt:lpstr>COMB_Tube_Insert_Type</vt:lpstr>
      <vt:lpstr>COMB_Vert_Pitch</vt:lpstr>
      <vt:lpstr>Family</vt:lpstr>
      <vt:lpstr>Gasket_Materials_List</vt:lpstr>
      <vt:lpstr>Job_No</vt:lpstr>
      <vt:lpstr>KAMMPROGasket_Materials_List</vt:lpstr>
      <vt:lpstr>NPT_Plug_Materials_List</vt:lpstr>
      <vt:lpstr>Pitch</vt:lpstr>
      <vt:lpstr>Plug_Dia_List</vt:lpstr>
      <vt:lpstr>Plug_Length</vt:lpstr>
      <vt:lpstr>Plug_Length_List</vt:lpstr>
      <vt:lpstr>Plug_Material</vt:lpstr>
      <vt:lpstr>Plug_Materials_List</vt:lpstr>
      <vt:lpstr>Plug_Type</vt:lpstr>
      <vt:lpstr>Plug_Type_Ref</vt:lpstr>
      <vt:lpstr>Section_No</vt:lpstr>
      <vt:lpstr>Total_QTY_of_Rows</vt:lpstr>
      <vt:lpstr>TS_TYPE</vt:lpstr>
      <vt:lpstr>TS_Type_List</vt:lpstr>
      <vt:lpstr>TSS_in_SF?</vt:lpstr>
      <vt:lpstr>TTS_List</vt:lpstr>
      <vt:lpstr>TTS_QTY</vt:lpstr>
      <vt:lpstr>TTS_Table</vt:lpstr>
      <vt:lpstr>Tube_Dia</vt:lpstr>
      <vt:lpstr>Tube_Insert_List</vt:lpstr>
      <vt:lpstr>Tube_Insert_Type</vt:lpstr>
      <vt:lpstr>Tube_Support_Type_List</vt:lpstr>
      <vt:lpstr>Tube_Support_Type_Table</vt:lpstr>
      <vt:lpstr>Tube_Table</vt:lpstr>
      <vt:lpstr>Vert_Pitch</vt:lpstr>
    </vt:vector>
  </TitlesOfParts>
  <Company>Harsco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Stietz</dc:creator>
  <cp:lastModifiedBy>Tietz, Steven</cp:lastModifiedBy>
  <dcterms:created xsi:type="dcterms:W3CDTF">2014-07-10T07:33:45Z</dcterms:created>
  <dcterms:modified xsi:type="dcterms:W3CDTF">2025-07-22T19:30:50Z</dcterms:modified>
</cp:coreProperties>
</file>