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e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openxmlformats.org/officeDocument/2006/relationships/custom-properties" Target="/docProps/custom.xml" Id="Ra39bfe6f28084fa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8_{6C1657AE-0AA5-4469-8F24-41F6DB5A1DEC}" xr6:coauthVersionLast="47" xr6:coauthVersionMax="47" xr10:uidLastSave="{00000000-0000-0000-0000-000000000000}"/>
  <bookViews>
    <workbookView xWindow="-120" yWindow="-120" windowWidth="29040" windowHeight="15840" xr2:uid="{409DB3A4-F21E-4B44-AB52-47853F7B10A2}"/>
  </bookViews>
  <sheets>
    <sheet name="Sheet1" sheetId="1" r:id="rId1"/>
  </sheets>
  <definedNames>
    <definedName name="COMB_Section_No">Sheet1!$J$2</definedName>
    <definedName name="Family">Sheet1!$A$4</definedName>
    <definedName name="Section_No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34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6" i="1"/>
  <c r="K64" i="1"/>
  <c r="B64" i="1"/>
  <c r="A64" i="1"/>
  <c r="S60" i="1"/>
  <c r="Q60" i="1"/>
  <c r="P60" i="1"/>
  <c r="O60" i="1"/>
  <c r="N60" i="1"/>
  <c r="M60" i="1"/>
  <c r="S59" i="1"/>
  <c r="Q59" i="1"/>
  <c r="P59" i="1"/>
  <c r="O59" i="1"/>
  <c r="N59" i="1"/>
  <c r="M59" i="1"/>
  <c r="S58" i="1"/>
  <c r="Q58" i="1"/>
  <c r="P58" i="1"/>
  <c r="O58" i="1"/>
  <c r="N58" i="1"/>
  <c r="M58" i="1"/>
  <c r="S57" i="1"/>
  <c r="Q57" i="1"/>
  <c r="P57" i="1"/>
  <c r="O57" i="1"/>
  <c r="N57" i="1"/>
  <c r="M57" i="1"/>
  <c r="S56" i="1"/>
  <c r="Q56" i="1"/>
  <c r="P56" i="1"/>
  <c r="O56" i="1"/>
  <c r="N56" i="1"/>
  <c r="M56" i="1"/>
  <c r="S55" i="1"/>
  <c r="Q55" i="1"/>
  <c r="P55" i="1"/>
  <c r="O55" i="1"/>
  <c r="N55" i="1"/>
  <c r="M55" i="1"/>
  <c r="S54" i="1"/>
  <c r="Q54" i="1"/>
  <c r="P54" i="1"/>
  <c r="O54" i="1"/>
  <c r="N54" i="1"/>
  <c r="M54" i="1"/>
  <c r="S53" i="1"/>
  <c r="Q53" i="1"/>
  <c r="P53" i="1"/>
  <c r="O53" i="1"/>
  <c r="N53" i="1"/>
  <c r="M53" i="1"/>
  <c r="S52" i="1"/>
  <c r="Q52" i="1"/>
  <c r="P52" i="1"/>
  <c r="O52" i="1"/>
  <c r="N52" i="1"/>
  <c r="M52" i="1"/>
  <c r="S51" i="1"/>
  <c r="Q51" i="1"/>
  <c r="P51" i="1"/>
  <c r="O51" i="1"/>
  <c r="N51" i="1"/>
  <c r="M51" i="1"/>
  <c r="S50" i="1"/>
  <c r="Q50" i="1"/>
  <c r="P50" i="1"/>
  <c r="O50" i="1"/>
  <c r="N50" i="1"/>
  <c r="M50" i="1"/>
  <c r="S49" i="1"/>
  <c r="Q49" i="1"/>
  <c r="P49" i="1"/>
  <c r="O49" i="1"/>
  <c r="N49" i="1"/>
  <c r="M49" i="1"/>
  <c r="S48" i="1"/>
  <c r="Q48" i="1"/>
  <c r="P48" i="1"/>
  <c r="O48" i="1"/>
  <c r="N48" i="1"/>
  <c r="M48" i="1"/>
  <c r="S47" i="1"/>
  <c r="Q47" i="1"/>
  <c r="P47" i="1"/>
  <c r="O47" i="1"/>
  <c r="N47" i="1"/>
  <c r="M47" i="1"/>
  <c r="S46" i="1"/>
  <c r="Q46" i="1"/>
  <c r="P46" i="1"/>
  <c r="O46" i="1"/>
  <c r="N46" i="1"/>
  <c r="M46" i="1"/>
  <c r="S45" i="1"/>
  <c r="Q45" i="1"/>
  <c r="P45" i="1"/>
  <c r="O45" i="1"/>
  <c r="N45" i="1"/>
  <c r="M45" i="1"/>
  <c r="S44" i="1"/>
  <c r="Q44" i="1"/>
  <c r="P44" i="1"/>
  <c r="O44" i="1"/>
  <c r="N44" i="1"/>
  <c r="M44" i="1"/>
  <c r="S43" i="1"/>
  <c r="Q43" i="1"/>
  <c r="P43" i="1"/>
  <c r="O43" i="1"/>
  <c r="N43" i="1"/>
  <c r="M43" i="1"/>
  <c r="S42" i="1"/>
  <c r="Q42" i="1"/>
  <c r="P42" i="1"/>
  <c r="O42" i="1"/>
  <c r="N42" i="1"/>
  <c r="M42" i="1"/>
  <c r="B42" i="1"/>
  <c r="S41" i="1"/>
  <c r="Q41" i="1"/>
  <c r="P41" i="1"/>
  <c r="O41" i="1"/>
  <c r="N41" i="1"/>
  <c r="M41" i="1"/>
  <c r="S40" i="1"/>
  <c r="Q40" i="1"/>
  <c r="P40" i="1"/>
  <c r="O40" i="1"/>
  <c r="N40" i="1"/>
  <c r="M40" i="1"/>
  <c r="B40" i="1"/>
  <c r="S39" i="1"/>
  <c r="Q39" i="1"/>
  <c r="P39" i="1"/>
  <c r="O39" i="1"/>
  <c r="N39" i="1"/>
  <c r="M39" i="1"/>
  <c r="S38" i="1"/>
  <c r="Q38" i="1"/>
  <c r="P38" i="1"/>
  <c r="O38" i="1"/>
  <c r="N38" i="1"/>
  <c r="M38" i="1"/>
  <c r="S37" i="1"/>
  <c r="Q37" i="1"/>
  <c r="P37" i="1"/>
  <c r="O37" i="1"/>
  <c r="N37" i="1"/>
  <c r="M37" i="1"/>
  <c r="S36" i="1"/>
  <c r="Q36" i="1"/>
  <c r="P36" i="1"/>
  <c r="O36" i="1"/>
  <c r="N36" i="1"/>
  <c r="M36" i="1"/>
  <c r="S35" i="1"/>
  <c r="Q35" i="1"/>
  <c r="P35" i="1"/>
  <c r="O35" i="1"/>
  <c r="N35" i="1"/>
  <c r="M35" i="1"/>
  <c r="B35" i="1"/>
  <c r="S34" i="1"/>
  <c r="Q34" i="1"/>
  <c r="P34" i="1"/>
  <c r="O34" i="1"/>
  <c r="M34" i="1"/>
  <c r="K34" i="1"/>
  <c r="B34" i="1"/>
  <c r="A34" i="1"/>
  <c r="S33" i="1"/>
  <c r="Q33" i="1"/>
  <c r="P33" i="1"/>
  <c r="O33" i="1"/>
  <c r="M33" i="1"/>
  <c r="K33" i="1"/>
  <c r="B33" i="1"/>
  <c r="A33" i="1"/>
  <c r="K32" i="1"/>
  <c r="K60" i="1" s="1"/>
  <c r="B32" i="1"/>
  <c r="B60" i="1" s="1"/>
  <c r="A32" i="1"/>
  <c r="A60" i="1" s="1"/>
  <c r="K31" i="1"/>
  <c r="K59" i="1" s="1"/>
  <c r="B31" i="1"/>
  <c r="B59" i="1" s="1"/>
  <c r="A31" i="1"/>
  <c r="A59" i="1" s="1"/>
  <c r="K30" i="1"/>
  <c r="K58" i="1" s="1"/>
  <c r="B30" i="1"/>
  <c r="B58" i="1" s="1"/>
  <c r="A30" i="1"/>
  <c r="A58" i="1" s="1"/>
  <c r="K29" i="1"/>
  <c r="K57" i="1" s="1"/>
  <c r="B29" i="1"/>
  <c r="B57" i="1" s="1"/>
  <c r="A29" i="1"/>
  <c r="A57" i="1" s="1"/>
  <c r="K28" i="1"/>
  <c r="K56" i="1" s="1"/>
  <c r="B28" i="1"/>
  <c r="B56" i="1" s="1"/>
  <c r="A28" i="1"/>
  <c r="A56" i="1" s="1"/>
  <c r="K27" i="1"/>
  <c r="K55" i="1" s="1"/>
  <c r="B27" i="1"/>
  <c r="B55" i="1" s="1"/>
  <c r="A27" i="1"/>
  <c r="A55" i="1" s="1"/>
  <c r="K26" i="1"/>
  <c r="K54" i="1" s="1"/>
  <c r="B26" i="1"/>
  <c r="B54" i="1" s="1"/>
  <c r="A26" i="1"/>
  <c r="A54" i="1" s="1"/>
  <c r="K25" i="1"/>
  <c r="K53" i="1" s="1"/>
  <c r="B25" i="1"/>
  <c r="B53" i="1" s="1"/>
  <c r="A25" i="1"/>
  <c r="A53" i="1" s="1"/>
  <c r="K24" i="1"/>
  <c r="K52" i="1" s="1"/>
  <c r="B24" i="1"/>
  <c r="B52" i="1" s="1"/>
  <c r="A24" i="1"/>
  <c r="A52" i="1" s="1"/>
  <c r="K23" i="1"/>
  <c r="K51" i="1" s="1"/>
  <c r="B23" i="1"/>
  <c r="B51" i="1" s="1"/>
  <c r="A23" i="1"/>
  <c r="A51" i="1" s="1"/>
  <c r="K22" i="1"/>
  <c r="K50" i="1" s="1"/>
  <c r="B22" i="1"/>
  <c r="B50" i="1" s="1"/>
  <c r="A22" i="1"/>
  <c r="A50" i="1" s="1"/>
  <c r="K21" i="1"/>
  <c r="K49" i="1" s="1"/>
  <c r="B21" i="1"/>
  <c r="B49" i="1" s="1"/>
  <c r="A21" i="1"/>
  <c r="A49" i="1" s="1"/>
  <c r="K20" i="1"/>
  <c r="K48" i="1" s="1"/>
  <c r="B20" i="1"/>
  <c r="B48" i="1" s="1"/>
  <c r="A20" i="1"/>
  <c r="A48" i="1" s="1"/>
  <c r="K19" i="1"/>
  <c r="K47" i="1" s="1"/>
  <c r="B19" i="1"/>
  <c r="B47" i="1" s="1"/>
  <c r="A19" i="1"/>
  <c r="A47" i="1" s="1"/>
  <c r="K18" i="1"/>
  <c r="K46" i="1" s="1"/>
  <c r="B18" i="1"/>
  <c r="B46" i="1" s="1"/>
  <c r="A18" i="1"/>
  <c r="A46" i="1" s="1"/>
  <c r="K17" i="1"/>
  <c r="K45" i="1" s="1"/>
  <c r="B17" i="1"/>
  <c r="B45" i="1" s="1"/>
  <c r="A17" i="1"/>
  <c r="A45" i="1" s="1"/>
  <c r="K16" i="1"/>
  <c r="K44" i="1" s="1"/>
  <c r="B16" i="1"/>
  <c r="B44" i="1" s="1"/>
  <c r="A16" i="1"/>
  <c r="A44" i="1" s="1"/>
  <c r="K15" i="1"/>
  <c r="K43" i="1" s="1"/>
  <c r="B15" i="1"/>
  <c r="B43" i="1" s="1"/>
  <c r="A15" i="1"/>
  <c r="A43" i="1" s="1"/>
  <c r="K14" i="1"/>
  <c r="K42" i="1" s="1"/>
  <c r="B14" i="1"/>
  <c r="A14" i="1"/>
  <c r="A42" i="1" s="1"/>
  <c r="K13" i="1"/>
  <c r="K41" i="1" s="1"/>
  <c r="B13" i="1"/>
  <c r="B41" i="1" s="1"/>
  <c r="A13" i="1"/>
  <c r="A41" i="1" s="1"/>
  <c r="K12" i="1"/>
  <c r="K40" i="1" s="1"/>
  <c r="B12" i="1"/>
  <c r="A12" i="1"/>
  <c r="A40" i="1" s="1"/>
  <c r="K11" i="1"/>
  <c r="K39" i="1" s="1"/>
  <c r="B11" i="1"/>
  <c r="B39" i="1" s="1"/>
  <c r="A11" i="1"/>
  <c r="A39" i="1" s="1"/>
  <c r="K10" i="1"/>
  <c r="K38" i="1" s="1"/>
  <c r="B10" i="1"/>
  <c r="B38" i="1" s="1"/>
  <c r="A10" i="1"/>
  <c r="A38" i="1" s="1"/>
  <c r="K9" i="1"/>
  <c r="K37" i="1" s="1"/>
  <c r="B9" i="1"/>
  <c r="B37" i="1" s="1"/>
  <c r="A9" i="1"/>
  <c r="A37" i="1" s="1"/>
  <c r="K8" i="1"/>
  <c r="K36" i="1" s="1"/>
  <c r="B8" i="1"/>
  <c r="B36" i="1" s="1"/>
  <c r="A8" i="1"/>
  <c r="A36" i="1" s="1"/>
  <c r="K7" i="1"/>
  <c r="K35" i="1" s="1"/>
  <c r="A7" i="1"/>
  <c r="A35" i="1" s="1"/>
  <c r="A2" i="1"/>
  <c r="C2" i="1" s="1"/>
  <c r="J2" i="1" s="1"/>
  <c r="B2" i="1" l="1" a="1"/>
  <c r="B2" i="1" s="1"/>
  <c r="F5" i="1" l="1"/>
  <c r="E5" i="1"/>
  <c r="E6" i="1" l="1"/>
  <c r="C5" i="1"/>
  <c r="C33" i="1" s="1"/>
  <c r="E64" i="1"/>
  <c r="C6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N5" i="1"/>
  <c r="N6" i="1" s="1"/>
  <c r="H5" i="1"/>
  <c r="G5" i="1"/>
  <c r="F60" i="1"/>
  <c r="F58" i="1"/>
  <c r="F56" i="1"/>
  <c r="F54" i="1"/>
  <c r="F52" i="1"/>
  <c r="F50" i="1"/>
  <c r="F48" i="1"/>
  <c r="F46" i="1"/>
  <c r="F44" i="1"/>
  <c r="F42" i="1"/>
  <c r="F36" i="1"/>
  <c r="I5" i="1"/>
  <c r="F6" i="1"/>
  <c r="D6" i="1" s="1"/>
  <c r="D34" i="1" s="1"/>
  <c r="D5" i="1"/>
  <c r="D33" i="1" s="1"/>
  <c r="F14" i="1"/>
  <c r="D14" i="1" s="1"/>
  <c r="D42" i="1" s="1"/>
  <c r="F11" i="1"/>
  <c r="D11" i="1" s="1"/>
  <c r="D39" i="1" s="1"/>
  <c r="F9" i="1"/>
  <c r="D9" i="1" s="1"/>
  <c r="D37" i="1" s="1"/>
  <c r="F8" i="1"/>
  <c r="D8" i="1" s="1"/>
  <c r="D36" i="1" s="1"/>
  <c r="F38" i="1"/>
  <c r="F64" i="1"/>
  <c r="D64" i="1" s="1"/>
  <c r="F59" i="1"/>
  <c r="F57" i="1"/>
  <c r="F55" i="1"/>
  <c r="F53" i="1"/>
  <c r="F51" i="1"/>
  <c r="F49" i="1"/>
  <c r="F47" i="1"/>
  <c r="F45" i="1"/>
  <c r="F43" i="1"/>
  <c r="F41" i="1"/>
  <c r="F39" i="1"/>
  <c r="F37" i="1"/>
  <c r="F35" i="1"/>
  <c r="F33" i="1"/>
  <c r="F32" i="1"/>
  <c r="D32" i="1" s="1"/>
  <c r="D60" i="1" s="1"/>
  <c r="F31" i="1"/>
  <c r="D31" i="1" s="1"/>
  <c r="D59" i="1" s="1"/>
  <c r="F30" i="1"/>
  <c r="D30" i="1" s="1"/>
  <c r="D58" i="1" s="1"/>
  <c r="F29" i="1"/>
  <c r="D29" i="1" s="1"/>
  <c r="D57" i="1" s="1"/>
  <c r="F28" i="1"/>
  <c r="D28" i="1" s="1"/>
  <c r="D56" i="1" s="1"/>
  <c r="F27" i="1"/>
  <c r="D27" i="1" s="1"/>
  <c r="D55" i="1" s="1"/>
  <c r="F26" i="1"/>
  <c r="D26" i="1" s="1"/>
  <c r="D54" i="1" s="1"/>
  <c r="F25" i="1"/>
  <c r="D25" i="1" s="1"/>
  <c r="D53" i="1" s="1"/>
  <c r="F24" i="1"/>
  <c r="D24" i="1" s="1"/>
  <c r="D52" i="1" s="1"/>
  <c r="F23" i="1"/>
  <c r="D23" i="1" s="1"/>
  <c r="D51" i="1" s="1"/>
  <c r="F22" i="1"/>
  <c r="D22" i="1" s="1"/>
  <c r="D50" i="1" s="1"/>
  <c r="F21" i="1"/>
  <c r="D21" i="1" s="1"/>
  <c r="D49" i="1" s="1"/>
  <c r="F20" i="1"/>
  <c r="D20" i="1" s="1"/>
  <c r="D48" i="1" s="1"/>
  <c r="F19" i="1"/>
  <c r="D19" i="1" s="1"/>
  <c r="D47" i="1" s="1"/>
  <c r="F18" i="1"/>
  <c r="D18" i="1" s="1"/>
  <c r="D46" i="1" s="1"/>
  <c r="F17" i="1"/>
  <c r="D17" i="1" s="1"/>
  <c r="D45" i="1" s="1"/>
  <c r="F16" i="1"/>
  <c r="D16" i="1" s="1"/>
  <c r="D44" i="1" s="1"/>
  <c r="F15" i="1"/>
  <c r="D15" i="1" s="1"/>
  <c r="D43" i="1" s="1"/>
  <c r="F13" i="1"/>
  <c r="D13" i="1" s="1"/>
  <c r="D41" i="1" s="1"/>
  <c r="F12" i="1"/>
  <c r="D12" i="1" s="1"/>
  <c r="D40" i="1" s="1"/>
  <c r="F10" i="1"/>
  <c r="D10" i="1" s="1"/>
  <c r="D38" i="1" s="1"/>
  <c r="F7" i="1"/>
  <c r="D7" i="1" s="1"/>
  <c r="D35" i="1" s="1"/>
  <c r="F40" i="1"/>
  <c r="F34" i="1"/>
  <c r="C26" i="1" l="1"/>
  <c r="C54" i="1" s="1"/>
  <c r="E54" i="1"/>
  <c r="G6" i="1"/>
  <c r="G64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T5" i="1"/>
  <c r="T33" i="1" s="1"/>
  <c r="J5" i="1"/>
  <c r="J33" i="1" s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E47" i="1"/>
  <c r="C19" i="1"/>
  <c r="C47" i="1" s="1"/>
  <c r="E59" i="1"/>
  <c r="C31" i="1"/>
  <c r="C59" i="1" s="1"/>
  <c r="E43" i="1"/>
  <c r="C15" i="1"/>
  <c r="C43" i="1" s="1"/>
  <c r="C8" i="1"/>
  <c r="C36" i="1" s="1"/>
  <c r="E36" i="1"/>
  <c r="C20" i="1"/>
  <c r="C48" i="1" s="1"/>
  <c r="E48" i="1"/>
  <c r="E60" i="1"/>
  <c r="C32" i="1"/>
  <c r="C60" i="1" s="1"/>
  <c r="C14" i="1"/>
  <c r="C42" i="1" s="1"/>
  <c r="E42" i="1"/>
  <c r="E55" i="1"/>
  <c r="C27" i="1"/>
  <c r="C55" i="1" s="1"/>
  <c r="C16" i="1"/>
  <c r="C44" i="1" s="1"/>
  <c r="E44" i="1"/>
  <c r="E45" i="1"/>
  <c r="C17" i="1"/>
  <c r="C45" i="1" s="1"/>
  <c r="E37" i="1"/>
  <c r="C9" i="1"/>
  <c r="C37" i="1" s="1"/>
  <c r="E49" i="1"/>
  <c r="C21" i="1"/>
  <c r="C49" i="1" s="1"/>
  <c r="I64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42" i="1"/>
  <c r="I38" i="1"/>
  <c r="I36" i="1"/>
  <c r="I60" i="1"/>
  <c r="I58" i="1"/>
  <c r="I56" i="1"/>
  <c r="I54" i="1"/>
  <c r="I52" i="1"/>
  <c r="I50" i="1"/>
  <c r="I48" i="1"/>
  <c r="I46" i="1"/>
  <c r="I44" i="1"/>
  <c r="I40" i="1"/>
  <c r="I34" i="1"/>
  <c r="I6" i="1"/>
  <c r="E56" i="1"/>
  <c r="C28" i="1"/>
  <c r="C56" i="1" s="1"/>
  <c r="E58" i="1"/>
  <c r="C30" i="1"/>
  <c r="C58" i="1" s="1"/>
  <c r="C10" i="1"/>
  <c r="C38" i="1" s="1"/>
  <c r="E38" i="1"/>
  <c r="C22" i="1"/>
  <c r="C50" i="1" s="1"/>
  <c r="E50" i="1"/>
  <c r="E41" i="1"/>
  <c r="C13" i="1"/>
  <c r="C41" i="1" s="1"/>
  <c r="E57" i="1"/>
  <c r="C29" i="1"/>
  <c r="C57" i="1" s="1"/>
  <c r="C18" i="1"/>
  <c r="C46" i="1" s="1"/>
  <c r="E46" i="1"/>
  <c r="E39" i="1"/>
  <c r="C11" i="1"/>
  <c r="C39" i="1" s="1"/>
  <c r="E51" i="1"/>
  <c r="C23" i="1"/>
  <c r="C51" i="1" s="1"/>
  <c r="E53" i="1"/>
  <c r="C25" i="1"/>
  <c r="C53" i="1" s="1"/>
  <c r="H6" i="1"/>
  <c r="H20" i="1"/>
  <c r="H13" i="1"/>
  <c r="H11" i="1"/>
  <c r="H10" i="1"/>
  <c r="H8" i="1"/>
  <c r="H7" i="1"/>
  <c r="H64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9" i="1"/>
  <c r="H18" i="1"/>
  <c r="H17" i="1"/>
  <c r="H16" i="1"/>
  <c r="H15" i="1"/>
  <c r="H14" i="1"/>
  <c r="H12" i="1"/>
  <c r="H9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E35" i="1"/>
  <c r="C7" i="1"/>
  <c r="C35" i="1" s="1"/>
  <c r="C12" i="1"/>
  <c r="C40" i="1" s="1"/>
  <c r="E40" i="1"/>
  <c r="C24" i="1"/>
  <c r="C52" i="1" s="1"/>
  <c r="E52" i="1"/>
  <c r="C6" i="1"/>
  <c r="C34" i="1" s="1"/>
  <c r="N33" i="1"/>
  <c r="N34" i="1" s="1"/>
  <c r="E34" i="1"/>
  <c r="T15" i="1" l="1"/>
  <c r="T43" i="1" s="1"/>
  <c r="J15" i="1"/>
  <c r="J43" i="1" s="1"/>
  <c r="T27" i="1"/>
  <c r="T55" i="1" s="1"/>
  <c r="J27" i="1"/>
  <c r="J55" i="1" s="1"/>
  <c r="T16" i="1"/>
  <c r="T44" i="1" s="1"/>
  <c r="J16" i="1"/>
  <c r="J44" i="1" s="1"/>
  <c r="T28" i="1"/>
  <c r="T56" i="1" s="1"/>
  <c r="J28" i="1"/>
  <c r="J56" i="1" s="1"/>
  <c r="T17" i="1"/>
  <c r="T45" i="1" s="1"/>
  <c r="J17" i="1"/>
  <c r="J45" i="1" s="1"/>
  <c r="T29" i="1"/>
  <c r="T57" i="1" s="1"/>
  <c r="J29" i="1"/>
  <c r="J57" i="1" s="1"/>
  <c r="T7" i="1"/>
  <c r="T35" i="1" s="1"/>
  <c r="J7" i="1"/>
  <c r="J35" i="1" s="1"/>
  <c r="T19" i="1"/>
  <c r="T47" i="1" s="1"/>
  <c r="J19" i="1"/>
  <c r="J47" i="1" s="1"/>
  <c r="T31" i="1"/>
  <c r="T59" i="1" s="1"/>
  <c r="J31" i="1"/>
  <c r="J59" i="1" s="1"/>
  <c r="T8" i="1"/>
  <c r="T36" i="1" s="1"/>
  <c r="J8" i="1"/>
  <c r="J36" i="1" s="1"/>
  <c r="T20" i="1"/>
  <c r="T48" i="1" s="1"/>
  <c r="J20" i="1"/>
  <c r="J48" i="1" s="1"/>
  <c r="T32" i="1"/>
  <c r="T60" i="1" s="1"/>
  <c r="J32" i="1"/>
  <c r="J60" i="1" s="1"/>
  <c r="T9" i="1"/>
  <c r="T37" i="1" s="1"/>
  <c r="J9" i="1"/>
  <c r="J37" i="1" s="1"/>
  <c r="T21" i="1"/>
  <c r="T49" i="1" s="1"/>
  <c r="J21" i="1"/>
  <c r="J49" i="1" s="1"/>
  <c r="T10" i="1"/>
  <c r="T38" i="1" s="1"/>
  <c r="J10" i="1"/>
  <c r="J38" i="1" s="1"/>
  <c r="T22" i="1"/>
  <c r="T50" i="1" s="1"/>
  <c r="J22" i="1"/>
  <c r="J50" i="1" s="1"/>
  <c r="T30" i="1"/>
  <c r="T58" i="1" s="1"/>
  <c r="J30" i="1"/>
  <c r="J58" i="1" s="1"/>
  <c r="T11" i="1"/>
  <c r="T39" i="1" s="1"/>
  <c r="J11" i="1"/>
  <c r="J39" i="1" s="1"/>
  <c r="T23" i="1"/>
  <c r="T51" i="1" s="1"/>
  <c r="J23" i="1"/>
  <c r="J51" i="1" s="1"/>
  <c r="T64" i="1"/>
  <c r="J64" i="1"/>
  <c r="T12" i="1"/>
  <c r="T40" i="1" s="1"/>
  <c r="J12" i="1"/>
  <c r="J40" i="1" s="1"/>
  <c r="T24" i="1"/>
  <c r="T52" i="1" s="1"/>
  <c r="J24" i="1"/>
  <c r="J52" i="1" s="1"/>
  <c r="T6" i="1"/>
  <c r="T34" i="1" s="1"/>
  <c r="J6" i="1"/>
  <c r="J34" i="1" s="1"/>
  <c r="T13" i="1"/>
  <c r="T41" i="1" s="1"/>
  <c r="J13" i="1"/>
  <c r="J41" i="1" s="1"/>
  <c r="T25" i="1"/>
  <c r="T53" i="1" s="1"/>
  <c r="J25" i="1"/>
  <c r="J53" i="1" s="1"/>
  <c r="T18" i="1"/>
  <c r="T46" i="1" s="1"/>
  <c r="J18" i="1"/>
  <c r="J46" i="1" s="1"/>
  <c r="T14" i="1"/>
  <c r="T42" i="1" s="1"/>
  <c r="J14" i="1"/>
  <c r="J42" i="1" s="1"/>
  <c r="T26" i="1"/>
  <c r="T54" i="1" s="1"/>
  <c r="J26" i="1"/>
  <c r="J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<sst xmlns="http://schemas.openxmlformats.org/spreadsheetml/2006/main" count="129" uniqueCount="66">
  <si>
    <t>$PARTNUMBER</t>
  </si>
  <si>
    <t>$C</t>
  </si>
  <si>
    <t>AXC materials:ALUMINUM</t>
  </si>
  <si>
    <t>AXC materials:SA-36</t>
  </si>
  <si>
    <t>&lt;- section number</t>
  </si>
  <si>
    <t>$PRP@USED ON</t>
  </si>
  <si>
    <t>$PRP@TYPE</t>
  </si>
  <si>
    <t>$PRP@SectionNumber</t>
  </si>
  <si>
    <t>$PRP@SectionNo</t>
  </si>
  <si>
    <t>Design Table for: 000000_S03-Tube Support</t>
  </si>
  <si>
    <t>TS27</t>
  </si>
  <si>
    <t>Horizontal Wiggle Strip, Aluminum</t>
  </si>
  <si>
    <t>Horizontal Wiggle Strip, Carbon Steel</t>
  </si>
  <si>
    <t>$prp@DESCRIPTION</t>
  </si>
  <si>
    <t>WIGGLE STRIP, "Thk@Sketch1" THK x "Pitch@Sketch1" PITCH</t>
  </si>
  <si>
    <t>TUBE SPACER STRIP CS</t>
  </si>
  <si>
    <t>TS9</t>
  </si>
  <si>
    <t>TS16</t>
  </si>
  <si>
    <t>TS5</t>
  </si>
  <si>
    <t>TS7</t>
  </si>
  <si>
    <t>TS23</t>
  </si>
  <si>
    <t>TS20</t>
  </si>
  <si>
    <t>TS10</t>
  </si>
  <si>
    <t>TS3</t>
  </si>
  <si>
    <t>TS6</t>
  </si>
  <si>
    <t>TS26</t>
  </si>
  <si>
    <t>TS1</t>
  </si>
  <si>
    <t>TS17</t>
  </si>
  <si>
    <t>TS11</t>
  </si>
  <si>
    <t>TS21</t>
  </si>
  <si>
    <t>TS25</t>
  </si>
  <si>
    <t>TS19</t>
  </si>
  <si>
    <t>TS14</t>
  </si>
  <si>
    <t>TS12</t>
  </si>
  <si>
    <t>TS18</t>
  </si>
  <si>
    <t>TS2</t>
  </si>
  <si>
    <t>TS22</t>
  </si>
  <si>
    <t>TS24</t>
  </si>
  <si>
    <t>TS15</t>
  </si>
  <si>
    <t>TS13</t>
  </si>
  <si>
    <t>TS4</t>
  </si>
  <si>
    <t>TS8</t>
  </si>
  <si>
    <t>$prp@PARTNO</t>
  </si>
  <si>
    <t>Section No@Sketch1</t>
  </si>
  <si>
    <t>AXC materials:H14 ALUMINUM</t>
  </si>
  <si>
    <t>$User_Notes</t>
  </si>
  <si>
    <t>Tube OD</t>
  </si>
  <si>
    <t>Tube Pitch</t>
  </si>
  <si>
    <t>Raw Length (FT)</t>
  </si>
  <si>
    <t>JDE PartNo</t>
  </si>
  <si>
    <t>Obsolete JDE PartNo</t>
  </si>
  <si>
    <t>TUBE SPACER STRIP AL</t>
  </si>
  <si>
    <t>--</t>
  </si>
  <si>
    <t>$LIBRARY:MATERIAL@000000_S01c-Tube Support</t>
  </si>
  <si>
    <t>&lt;- COMB section number</t>
  </si>
  <si>
    <t>$PRP@COMBSectionNumber</t>
  </si>
  <si>
    <t>Section Numbers Merged</t>
  </si>
  <si>
    <t>Section Number</t>
  </si>
  <si>
    <t>COMB Section Number</t>
  </si>
  <si>
    <t>SectionNo</t>
  </si>
  <si>
    <t>COMB SectionNo</t>
  </si>
  <si>
    <t>$PRP@COMBSectionNo</t>
  </si>
  <si>
    <t>Section No@Combined</t>
  </si>
  <si>
    <t>$PRP@Note</t>
  </si>
  <si>
    <t>SIDE A</t>
  </si>
  <si>
    <t>SIDE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</si>
</sst>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textRotation="90"/>
    </xf>
    <xf numFmtId="0" fontId="0" fillId="3" borderId="0" xfId="0" applyFill="1" applyAlignment="1">
      <alignment horizontal="center"/>
    </xf>
    <xf numFmtId="49" fontId="1" fillId="0" borderId="0" xfId="0" applyNumberFormat="1" applyFont="1"/>
    <xf numFmtId="0" fontId="2" fillId="0" borderId="0" xfId="1"/>
    <xf numFmtId="0" fontId="2" fillId="2" borderId="0" xfId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quotePrefix="1" applyAlignment="1">
      <alignment horizontal="center"/>
    </xf>
    <xf numFmtId="0" fontId="2" fillId="2" borderId="1" xfId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4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4" fillId="5" borderId="0" xfId="0" applyFont="1" applyFill="1" applyProtection="1">
      <protection locked="0"/>
    </xf>
    <xf numFmtId="0" fontId="3" fillId="2" borderId="0" xfId="0" applyFont="1" applyFill="1"/>
    <xf numFmtId="0" fontId="0" fillId="0" borderId="0" xfId="0" applyAlignment="1" applyProtection="1">
      <alignment horizontal="center" textRotation="90"/>
      <protection locked="0"/>
    </xf>
    <xf numFmtId="0" fontId="0" fillId="6" borderId="0" xfId="0" applyFill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 textRotation="90"/>
      <protection locked="0"/>
    </xf>
    <xf numFmtId="0" fontId="4" fillId="5" borderId="0" xfId="0" applyFont="1" applyFill="1" applyProtection="1">
      <protection locked="0"/>
    </xf>
    <xf numFmtId="0" fontId="0" fillId="0" borderId="2" xfId="0" applyFill="1" applyBorder="1" applyAlignment="1">
      <alignment horizontal="center"/>
    </xf>
  </cellXfs>
  <cellStyles count="2">
    <cellStyle name="Normal" xfId="0" builtinId="0"/>
    <cellStyle name="Normal 2" xfId="1" xr:uid="{EA3B7DCE-C070-47C6-9C78-7EA618EEF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554F-C89A-4BF3-BDB7-DB061B7AF053}">
  <dimension ref="A1:T64"/>
  <sheetViews>
    <sheetView tabSelected="1" zoomScale="98" workbookViewId="0">
      <selection activeCell="P4" sqref="P4"/>
    </sheetView>
  </sheetViews>
  <sheetFormatPr defaultRowHeight="15" x14ac:dyDescent="0.25"/>
  <cols>
    <col min="1" max="1" width="39.85546875" style="1" bestFit="1" customWidth="1"/>
    <col min="2" max="2" width="28.28515625" style="1" bestFit="1" customWidth="1"/>
    <col min="3" max="3" width="3.7109375" style="1" bestFit="1" customWidth="1"/>
    <col min="4" max="4" width="3.85546875" style="1" bestFit="1" customWidth="1"/>
    <col min="5" max="6" width="3.85546875" bestFit="1" customWidth="1"/>
    <col min="7" max="7" width="6.28515625" bestFit="1" customWidth="1"/>
    <col min="8" max="9" width="6.28515625" customWidth="1"/>
    <col min="10" max="10" width="7.5703125" bestFit="1" customWidth="1"/>
    <col min="11" max="11" width="60.140625" bestFit="1" customWidth="1"/>
    <col min="12" max="12" width="6.5703125" bestFit="1" customWidth="1"/>
    <col min="13" max="13" width="3.7109375" bestFit="1" customWidth="1"/>
    <col min="14" max="14" width="7.42578125" bestFit="1" customWidth="1"/>
    <col min="15" max="15" width="8.140625" bestFit="1" customWidth="1"/>
    <col min="16" max="16" width="9.7109375" bestFit="1" customWidth="1"/>
    <col min="17" max="17" width="14.28515625" bestFit="1" customWidth="1"/>
    <col min="18" max="18" width="24.42578125" bestFit="1" customWidth="1"/>
    <col min="19" max="19" width="31.85546875" bestFit="1" customWidth="1"/>
    <col min="20" max="20" width="7.5703125" bestFit="1" customWidth="1"/>
    <col min="21" max="21" width="3.85546875" bestFit="1" customWidth="1"/>
    <col min="22" max="22" width="22.85546875" bestFit="1" customWidth="1"/>
    <col min="23" max="23" width="42.28515625" bestFit="1" customWidth="1"/>
    <col min="24" max="24" width="59.5703125" bestFit="1" customWidth="1"/>
    <col min="25" max="25" width="5.28515625" bestFit="1" customWidth="1"/>
    <col min="26" max="26" width="4.5703125" bestFit="1" customWidth="1"/>
    <col min="27" max="27" width="5.140625" bestFit="1" customWidth="1"/>
    <col min="28" max="28" width="3.85546875" bestFit="1" customWidth="1"/>
    <col min="29" max="29" width="24.42578125" bestFit="1" customWidth="1"/>
    <col min="30" max="30" width="3.85546875" bestFit="1" customWidth="1"/>
  </cols>
  <sheetData>
    <row r="1" spans="1:20" x14ac:dyDescent="0.25">
      <c r="A1" s="8" t="s">
        <v>9</v>
      </c>
    </row>
    <row r="2" spans="1:20" ht="18.75" x14ac:dyDescent="0.3">
      <c r="A2" s="5" t="str">
        <f>UPPER(RIGHT($B$4,LEN($B$4)-FIND("@",$B$4,1)))</f>
        <v>000000_S01C-TUBE SUPPORT</v>
      </c>
      <c r="B2" s="4" t="str" cm="1">
        <f t="array" ref="B2">IF(ISNUMBER(LEFT($A$2,1)+0), "", LEFT($A$2,MIN(FIND({0,1,2,3,4,5,6,7,8,9},A2&amp;"0123456789"))-1))</f>
        <v/>
      </c>
      <c r="C2" s="29">
        <f>MID(A2,FIND("_",A2,1)+2,2)+0</f>
        <v>1</v>
      </c>
      <c r="D2" s="33" t="s">
        <v>4</v>
      </c>
      <c r="E2" s="33"/>
      <c r="F2" s="33"/>
      <c r="G2" s="33"/>
      <c r="H2" s="33"/>
      <c r="I2" s="33"/>
      <c r="J2" s="29">
        <f>C2+1</f>
        <v>2</v>
      </c>
      <c r="K2" s="28" t="s">
        <v>54</v>
      </c>
      <c r="L2" s="28"/>
      <c r="M2" s="28"/>
    </row>
    <row r="3" spans="1:20" ht="125.25" x14ac:dyDescent="0.3">
      <c r="A3"/>
      <c r="B3"/>
      <c r="C3"/>
      <c r="D3"/>
      <c r="E3" s="30" t="s">
        <v>57</v>
      </c>
      <c r="F3" s="30" t="s">
        <v>58</v>
      </c>
      <c r="G3" s="30" t="s">
        <v>56</v>
      </c>
      <c r="H3" s="30" t="s">
        <v>59</v>
      </c>
      <c r="I3" s="30" t="s">
        <v>60</v>
      </c>
      <c r="M3" s="28"/>
      <c r="O3" t="s">
        <v>46</v>
      </c>
      <c r="P3" t="s">
        <v>47</v>
      </c>
      <c r="Q3" t="s">
        <v>48</v>
      </c>
    </row>
    <row r="4" spans="1:20" s="3" customFormat="1" ht="236.25" x14ac:dyDescent="0.25">
      <c r="A4" s="2"/>
      <c r="B4" s="3" t="s">
        <v>53</v>
      </c>
      <c r="C4" s="3" t="s">
        <v>43</v>
      </c>
      <c r="D4" s="3" t="s">
        <v>62</v>
      </c>
      <c r="E4" s="6" t="s">
        <v>7</v>
      </c>
      <c r="F4" s="30" t="s">
        <v>55</v>
      </c>
      <c r="G4" s="32" t="s">
        <v>45</v>
      </c>
      <c r="H4" s="30" t="s">
        <v>8</v>
      </c>
      <c r="I4" s="30" t="s">
        <v>61</v>
      </c>
      <c r="J4" s="6" t="s">
        <v>6</v>
      </c>
      <c r="K4" s="6" t="s">
        <v>13</v>
      </c>
      <c r="L4" s="6" t="s">
        <v>63</v>
      </c>
      <c r="M4" s="3" t="s">
        <v>0</v>
      </c>
      <c r="N4" s="6" t="s">
        <v>42</v>
      </c>
      <c r="O4" s="3" t="s">
        <v>45</v>
      </c>
      <c r="P4" s="3" t="s">
        <v>45</v>
      </c>
      <c r="Q4" s="3" t="s">
        <v>45</v>
      </c>
      <c r="S4" s="3" t="s">
        <v>45</v>
      </c>
      <c r="T4" s="6" t="s">
        <v>5</v>
      </c>
    </row>
    <row r="5" spans="1:20" x14ac:dyDescent="0.25">
      <c r="A5" s="1" t="s">
        <v>51</v>
      </c>
      <c r="B5" t="s">
        <v>2</v>
      </c>
      <c r="C5" s="11" t="str">
        <f>E5</f>
        <v>1</v>
      </c>
      <c r="D5" s="11" t="str">
        <f>F5</f>
        <v>2</v>
      </c>
      <c r="E5" s="4" t="str">
        <f>CONCATENATE($B$2,$C$2)</f>
        <v>1</v>
      </c>
      <c r="F5" s="31" t="str">
        <f>CONCATENATE($B$2,$J$2)</f>
        <v>2</v>
      </c>
      <c r="G5" s="31" t="str">
        <f>_xlfn.CONCAT($E5,"-",$F5)</f>
        <v>1-2</v>
      </c>
      <c r="H5" s="31" t="str">
        <f>CONCATENATE(".",$E5)</f>
        <v>.1</v>
      </c>
      <c r="I5" s="31" t="str">
        <f>CONCATENATE(".",$F5)</f>
        <v>.2</v>
      </c>
      <c r="J5" s="31" t="str">
        <f>_xlfn.CONCAT($G5,"-SEC")</f>
        <v>1-2-SEC</v>
      </c>
      <c r="K5" s="4" t="s">
        <v>14</v>
      </c>
      <c r="L5" s="4" t="s">
        <v>64</v>
      </c>
      <c r="M5" t="s">
        <v>1</v>
      </c>
      <c r="N5" s="4" t="str">
        <f>E5&amp;"-WS01"</f>
        <v>1-WS01</v>
      </c>
      <c r="O5" s="14" t="s">
        <v>52</v>
      </c>
      <c r="P5" s="14" t="s">
        <v>52</v>
      </c>
      <c r="Q5" s="14" t="s">
        <v>52</v>
      </c>
      <c r="S5" t="s">
        <v>11</v>
      </c>
      <c r="T5" s="5" t="str">
        <f>CONCATENATE(G5,"-SEC")</f>
        <v>1-2-SEC</v>
      </c>
    </row>
    <row r="6" spans="1:20" x14ac:dyDescent="0.25">
      <c r="A6" s="1" t="s">
        <v>15</v>
      </c>
      <c r="B6" t="s">
        <v>3</v>
      </c>
      <c r="C6" s="11" t="str">
        <f t="shared" ref="C6:C32" si="0">E6</f>
        <v>1</v>
      </c>
      <c r="D6" s="11" t="str">
        <f t="shared" ref="D6:D32" si="1">F6</f>
        <v>2</v>
      </c>
      <c r="E6" s="7" t="str">
        <f>E$5</f>
        <v>1</v>
      </c>
      <c r="F6" s="7" t="str">
        <f t="shared" ref="F6:I21" si="2">F$5</f>
        <v>2</v>
      </c>
      <c r="G6" s="7" t="str">
        <f t="shared" si="2"/>
        <v>1-2</v>
      </c>
      <c r="H6" s="7" t="str">
        <f t="shared" si="2"/>
        <v>.1</v>
      </c>
      <c r="I6" s="7" t="str">
        <f t="shared" si="2"/>
        <v>.2</v>
      </c>
      <c r="J6" s="4" t="str">
        <f>_xlfn.CONCAT(G6,"-SEC")</f>
        <v>1-2-SEC</v>
      </c>
      <c r="K6" s="4" t="s">
        <v>14</v>
      </c>
      <c r="L6" s="7" t="str">
        <f>$L$5</f>
        <v>SIDE A</v>
      </c>
      <c r="M6" t="s">
        <v>1</v>
      </c>
      <c r="N6" s="11" t="str">
        <f>N5</f>
        <v>1-WS01</v>
      </c>
      <c r="O6" s="14" t="s">
        <v>52</v>
      </c>
      <c r="P6" s="14" t="s">
        <v>52</v>
      </c>
      <c r="Q6" s="14" t="s">
        <v>52</v>
      </c>
      <c r="S6" t="s">
        <v>12</v>
      </c>
      <c r="T6" s="5" t="str">
        <f t="shared" ref="T6:T32" si="3">CONCATENATE(G6,"-SEC")</f>
        <v>1-2-SEC</v>
      </c>
    </row>
    <row r="7" spans="1:20" x14ac:dyDescent="0.25">
      <c r="A7" s="10" t="str">
        <f>"SCALLOP "&amp;O7&amp;" OD"&amp;" x "&amp;P7&amp;" PITCH"</f>
        <v>SCALLOP 0.625 OD x 1.6875 PITCH</v>
      </c>
      <c r="B7" t="s">
        <v>44</v>
      </c>
      <c r="C7" s="11" t="str">
        <f t="shared" si="0"/>
        <v>1</v>
      </c>
      <c r="D7" s="11" t="str">
        <f t="shared" si="1"/>
        <v>2</v>
      </c>
      <c r="E7" s="7" t="str">
        <f>E$5</f>
        <v>1</v>
      </c>
      <c r="F7" s="7" t="str">
        <f t="shared" si="2"/>
        <v>2</v>
      </c>
      <c r="G7" s="7" t="str">
        <f t="shared" si="2"/>
        <v>1-2</v>
      </c>
      <c r="H7" s="7" t="str">
        <f t="shared" si="2"/>
        <v>.1</v>
      </c>
      <c r="I7" s="7" t="str">
        <f t="shared" si="2"/>
        <v>.2</v>
      </c>
      <c r="J7" s="4" t="str">
        <f t="shared" ref="J7:J32" si="4">_xlfn.CONCAT(G7,"-SEC")</f>
        <v>1-2-SEC</v>
      </c>
      <c r="K7" s="5" t="str">
        <f t="shared" ref="K7" si="5">"SCALLOP, FOR TUBES: "&amp;O7&amp;" OD"&amp;" x "&amp;P7&amp;" PITCH"</f>
        <v>SCALLOP, FOR TUBES: 0.625 OD x 1.6875 PITCH</v>
      </c>
      <c r="L7" s="7" t="str">
        <f t="shared" ref="L7:L32" si="6">$L$5</f>
        <v>SIDE A</v>
      </c>
      <c r="M7" t="s">
        <v>1</v>
      </c>
      <c r="N7" t="s">
        <v>41</v>
      </c>
      <c r="O7">
        <v>0.625</v>
      </c>
      <c r="P7">
        <v>1.6875</v>
      </c>
      <c r="Q7">
        <v>6</v>
      </c>
      <c r="S7" t="s">
        <v>49</v>
      </c>
      <c r="T7" s="5" t="str">
        <f t="shared" si="3"/>
        <v>1-2-SEC</v>
      </c>
    </row>
    <row r="8" spans="1:20" x14ac:dyDescent="0.25">
      <c r="A8" s="10" t="str">
        <f>"SCALLOP "&amp;O8&amp;" OD"&amp;" x "&amp;P8&amp;" PITCH"</f>
        <v>SCALLOP 0.625 OD x 1.5 PITCH</v>
      </c>
      <c r="B8" s="11" t="str">
        <f>$B$7</f>
        <v>AXC materials:H14 ALUMINUM</v>
      </c>
      <c r="C8" s="11" t="str">
        <f t="shared" si="0"/>
        <v>1</v>
      </c>
      <c r="D8" s="11" t="str">
        <f t="shared" si="1"/>
        <v>2</v>
      </c>
      <c r="E8" s="7" t="str">
        <f t="shared" ref="E8:I32" si="7">E$5</f>
        <v>1</v>
      </c>
      <c r="F8" s="7" t="str">
        <f t="shared" si="2"/>
        <v>2</v>
      </c>
      <c r="G8" s="7" t="str">
        <f t="shared" si="2"/>
        <v>1-2</v>
      </c>
      <c r="H8" s="7" t="str">
        <f t="shared" si="2"/>
        <v>.1</v>
      </c>
      <c r="I8" s="7" t="str">
        <f t="shared" si="2"/>
        <v>.2</v>
      </c>
      <c r="J8" s="4" t="str">
        <f t="shared" si="4"/>
        <v>1-2-SEC</v>
      </c>
      <c r="K8" s="5" t="str">
        <f>"SCALLOP, FOR TUBES: "&amp;O8&amp;" OD"&amp;" x "&amp;P8&amp;" PITCH"</f>
        <v>SCALLOP, FOR TUBES: 0.625 OD x 1.5 PITCH</v>
      </c>
      <c r="L8" s="7" t="str">
        <f t="shared" si="6"/>
        <v>SIDE A</v>
      </c>
      <c r="M8" t="s">
        <v>1</v>
      </c>
      <c r="N8" s="9" t="s">
        <v>16</v>
      </c>
      <c r="O8">
        <v>0.625</v>
      </c>
      <c r="P8">
        <v>1.5</v>
      </c>
      <c r="Q8">
        <v>6</v>
      </c>
      <c r="S8" t="s">
        <v>49</v>
      </c>
      <c r="T8" s="5" t="str">
        <f t="shared" si="3"/>
        <v>1-2-SEC</v>
      </c>
    </row>
    <row r="9" spans="1:20" x14ac:dyDescent="0.25">
      <c r="A9" s="10" t="str">
        <f t="shared" ref="A9:A32" si="8">"SCALLOP "&amp;O9&amp;" OD"&amp;" x "&amp;P9&amp;" PITCH"</f>
        <v>SCALLOP 0.625 OD x 1.5625 PITCH</v>
      </c>
      <c r="B9" s="11" t="str">
        <f t="shared" ref="B9:B32" si="9">$B$7</f>
        <v>AXC materials:H14 ALUMINUM</v>
      </c>
      <c r="C9" s="11" t="str">
        <f t="shared" si="0"/>
        <v>1</v>
      </c>
      <c r="D9" s="11" t="str">
        <f t="shared" si="1"/>
        <v>2</v>
      </c>
      <c r="E9" s="7" t="str">
        <f t="shared" si="7"/>
        <v>1</v>
      </c>
      <c r="F9" s="7" t="str">
        <f t="shared" si="2"/>
        <v>2</v>
      </c>
      <c r="G9" s="7" t="str">
        <f t="shared" si="2"/>
        <v>1-2</v>
      </c>
      <c r="H9" s="7" t="str">
        <f t="shared" si="2"/>
        <v>.1</v>
      </c>
      <c r="I9" s="7" t="str">
        <f t="shared" si="2"/>
        <v>.2</v>
      </c>
      <c r="J9" s="4" t="str">
        <f t="shared" si="4"/>
        <v>1-2-SEC</v>
      </c>
      <c r="K9" s="5" t="str">
        <f t="shared" ref="K9:K32" si="10">"SCALLOP, FOR TUBES: "&amp;O9&amp;" OD"&amp;" x "&amp;P9&amp;" PITCH"</f>
        <v>SCALLOP, FOR TUBES: 0.625 OD x 1.5625 PITCH</v>
      </c>
      <c r="L9" s="7" t="str">
        <f t="shared" si="6"/>
        <v>SIDE A</v>
      </c>
      <c r="M9" t="s">
        <v>1</v>
      </c>
      <c r="N9" s="9" t="s">
        <v>17</v>
      </c>
      <c r="O9">
        <v>0.625</v>
      </c>
      <c r="P9">
        <v>1.5625</v>
      </c>
      <c r="Q9">
        <v>6</v>
      </c>
      <c r="S9" t="s">
        <v>49</v>
      </c>
      <c r="T9" s="5" t="str">
        <f t="shared" si="3"/>
        <v>1-2-SEC</v>
      </c>
    </row>
    <row r="10" spans="1:20" x14ac:dyDescent="0.25">
      <c r="A10" s="10" t="str">
        <f t="shared" si="8"/>
        <v>SCALLOP 0.75 OD x 2.0625 PITCH</v>
      </c>
      <c r="B10" s="11" t="str">
        <f t="shared" si="9"/>
        <v>AXC materials:H14 ALUMINUM</v>
      </c>
      <c r="C10" s="11" t="str">
        <f t="shared" si="0"/>
        <v>1</v>
      </c>
      <c r="D10" s="11" t="str">
        <f t="shared" si="1"/>
        <v>2</v>
      </c>
      <c r="E10" s="7" t="str">
        <f t="shared" si="7"/>
        <v>1</v>
      </c>
      <c r="F10" s="7" t="str">
        <f t="shared" si="2"/>
        <v>2</v>
      </c>
      <c r="G10" s="7" t="str">
        <f t="shared" si="2"/>
        <v>1-2</v>
      </c>
      <c r="H10" s="7" t="str">
        <f t="shared" si="2"/>
        <v>.1</v>
      </c>
      <c r="I10" s="7" t="str">
        <f t="shared" si="2"/>
        <v>.2</v>
      </c>
      <c r="J10" s="4" t="str">
        <f t="shared" si="4"/>
        <v>1-2-SEC</v>
      </c>
      <c r="K10" s="5" t="str">
        <f t="shared" si="10"/>
        <v>SCALLOP, FOR TUBES: 0.75 OD x 2.0625 PITCH</v>
      </c>
      <c r="L10" s="7" t="str">
        <f t="shared" si="6"/>
        <v>SIDE A</v>
      </c>
      <c r="M10" t="s">
        <v>1</v>
      </c>
      <c r="N10" s="9" t="s">
        <v>18</v>
      </c>
      <c r="O10">
        <v>0.75</v>
      </c>
      <c r="P10">
        <v>2.0625</v>
      </c>
      <c r="Q10">
        <v>6</v>
      </c>
      <c r="S10" t="s">
        <v>49</v>
      </c>
      <c r="T10" s="5" t="str">
        <f t="shared" si="3"/>
        <v>1-2-SEC</v>
      </c>
    </row>
    <row r="11" spans="1:20" x14ac:dyDescent="0.25">
      <c r="A11" s="10" t="str">
        <f t="shared" si="8"/>
        <v>SCALLOP 0.75 OD x 2 PITCH</v>
      </c>
      <c r="B11" s="11" t="str">
        <f t="shared" si="9"/>
        <v>AXC materials:H14 ALUMINUM</v>
      </c>
      <c r="C11" s="11" t="str">
        <f t="shared" si="0"/>
        <v>1</v>
      </c>
      <c r="D11" s="11" t="str">
        <f t="shared" si="1"/>
        <v>2</v>
      </c>
      <c r="E11" s="7" t="str">
        <f t="shared" si="7"/>
        <v>1</v>
      </c>
      <c r="F11" s="7" t="str">
        <f t="shared" si="2"/>
        <v>2</v>
      </c>
      <c r="G11" s="7" t="str">
        <f t="shared" si="2"/>
        <v>1-2</v>
      </c>
      <c r="H11" s="7" t="str">
        <f t="shared" si="2"/>
        <v>.1</v>
      </c>
      <c r="I11" s="7" t="str">
        <f t="shared" si="2"/>
        <v>.2</v>
      </c>
      <c r="J11" s="4" t="str">
        <f t="shared" si="4"/>
        <v>1-2-SEC</v>
      </c>
      <c r="K11" s="5" t="str">
        <f t="shared" si="10"/>
        <v>SCALLOP, FOR TUBES: 0.75 OD x 2 PITCH</v>
      </c>
      <c r="L11" s="7" t="str">
        <f t="shared" si="6"/>
        <v>SIDE A</v>
      </c>
      <c r="M11" t="s">
        <v>1</v>
      </c>
      <c r="N11" s="9" t="s">
        <v>19</v>
      </c>
      <c r="O11">
        <v>0.75</v>
      </c>
      <c r="P11">
        <v>2</v>
      </c>
      <c r="Q11">
        <v>6</v>
      </c>
      <c r="S11" t="s">
        <v>49</v>
      </c>
      <c r="T11" s="5" t="str">
        <f t="shared" si="3"/>
        <v>1-2-SEC</v>
      </c>
    </row>
    <row r="12" spans="1:20" x14ac:dyDescent="0.25">
      <c r="A12" s="10" t="str">
        <f t="shared" si="8"/>
        <v>SCALLOP 1 OD x 2 PITCH</v>
      </c>
      <c r="B12" s="11" t="str">
        <f t="shared" si="9"/>
        <v>AXC materials:H14 ALUMINUM</v>
      </c>
      <c r="C12" s="11" t="str">
        <f t="shared" si="0"/>
        <v>1</v>
      </c>
      <c r="D12" s="11" t="str">
        <f t="shared" si="1"/>
        <v>2</v>
      </c>
      <c r="E12" s="7" t="str">
        <f t="shared" si="7"/>
        <v>1</v>
      </c>
      <c r="F12" s="7" t="str">
        <f t="shared" si="2"/>
        <v>2</v>
      </c>
      <c r="G12" s="7" t="str">
        <f t="shared" si="2"/>
        <v>1-2</v>
      </c>
      <c r="H12" s="7" t="str">
        <f t="shared" si="2"/>
        <v>.1</v>
      </c>
      <c r="I12" s="7" t="str">
        <f t="shared" si="2"/>
        <v>.2</v>
      </c>
      <c r="J12" s="4" t="str">
        <f t="shared" si="4"/>
        <v>1-2-SEC</v>
      </c>
      <c r="K12" s="5" t="str">
        <f t="shared" si="10"/>
        <v>SCALLOP, FOR TUBES: 1 OD x 2 PITCH</v>
      </c>
      <c r="L12" s="7" t="str">
        <f t="shared" si="6"/>
        <v>SIDE A</v>
      </c>
      <c r="M12" t="s">
        <v>1</v>
      </c>
      <c r="N12" s="9" t="s">
        <v>20</v>
      </c>
      <c r="O12">
        <v>1</v>
      </c>
      <c r="P12">
        <v>2</v>
      </c>
      <c r="Q12">
        <v>6</v>
      </c>
      <c r="S12" t="s">
        <v>49</v>
      </c>
      <c r="T12" s="5" t="str">
        <f t="shared" si="3"/>
        <v>1-2-SEC</v>
      </c>
    </row>
    <row r="13" spans="1:20" x14ac:dyDescent="0.25">
      <c r="A13" s="10" t="str">
        <f t="shared" si="8"/>
        <v>SCALLOP 1 OD x 2.0625 PITCH</v>
      </c>
      <c r="B13" s="11" t="str">
        <f t="shared" si="9"/>
        <v>AXC materials:H14 ALUMINUM</v>
      </c>
      <c r="C13" s="11" t="str">
        <f t="shared" si="0"/>
        <v>1</v>
      </c>
      <c r="D13" s="11" t="str">
        <f t="shared" si="1"/>
        <v>2</v>
      </c>
      <c r="E13" s="7" t="str">
        <f t="shared" si="7"/>
        <v>1</v>
      </c>
      <c r="F13" s="7" t="str">
        <f t="shared" si="2"/>
        <v>2</v>
      </c>
      <c r="G13" s="7" t="str">
        <f t="shared" si="2"/>
        <v>1-2</v>
      </c>
      <c r="H13" s="7" t="str">
        <f t="shared" si="2"/>
        <v>.1</v>
      </c>
      <c r="I13" s="7" t="str">
        <f t="shared" si="2"/>
        <v>.2</v>
      </c>
      <c r="J13" s="4" t="str">
        <f t="shared" si="4"/>
        <v>1-2-SEC</v>
      </c>
      <c r="K13" s="5" t="str">
        <f t="shared" si="10"/>
        <v>SCALLOP, FOR TUBES: 1 OD x 2.0625 PITCH</v>
      </c>
      <c r="L13" s="7" t="str">
        <f t="shared" si="6"/>
        <v>SIDE A</v>
      </c>
      <c r="M13" t="s">
        <v>1</v>
      </c>
      <c r="N13" s="9" t="s">
        <v>21</v>
      </c>
      <c r="O13">
        <v>1</v>
      </c>
      <c r="P13">
        <v>2.0625</v>
      </c>
      <c r="Q13">
        <v>6</v>
      </c>
      <c r="S13" t="s">
        <v>49</v>
      </c>
      <c r="T13" s="5" t="str">
        <f t="shared" si="3"/>
        <v>1-2-SEC</v>
      </c>
    </row>
    <row r="14" spans="1:20" x14ac:dyDescent="0.25">
      <c r="A14" s="10" t="str">
        <f t="shared" si="8"/>
        <v>SCALLOP 1 OD x 2.25 PITCH</v>
      </c>
      <c r="B14" s="11" t="str">
        <f t="shared" si="9"/>
        <v>AXC materials:H14 ALUMINUM</v>
      </c>
      <c r="C14" s="11" t="str">
        <f t="shared" si="0"/>
        <v>1</v>
      </c>
      <c r="D14" s="11" t="str">
        <f t="shared" si="1"/>
        <v>2</v>
      </c>
      <c r="E14" s="7" t="str">
        <f t="shared" si="7"/>
        <v>1</v>
      </c>
      <c r="F14" s="7" t="str">
        <f t="shared" si="2"/>
        <v>2</v>
      </c>
      <c r="G14" s="7" t="str">
        <f t="shared" si="2"/>
        <v>1-2</v>
      </c>
      <c r="H14" s="7" t="str">
        <f t="shared" si="2"/>
        <v>.1</v>
      </c>
      <c r="I14" s="7" t="str">
        <f t="shared" si="2"/>
        <v>.2</v>
      </c>
      <c r="J14" s="4" t="str">
        <f t="shared" si="4"/>
        <v>1-2-SEC</v>
      </c>
      <c r="K14" s="5" t="str">
        <f t="shared" si="10"/>
        <v>SCALLOP, FOR TUBES: 1 OD x 2.25 PITCH</v>
      </c>
      <c r="L14" s="7" t="str">
        <f t="shared" si="6"/>
        <v>SIDE A</v>
      </c>
      <c r="M14" t="s">
        <v>1</v>
      </c>
      <c r="N14" s="9" t="s">
        <v>22</v>
      </c>
      <c r="O14">
        <v>1</v>
      </c>
      <c r="P14">
        <v>2.25</v>
      </c>
      <c r="Q14">
        <v>6</v>
      </c>
      <c r="S14" t="s">
        <v>49</v>
      </c>
      <c r="T14" s="5" t="str">
        <f t="shared" si="3"/>
        <v>1-2-SEC</v>
      </c>
    </row>
    <row r="15" spans="1:20" x14ac:dyDescent="0.25">
      <c r="A15" s="10" t="str">
        <f t="shared" si="8"/>
        <v>SCALLOP 1 OD x 2.3125 PITCH</v>
      </c>
      <c r="B15" s="11" t="str">
        <f t="shared" si="9"/>
        <v>AXC materials:H14 ALUMINUM</v>
      </c>
      <c r="C15" s="11" t="str">
        <f t="shared" si="0"/>
        <v>1</v>
      </c>
      <c r="D15" s="11" t="str">
        <f t="shared" si="1"/>
        <v>2</v>
      </c>
      <c r="E15" s="7" t="str">
        <f t="shared" si="7"/>
        <v>1</v>
      </c>
      <c r="F15" s="7" t="str">
        <f t="shared" si="2"/>
        <v>2</v>
      </c>
      <c r="G15" s="7" t="str">
        <f t="shared" si="2"/>
        <v>1-2</v>
      </c>
      <c r="H15" s="7" t="str">
        <f t="shared" si="2"/>
        <v>.1</v>
      </c>
      <c r="I15" s="7" t="str">
        <f t="shared" si="2"/>
        <v>.2</v>
      </c>
      <c r="J15" s="4" t="str">
        <f t="shared" si="4"/>
        <v>1-2-SEC</v>
      </c>
      <c r="K15" s="5" t="str">
        <f t="shared" si="10"/>
        <v>SCALLOP, FOR TUBES: 1 OD x 2.3125 PITCH</v>
      </c>
      <c r="L15" s="7" t="str">
        <f t="shared" si="6"/>
        <v>SIDE A</v>
      </c>
      <c r="M15" t="s">
        <v>1</v>
      </c>
      <c r="N15" s="9" t="s">
        <v>23</v>
      </c>
      <c r="O15">
        <v>1</v>
      </c>
      <c r="P15">
        <v>2.3125</v>
      </c>
      <c r="Q15">
        <v>6</v>
      </c>
      <c r="S15" t="s">
        <v>49</v>
      </c>
      <c r="T15" s="5" t="str">
        <f t="shared" si="3"/>
        <v>1-2-SEC</v>
      </c>
    </row>
    <row r="16" spans="1:20" x14ac:dyDescent="0.25">
      <c r="A16" s="10" t="str">
        <f t="shared" si="8"/>
        <v>SCALLOP 1 OD x 2.375 PITCH</v>
      </c>
      <c r="B16" s="11" t="str">
        <f t="shared" si="9"/>
        <v>AXC materials:H14 ALUMINUM</v>
      </c>
      <c r="C16" s="11" t="str">
        <f t="shared" si="0"/>
        <v>1</v>
      </c>
      <c r="D16" s="11" t="str">
        <f t="shared" si="1"/>
        <v>2</v>
      </c>
      <c r="E16" s="7" t="str">
        <f t="shared" si="7"/>
        <v>1</v>
      </c>
      <c r="F16" s="7" t="str">
        <f t="shared" si="2"/>
        <v>2</v>
      </c>
      <c r="G16" s="7" t="str">
        <f t="shared" si="2"/>
        <v>1-2</v>
      </c>
      <c r="H16" s="7" t="str">
        <f t="shared" si="2"/>
        <v>.1</v>
      </c>
      <c r="I16" s="7" t="str">
        <f t="shared" si="2"/>
        <v>.2</v>
      </c>
      <c r="J16" s="4" t="str">
        <f t="shared" si="4"/>
        <v>1-2-SEC</v>
      </c>
      <c r="K16" s="5" t="str">
        <f t="shared" si="10"/>
        <v>SCALLOP, FOR TUBES: 1 OD x 2.375 PITCH</v>
      </c>
      <c r="L16" s="7" t="str">
        <f t="shared" si="6"/>
        <v>SIDE A</v>
      </c>
      <c r="M16" t="s">
        <v>1</v>
      </c>
      <c r="N16" s="9" t="s">
        <v>24</v>
      </c>
      <c r="O16">
        <v>1</v>
      </c>
      <c r="P16">
        <v>2.375</v>
      </c>
      <c r="Q16">
        <v>6</v>
      </c>
      <c r="S16" t="s">
        <v>49</v>
      </c>
      <c r="T16" s="5" t="str">
        <f t="shared" si="3"/>
        <v>1-2-SEC</v>
      </c>
    </row>
    <row r="17" spans="1:20" x14ac:dyDescent="0.25">
      <c r="A17" s="10" t="str">
        <f t="shared" si="8"/>
        <v>SCALLOP 1 OD x 2.437 PITCH</v>
      </c>
      <c r="B17" s="11" t="str">
        <f t="shared" si="9"/>
        <v>AXC materials:H14 ALUMINUM</v>
      </c>
      <c r="C17" s="11" t="str">
        <f t="shared" si="0"/>
        <v>1</v>
      </c>
      <c r="D17" s="11" t="str">
        <f t="shared" si="1"/>
        <v>2</v>
      </c>
      <c r="E17" s="7" t="str">
        <f t="shared" si="7"/>
        <v>1</v>
      </c>
      <c r="F17" s="7" t="str">
        <f t="shared" si="2"/>
        <v>2</v>
      </c>
      <c r="G17" s="7" t="str">
        <f t="shared" si="2"/>
        <v>1-2</v>
      </c>
      <c r="H17" s="7" t="str">
        <f t="shared" si="2"/>
        <v>.1</v>
      </c>
      <c r="I17" s="7" t="str">
        <f t="shared" si="2"/>
        <v>.2</v>
      </c>
      <c r="J17" s="4" t="str">
        <f t="shared" si="4"/>
        <v>1-2-SEC</v>
      </c>
      <c r="K17" s="5" t="str">
        <f t="shared" si="10"/>
        <v>SCALLOP, FOR TUBES: 1 OD x 2.437 PITCH</v>
      </c>
      <c r="L17" s="7" t="str">
        <f t="shared" si="6"/>
        <v>SIDE A</v>
      </c>
      <c r="M17" t="s">
        <v>1</v>
      </c>
      <c r="N17" s="9" t="s">
        <v>25</v>
      </c>
      <c r="O17">
        <v>1</v>
      </c>
      <c r="P17">
        <v>2.4369999999999998</v>
      </c>
      <c r="Q17">
        <v>6</v>
      </c>
      <c r="S17" t="s">
        <v>49</v>
      </c>
      <c r="T17" s="5" t="str">
        <f t="shared" si="3"/>
        <v>1-2-SEC</v>
      </c>
    </row>
    <row r="18" spans="1:20" x14ac:dyDescent="0.25">
      <c r="A18" s="10" t="str">
        <f t="shared" si="8"/>
        <v>SCALLOP 1 OD x 2.5 PITCH</v>
      </c>
      <c r="B18" s="11" t="str">
        <f t="shared" si="9"/>
        <v>AXC materials:H14 ALUMINUM</v>
      </c>
      <c r="C18" s="11" t="str">
        <f t="shared" si="0"/>
        <v>1</v>
      </c>
      <c r="D18" s="11" t="str">
        <f t="shared" si="1"/>
        <v>2</v>
      </c>
      <c r="E18" s="7" t="str">
        <f t="shared" si="7"/>
        <v>1</v>
      </c>
      <c r="F18" s="7" t="str">
        <f t="shared" si="2"/>
        <v>2</v>
      </c>
      <c r="G18" s="7" t="str">
        <f t="shared" si="2"/>
        <v>1-2</v>
      </c>
      <c r="H18" s="7" t="str">
        <f t="shared" si="2"/>
        <v>.1</v>
      </c>
      <c r="I18" s="7" t="str">
        <f t="shared" si="2"/>
        <v>.2</v>
      </c>
      <c r="J18" s="4" t="str">
        <f t="shared" si="4"/>
        <v>1-2-SEC</v>
      </c>
      <c r="K18" s="5" t="str">
        <f t="shared" si="10"/>
        <v>SCALLOP, FOR TUBES: 1 OD x 2.5 PITCH</v>
      </c>
      <c r="L18" s="7" t="str">
        <f t="shared" si="6"/>
        <v>SIDE A</v>
      </c>
      <c r="M18" t="s">
        <v>1</v>
      </c>
      <c r="N18" s="9" t="s">
        <v>26</v>
      </c>
      <c r="O18">
        <v>1</v>
      </c>
      <c r="P18">
        <v>2.5</v>
      </c>
      <c r="Q18">
        <v>6</v>
      </c>
      <c r="S18" t="s">
        <v>49</v>
      </c>
      <c r="T18" s="5" t="str">
        <f t="shared" si="3"/>
        <v>1-2-SEC</v>
      </c>
    </row>
    <row r="19" spans="1:20" x14ac:dyDescent="0.25">
      <c r="A19" s="10" t="str">
        <f t="shared" si="8"/>
        <v>SCALLOP 1 OD x 2.5625 PITCH</v>
      </c>
      <c r="B19" s="11" t="str">
        <f t="shared" si="9"/>
        <v>AXC materials:H14 ALUMINUM</v>
      </c>
      <c r="C19" s="11" t="str">
        <f t="shared" si="0"/>
        <v>1</v>
      </c>
      <c r="D19" s="11" t="str">
        <f t="shared" si="1"/>
        <v>2</v>
      </c>
      <c r="E19" s="7" t="str">
        <f t="shared" si="7"/>
        <v>1</v>
      </c>
      <c r="F19" s="7" t="str">
        <f t="shared" si="2"/>
        <v>2</v>
      </c>
      <c r="G19" s="7" t="str">
        <f t="shared" si="2"/>
        <v>1-2</v>
      </c>
      <c r="H19" s="7" t="str">
        <f t="shared" si="2"/>
        <v>.1</v>
      </c>
      <c r="I19" s="7" t="str">
        <f t="shared" si="2"/>
        <v>.2</v>
      </c>
      <c r="J19" s="4" t="str">
        <f t="shared" si="4"/>
        <v>1-2-SEC</v>
      </c>
      <c r="K19" s="5" t="str">
        <f t="shared" si="10"/>
        <v>SCALLOP, FOR TUBES: 1 OD x 2.5625 PITCH</v>
      </c>
      <c r="L19" s="7" t="str">
        <f t="shared" si="6"/>
        <v>SIDE A</v>
      </c>
      <c r="M19" t="s">
        <v>1</v>
      </c>
      <c r="N19" s="9" t="s">
        <v>27</v>
      </c>
      <c r="O19">
        <v>1</v>
      </c>
      <c r="P19">
        <v>2.5625</v>
      </c>
      <c r="Q19">
        <v>6</v>
      </c>
      <c r="S19" t="s">
        <v>49</v>
      </c>
      <c r="T19" s="5" t="str">
        <f t="shared" si="3"/>
        <v>1-2-SEC</v>
      </c>
    </row>
    <row r="20" spans="1:20" x14ac:dyDescent="0.25">
      <c r="A20" s="10" t="str">
        <f t="shared" si="8"/>
        <v>SCALLOP 1 OD x 2.625 PITCH</v>
      </c>
      <c r="B20" s="11" t="str">
        <f t="shared" si="9"/>
        <v>AXC materials:H14 ALUMINUM</v>
      </c>
      <c r="C20" s="11" t="str">
        <f t="shared" si="0"/>
        <v>1</v>
      </c>
      <c r="D20" s="11" t="str">
        <f t="shared" si="1"/>
        <v>2</v>
      </c>
      <c r="E20" s="7" t="str">
        <f t="shared" si="7"/>
        <v>1</v>
      </c>
      <c r="F20" s="7" t="str">
        <f t="shared" si="2"/>
        <v>2</v>
      </c>
      <c r="G20" s="7" t="str">
        <f t="shared" si="2"/>
        <v>1-2</v>
      </c>
      <c r="H20" s="7" t="str">
        <f t="shared" si="2"/>
        <v>.1</v>
      </c>
      <c r="I20" s="7" t="str">
        <f t="shared" si="2"/>
        <v>.2</v>
      </c>
      <c r="J20" s="4" t="str">
        <f t="shared" si="4"/>
        <v>1-2-SEC</v>
      </c>
      <c r="K20" s="5" t="str">
        <f t="shared" si="10"/>
        <v>SCALLOP, FOR TUBES: 1 OD x 2.625 PITCH</v>
      </c>
      <c r="L20" s="7" t="str">
        <f t="shared" si="6"/>
        <v>SIDE A</v>
      </c>
      <c r="M20" t="s">
        <v>1</v>
      </c>
      <c r="N20" s="9" t="s">
        <v>28</v>
      </c>
      <c r="O20">
        <v>1</v>
      </c>
      <c r="P20">
        <v>2.625</v>
      </c>
      <c r="Q20">
        <v>6</v>
      </c>
      <c r="S20" t="s">
        <v>49</v>
      </c>
      <c r="T20" s="5" t="str">
        <f t="shared" si="3"/>
        <v>1-2-SEC</v>
      </c>
    </row>
    <row r="21" spans="1:20" x14ac:dyDescent="0.25">
      <c r="A21" s="10" t="str">
        <f t="shared" si="8"/>
        <v>SCALLOP 1 OD x 2.75 PITCH</v>
      </c>
      <c r="B21" s="11" t="str">
        <f t="shared" si="9"/>
        <v>AXC materials:H14 ALUMINUM</v>
      </c>
      <c r="C21" s="11" t="str">
        <f t="shared" si="0"/>
        <v>1</v>
      </c>
      <c r="D21" s="11" t="str">
        <f t="shared" si="1"/>
        <v>2</v>
      </c>
      <c r="E21" s="7" t="str">
        <f t="shared" si="7"/>
        <v>1</v>
      </c>
      <c r="F21" s="7" t="str">
        <f t="shared" si="2"/>
        <v>2</v>
      </c>
      <c r="G21" s="7" t="str">
        <f t="shared" si="2"/>
        <v>1-2</v>
      </c>
      <c r="H21" s="7" t="str">
        <f t="shared" si="2"/>
        <v>.1</v>
      </c>
      <c r="I21" s="7" t="str">
        <f t="shared" si="2"/>
        <v>.2</v>
      </c>
      <c r="J21" s="4" t="str">
        <f t="shared" si="4"/>
        <v>1-2-SEC</v>
      </c>
      <c r="K21" s="5" t="str">
        <f t="shared" si="10"/>
        <v>SCALLOP, FOR TUBES: 1 OD x 2.75 PITCH</v>
      </c>
      <c r="L21" s="7" t="str">
        <f t="shared" si="6"/>
        <v>SIDE A</v>
      </c>
      <c r="M21" t="s">
        <v>1</v>
      </c>
      <c r="N21" s="9" t="s">
        <v>29</v>
      </c>
      <c r="O21">
        <v>1</v>
      </c>
      <c r="P21">
        <v>2.75</v>
      </c>
      <c r="Q21">
        <v>6</v>
      </c>
      <c r="S21" t="s">
        <v>49</v>
      </c>
      <c r="T21" s="5" t="str">
        <f t="shared" si="3"/>
        <v>1-2-SEC</v>
      </c>
    </row>
    <row r="22" spans="1:20" x14ac:dyDescent="0.25">
      <c r="A22" s="10" t="str">
        <f t="shared" si="8"/>
        <v>SCALLOP 1 OD x 3 PITCH</v>
      </c>
      <c r="B22" s="11" t="str">
        <f t="shared" si="9"/>
        <v>AXC materials:H14 ALUMINUM</v>
      </c>
      <c r="C22" s="11" t="str">
        <f t="shared" si="0"/>
        <v>1</v>
      </c>
      <c r="D22" s="11" t="str">
        <f t="shared" si="1"/>
        <v>2</v>
      </c>
      <c r="E22" s="7" t="str">
        <f t="shared" si="7"/>
        <v>1</v>
      </c>
      <c r="F22" s="7" t="str">
        <f t="shared" si="7"/>
        <v>2</v>
      </c>
      <c r="G22" s="7" t="str">
        <f t="shared" si="7"/>
        <v>1-2</v>
      </c>
      <c r="H22" s="7" t="str">
        <f t="shared" si="7"/>
        <v>.1</v>
      </c>
      <c r="I22" s="7" t="str">
        <f t="shared" si="7"/>
        <v>.2</v>
      </c>
      <c r="J22" s="4" t="str">
        <f t="shared" si="4"/>
        <v>1-2-SEC</v>
      </c>
      <c r="K22" s="5" t="str">
        <f t="shared" si="10"/>
        <v>SCALLOP, FOR TUBES: 1 OD x 3 PITCH</v>
      </c>
      <c r="L22" s="7" t="str">
        <f t="shared" si="6"/>
        <v>SIDE A</v>
      </c>
      <c r="M22" t="s">
        <v>1</v>
      </c>
      <c r="N22" s="9" t="s">
        <v>30</v>
      </c>
      <c r="O22">
        <v>1</v>
      </c>
      <c r="P22">
        <v>3</v>
      </c>
      <c r="Q22">
        <v>6</v>
      </c>
      <c r="S22" t="s">
        <v>49</v>
      </c>
      <c r="T22" s="5" t="str">
        <f t="shared" si="3"/>
        <v>1-2-SEC</v>
      </c>
    </row>
    <row r="23" spans="1:20" x14ac:dyDescent="0.25">
      <c r="A23" s="10" t="str">
        <f t="shared" si="8"/>
        <v>SCALLOP 1.25 OD x 2.3125 PITCH</v>
      </c>
      <c r="B23" s="11" t="str">
        <f t="shared" si="9"/>
        <v>AXC materials:H14 ALUMINUM</v>
      </c>
      <c r="C23" s="11" t="str">
        <f t="shared" si="0"/>
        <v>1</v>
      </c>
      <c r="D23" s="11" t="str">
        <f t="shared" si="1"/>
        <v>2</v>
      </c>
      <c r="E23" s="7" t="str">
        <f t="shared" si="7"/>
        <v>1</v>
      </c>
      <c r="F23" s="7" t="str">
        <f t="shared" si="7"/>
        <v>2</v>
      </c>
      <c r="G23" s="7" t="str">
        <f t="shared" si="7"/>
        <v>1-2</v>
      </c>
      <c r="H23" s="7" t="str">
        <f t="shared" si="7"/>
        <v>.1</v>
      </c>
      <c r="I23" s="7" t="str">
        <f t="shared" si="7"/>
        <v>.2</v>
      </c>
      <c r="J23" s="4" t="str">
        <f t="shared" si="4"/>
        <v>1-2-SEC</v>
      </c>
      <c r="K23" s="5" t="str">
        <f t="shared" si="10"/>
        <v>SCALLOP, FOR TUBES: 1.25 OD x 2.3125 PITCH</v>
      </c>
      <c r="L23" s="7" t="str">
        <f t="shared" si="6"/>
        <v>SIDE A</v>
      </c>
      <c r="M23" t="s">
        <v>1</v>
      </c>
      <c r="N23" s="9" t="s">
        <v>31</v>
      </c>
      <c r="O23">
        <v>1.25</v>
      </c>
      <c r="P23">
        <v>2.3125</v>
      </c>
      <c r="Q23">
        <v>6</v>
      </c>
      <c r="S23" t="s">
        <v>49</v>
      </c>
      <c r="T23" s="5" t="str">
        <f t="shared" si="3"/>
        <v>1-2-SEC</v>
      </c>
    </row>
    <row r="24" spans="1:20" x14ac:dyDescent="0.25">
      <c r="A24" s="10" t="str">
        <f t="shared" si="8"/>
        <v>SCALLOP 1.25 OD x 2.5 PITCH</v>
      </c>
      <c r="B24" s="11" t="str">
        <f t="shared" si="9"/>
        <v>AXC materials:H14 ALUMINUM</v>
      </c>
      <c r="C24" s="11" t="str">
        <f t="shared" si="0"/>
        <v>1</v>
      </c>
      <c r="D24" s="11" t="str">
        <f t="shared" si="1"/>
        <v>2</v>
      </c>
      <c r="E24" s="7" t="str">
        <f t="shared" si="7"/>
        <v>1</v>
      </c>
      <c r="F24" s="7" t="str">
        <f t="shared" si="7"/>
        <v>2</v>
      </c>
      <c r="G24" s="7" t="str">
        <f t="shared" si="7"/>
        <v>1-2</v>
      </c>
      <c r="H24" s="7" t="str">
        <f t="shared" si="7"/>
        <v>.1</v>
      </c>
      <c r="I24" s="7" t="str">
        <f t="shared" si="7"/>
        <v>.2</v>
      </c>
      <c r="J24" s="4" t="str">
        <f t="shared" si="4"/>
        <v>1-2-SEC</v>
      </c>
      <c r="K24" s="5" t="str">
        <f t="shared" si="10"/>
        <v>SCALLOP, FOR TUBES: 1.25 OD x 2.5 PITCH</v>
      </c>
      <c r="L24" s="7" t="str">
        <f t="shared" si="6"/>
        <v>SIDE A</v>
      </c>
      <c r="M24" t="s">
        <v>1</v>
      </c>
      <c r="N24" s="9" t="s">
        <v>32</v>
      </c>
      <c r="O24">
        <v>1.25</v>
      </c>
      <c r="P24">
        <v>2.5</v>
      </c>
      <c r="Q24">
        <v>6</v>
      </c>
      <c r="S24" t="s">
        <v>49</v>
      </c>
      <c r="T24" s="5" t="str">
        <f t="shared" si="3"/>
        <v>1-2-SEC</v>
      </c>
    </row>
    <row r="25" spans="1:20" x14ac:dyDescent="0.25">
      <c r="A25" s="10" t="str">
        <f t="shared" si="8"/>
        <v>SCALLOP 1.25 OD x 2.5625 PITCH</v>
      </c>
      <c r="B25" s="11" t="str">
        <f t="shared" si="9"/>
        <v>AXC materials:H14 ALUMINUM</v>
      </c>
      <c r="C25" s="11" t="str">
        <f t="shared" si="0"/>
        <v>1</v>
      </c>
      <c r="D25" s="11" t="str">
        <f t="shared" si="1"/>
        <v>2</v>
      </c>
      <c r="E25" s="7" t="str">
        <f t="shared" si="7"/>
        <v>1</v>
      </c>
      <c r="F25" s="7" t="str">
        <f t="shared" si="7"/>
        <v>2</v>
      </c>
      <c r="G25" s="7" t="str">
        <f t="shared" si="7"/>
        <v>1-2</v>
      </c>
      <c r="H25" s="7" t="str">
        <f t="shared" si="7"/>
        <v>.1</v>
      </c>
      <c r="I25" s="7" t="str">
        <f t="shared" si="7"/>
        <v>.2</v>
      </c>
      <c r="J25" s="4" t="str">
        <f t="shared" si="4"/>
        <v>1-2-SEC</v>
      </c>
      <c r="K25" s="5" t="str">
        <f t="shared" si="10"/>
        <v>SCALLOP, FOR TUBES: 1.25 OD x 2.5625 PITCH</v>
      </c>
      <c r="L25" s="7" t="str">
        <f t="shared" si="6"/>
        <v>SIDE A</v>
      </c>
      <c r="M25" t="s">
        <v>1</v>
      </c>
      <c r="N25" s="9" t="s">
        <v>33</v>
      </c>
      <c r="O25">
        <v>1.25</v>
      </c>
      <c r="P25">
        <v>2.5625</v>
      </c>
      <c r="Q25">
        <v>6</v>
      </c>
      <c r="S25" t="s">
        <v>49</v>
      </c>
      <c r="T25" s="5" t="str">
        <f t="shared" si="3"/>
        <v>1-2-SEC</v>
      </c>
    </row>
    <row r="26" spans="1:20" x14ac:dyDescent="0.25">
      <c r="A26" s="10" t="str">
        <f t="shared" si="8"/>
        <v>SCALLOP 1.25 OD x 2.625 PITCH</v>
      </c>
      <c r="B26" s="11" t="str">
        <f t="shared" si="9"/>
        <v>AXC materials:H14 ALUMINUM</v>
      </c>
      <c r="C26" s="11" t="str">
        <f t="shared" si="0"/>
        <v>1</v>
      </c>
      <c r="D26" s="11" t="str">
        <f t="shared" si="1"/>
        <v>2</v>
      </c>
      <c r="E26" s="7" t="str">
        <f t="shared" si="7"/>
        <v>1</v>
      </c>
      <c r="F26" s="7" t="str">
        <f t="shared" si="7"/>
        <v>2</v>
      </c>
      <c r="G26" s="7" t="str">
        <f t="shared" si="7"/>
        <v>1-2</v>
      </c>
      <c r="H26" s="7" t="str">
        <f t="shared" si="7"/>
        <v>.1</v>
      </c>
      <c r="I26" s="7" t="str">
        <f t="shared" si="7"/>
        <v>.2</v>
      </c>
      <c r="J26" s="4" t="str">
        <f t="shared" si="4"/>
        <v>1-2-SEC</v>
      </c>
      <c r="K26" s="5" t="str">
        <f t="shared" si="10"/>
        <v>SCALLOP, FOR TUBES: 1.25 OD x 2.625 PITCH</v>
      </c>
      <c r="L26" s="7" t="str">
        <f t="shared" si="6"/>
        <v>SIDE A</v>
      </c>
      <c r="M26" t="s">
        <v>1</v>
      </c>
      <c r="N26" s="9" t="s">
        <v>34</v>
      </c>
      <c r="O26">
        <v>1.25</v>
      </c>
      <c r="P26">
        <v>2.625</v>
      </c>
      <c r="Q26">
        <v>6</v>
      </c>
      <c r="S26" t="s">
        <v>49</v>
      </c>
      <c r="T26" s="5" t="str">
        <f t="shared" si="3"/>
        <v>1-2-SEC</v>
      </c>
    </row>
    <row r="27" spans="1:20" x14ac:dyDescent="0.25">
      <c r="A27" s="10" t="str">
        <f t="shared" si="8"/>
        <v>SCALLOP 1.25 OD x 2.75 PITCH</v>
      </c>
      <c r="B27" s="11" t="str">
        <f t="shared" si="9"/>
        <v>AXC materials:H14 ALUMINUM</v>
      </c>
      <c r="C27" s="11" t="str">
        <f t="shared" si="0"/>
        <v>1</v>
      </c>
      <c r="D27" s="11" t="str">
        <f t="shared" si="1"/>
        <v>2</v>
      </c>
      <c r="E27" s="7" t="str">
        <f t="shared" si="7"/>
        <v>1</v>
      </c>
      <c r="F27" s="7" t="str">
        <f t="shared" si="7"/>
        <v>2</v>
      </c>
      <c r="G27" s="7" t="str">
        <f t="shared" si="7"/>
        <v>1-2</v>
      </c>
      <c r="H27" s="7" t="str">
        <f t="shared" si="7"/>
        <v>.1</v>
      </c>
      <c r="I27" s="7" t="str">
        <f t="shared" si="7"/>
        <v>.2</v>
      </c>
      <c r="J27" s="4" t="str">
        <f t="shared" si="4"/>
        <v>1-2-SEC</v>
      </c>
      <c r="K27" s="5" t="str">
        <f t="shared" si="10"/>
        <v>SCALLOP, FOR TUBES: 1.25 OD x 2.75 PITCH</v>
      </c>
      <c r="L27" s="7" t="str">
        <f t="shared" si="6"/>
        <v>SIDE A</v>
      </c>
      <c r="M27" t="s">
        <v>1</v>
      </c>
      <c r="N27" s="9" t="s">
        <v>35</v>
      </c>
      <c r="O27">
        <v>1.25</v>
      </c>
      <c r="P27">
        <v>2.75</v>
      </c>
      <c r="Q27">
        <v>6</v>
      </c>
      <c r="S27" t="s">
        <v>49</v>
      </c>
      <c r="T27" s="5" t="str">
        <f t="shared" si="3"/>
        <v>1-2-SEC</v>
      </c>
    </row>
    <row r="28" spans="1:20" x14ac:dyDescent="0.25">
      <c r="A28" s="10" t="str">
        <f t="shared" si="8"/>
        <v>SCALLOP 1.25 OD x 2.8125 PITCH</v>
      </c>
      <c r="B28" s="11" t="str">
        <f t="shared" si="9"/>
        <v>AXC materials:H14 ALUMINUM</v>
      </c>
      <c r="C28" s="11" t="str">
        <f t="shared" si="0"/>
        <v>1</v>
      </c>
      <c r="D28" s="11" t="str">
        <f t="shared" si="1"/>
        <v>2</v>
      </c>
      <c r="E28" s="7" t="str">
        <f t="shared" si="7"/>
        <v>1</v>
      </c>
      <c r="F28" s="7" t="str">
        <f t="shared" si="7"/>
        <v>2</v>
      </c>
      <c r="G28" s="7" t="str">
        <f t="shared" si="7"/>
        <v>1-2</v>
      </c>
      <c r="H28" s="7" t="str">
        <f t="shared" si="7"/>
        <v>.1</v>
      </c>
      <c r="I28" s="7" t="str">
        <f t="shared" si="7"/>
        <v>.2</v>
      </c>
      <c r="J28" s="4" t="str">
        <f t="shared" si="4"/>
        <v>1-2-SEC</v>
      </c>
      <c r="K28" s="5" t="str">
        <f t="shared" si="10"/>
        <v>SCALLOP, FOR TUBES: 1.25 OD x 2.8125 PITCH</v>
      </c>
      <c r="L28" s="7" t="str">
        <f t="shared" si="6"/>
        <v>SIDE A</v>
      </c>
      <c r="M28" t="s">
        <v>1</v>
      </c>
      <c r="N28" s="9" t="s">
        <v>36</v>
      </c>
      <c r="O28">
        <v>1.25</v>
      </c>
      <c r="P28">
        <v>2.8125</v>
      </c>
      <c r="Q28">
        <v>6</v>
      </c>
      <c r="S28" t="s">
        <v>49</v>
      </c>
      <c r="T28" s="5" t="str">
        <f t="shared" si="3"/>
        <v>1-2-SEC</v>
      </c>
    </row>
    <row r="29" spans="1:20" x14ac:dyDescent="0.25">
      <c r="A29" s="10" t="str">
        <f t="shared" si="8"/>
        <v>SCALLOP 1.25 OD x 3.25 PITCH</v>
      </c>
      <c r="B29" s="11" t="str">
        <f t="shared" si="9"/>
        <v>AXC materials:H14 ALUMINUM</v>
      </c>
      <c r="C29" s="11" t="str">
        <f t="shared" si="0"/>
        <v>1</v>
      </c>
      <c r="D29" s="11" t="str">
        <f t="shared" si="1"/>
        <v>2</v>
      </c>
      <c r="E29" s="7" t="str">
        <f t="shared" si="7"/>
        <v>1</v>
      </c>
      <c r="F29" s="7" t="str">
        <f t="shared" si="7"/>
        <v>2</v>
      </c>
      <c r="G29" s="7" t="str">
        <f t="shared" si="7"/>
        <v>1-2</v>
      </c>
      <c r="H29" s="7" t="str">
        <f t="shared" si="7"/>
        <v>.1</v>
      </c>
      <c r="I29" s="7" t="str">
        <f t="shared" si="7"/>
        <v>.2</v>
      </c>
      <c r="J29" s="4" t="str">
        <f t="shared" si="4"/>
        <v>1-2-SEC</v>
      </c>
      <c r="K29" s="5" t="str">
        <f t="shared" si="10"/>
        <v>SCALLOP, FOR TUBES: 1.25 OD x 3.25 PITCH</v>
      </c>
      <c r="L29" s="7" t="str">
        <f t="shared" si="6"/>
        <v>SIDE A</v>
      </c>
      <c r="M29" t="s">
        <v>1</v>
      </c>
      <c r="N29" s="9" t="s">
        <v>37</v>
      </c>
      <c r="O29">
        <v>1.25</v>
      </c>
      <c r="P29">
        <v>3.25</v>
      </c>
      <c r="Q29">
        <v>6</v>
      </c>
      <c r="S29" t="s">
        <v>49</v>
      </c>
      <c r="T29" s="5" t="str">
        <f t="shared" si="3"/>
        <v>1-2-SEC</v>
      </c>
    </row>
    <row r="30" spans="1:20" x14ac:dyDescent="0.25">
      <c r="A30" s="10" t="str">
        <f t="shared" si="8"/>
        <v>SCALLOP 1.5 OD x 2.75 PITCH</v>
      </c>
      <c r="B30" s="11" t="str">
        <f t="shared" si="9"/>
        <v>AXC materials:H14 ALUMINUM</v>
      </c>
      <c r="C30" s="11" t="str">
        <f t="shared" si="0"/>
        <v>1</v>
      </c>
      <c r="D30" s="11" t="str">
        <f t="shared" si="1"/>
        <v>2</v>
      </c>
      <c r="E30" s="7" t="str">
        <f t="shared" si="7"/>
        <v>1</v>
      </c>
      <c r="F30" s="7" t="str">
        <f t="shared" si="7"/>
        <v>2</v>
      </c>
      <c r="G30" s="7" t="str">
        <f t="shared" si="7"/>
        <v>1-2</v>
      </c>
      <c r="H30" s="7" t="str">
        <f t="shared" si="7"/>
        <v>.1</v>
      </c>
      <c r="I30" s="7" t="str">
        <f t="shared" si="7"/>
        <v>.2</v>
      </c>
      <c r="J30" s="4" t="str">
        <f t="shared" si="4"/>
        <v>1-2-SEC</v>
      </c>
      <c r="K30" s="5" t="str">
        <f t="shared" si="10"/>
        <v>SCALLOP, FOR TUBES: 1.5 OD x 2.75 PITCH</v>
      </c>
      <c r="L30" s="7" t="str">
        <f t="shared" si="6"/>
        <v>SIDE A</v>
      </c>
      <c r="M30" t="s">
        <v>1</v>
      </c>
      <c r="N30" s="9" t="s">
        <v>38</v>
      </c>
      <c r="O30">
        <v>1.5</v>
      </c>
      <c r="P30">
        <v>2.75</v>
      </c>
      <c r="Q30">
        <v>6</v>
      </c>
      <c r="S30" t="s">
        <v>49</v>
      </c>
      <c r="T30" s="5" t="str">
        <f t="shared" si="3"/>
        <v>1-2-SEC</v>
      </c>
    </row>
    <row r="31" spans="1:20" x14ac:dyDescent="0.25">
      <c r="A31" s="10" t="str">
        <f t="shared" si="8"/>
        <v>SCALLOP 1.5 OD x 2.8125 PITCH</v>
      </c>
      <c r="B31" s="11" t="str">
        <f t="shared" si="9"/>
        <v>AXC materials:H14 ALUMINUM</v>
      </c>
      <c r="C31" s="11" t="str">
        <f t="shared" si="0"/>
        <v>1</v>
      </c>
      <c r="D31" s="11" t="str">
        <f t="shared" si="1"/>
        <v>2</v>
      </c>
      <c r="E31" s="7" t="str">
        <f t="shared" si="7"/>
        <v>1</v>
      </c>
      <c r="F31" s="7" t="str">
        <f t="shared" si="7"/>
        <v>2</v>
      </c>
      <c r="G31" s="7" t="str">
        <f t="shared" si="7"/>
        <v>1-2</v>
      </c>
      <c r="H31" s="7" t="str">
        <f t="shared" si="7"/>
        <v>.1</v>
      </c>
      <c r="I31" s="7" t="str">
        <f t="shared" si="7"/>
        <v>.2</v>
      </c>
      <c r="J31" s="4" t="str">
        <f t="shared" si="4"/>
        <v>1-2-SEC</v>
      </c>
      <c r="K31" s="5" t="str">
        <f t="shared" si="10"/>
        <v>SCALLOP, FOR TUBES: 1.5 OD x 2.8125 PITCH</v>
      </c>
      <c r="L31" s="7" t="str">
        <f t="shared" si="6"/>
        <v>SIDE A</v>
      </c>
      <c r="M31" t="s">
        <v>1</v>
      </c>
      <c r="N31" s="9" t="s">
        <v>39</v>
      </c>
      <c r="O31">
        <v>1.5</v>
      </c>
      <c r="P31">
        <v>2.8125</v>
      </c>
      <c r="Q31">
        <v>6</v>
      </c>
      <c r="S31" t="s">
        <v>49</v>
      </c>
      <c r="T31" s="5" t="str">
        <f t="shared" si="3"/>
        <v>1-2-SEC</v>
      </c>
    </row>
    <row r="32" spans="1:20" s="20" customFormat="1" ht="15.75" thickBot="1" x14ac:dyDescent="0.3">
      <c r="A32" s="15" t="str">
        <f t="shared" si="8"/>
        <v>SCALLOP 1.5 OD x 3 PITCH</v>
      </c>
      <c r="B32" s="16" t="str">
        <f t="shared" si="9"/>
        <v>AXC materials:H14 ALUMINUM</v>
      </c>
      <c r="C32" s="16" t="str">
        <f t="shared" si="0"/>
        <v>1</v>
      </c>
      <c r="D32" s="11" t="str">
        <f t="shared" si="1"/>
        <v>2</v>
      </c>
      <c r="E32" s="17" t="str">
        <f t="shared" si="7"/>
        <v>1</v>
      </c>
      <c r="F32" s="17" t="str">
        <f t="shared" si="7"/>
        <v>2</v>
      </c>
      <c r="G32" s="17" t="str">
        <f t="shared" si="7"/>
        <v>1-2</v>
      </c>
      <c r="H32" s="17" t="str">
        <f t="shared" si="7"/>
        <v>.1</v>
      </c>
      <c r="I32" s="17" t="str">
        <f t="shared" si="7"/>
        <v>.2</v>
      </c>
      <c r="J32" s="18" t="str">
        <f t="shared" si="4"/>
        <v>1-2-SEC</v>
      </c>
      <c r="K32" s="19" t="str">
        <f t="shared" si="10"/>
        <v>SCALLOP, FOR TUBES: 1.5 OD x 3 PITCH</v>
      </c>
      <c r="L32" s="7" t="str">
        <f t="shared" si="6"/>
        <v>SIDE A</v>
      </c>
      <c r="M32" s="20" t="s">
        <v>1</v>
      </c>
      <c r="N32" s="21" t="s">
        <v>40</v>
      </c>
      <c r="O32" s="20">
        <v>1.5</v>
      </c>
      <c r="P32" s="20">
        <v>3</v>
      </c>
      <c r="Q32" s="20">
        <v>6</v>
      </c>
      <c r="S32" s="20" t="s">
        <v>49</v>
      </c>
      <c r="T32" s="5" t="str">
        <f t="shared" si="3"/>
        <v>1-2-SEC</v>
      </c>
    </row>
    <row r="33" spans="1:20" s="27" customFormat="1" ht="15.75" thickTop="1" x14ac:dyDescent="0.25">
      <c r="A33" s="22" t="str">
        <f>"COMB " &amp; A5</f>
        <v>COMB TUBE SPACER STRIP AL</v>
      </c>
      <c r="B33" s="23" t="str">
        <f t="shared" ref="B33:J34" si="11">B5</f>
        <v>AXC materials:ALUMINUM</v>
      </c>
      <c r="C33" s="23" t="str">
        <f t="shared" si="11"/>
        <v>1</v>
      </c>
      <c r="D33" s="23" t="str">
        <f t="shared" si="11"/>
        <v>2</v>
      </c>
      <c r="E33" s="24" t="str">
        <f t="shared" si="11"/>
        <v>1</v>
      </c>
      <c r="F33" s="24" t="str">
        <f t="shared" ref="F33:I60" si="12">F$5</f>
        <v>2</v>
      </c>
      <c r="G33" s="24" t="str">
        <f t="shared" si="12"/>
        <v>1-2</v>
      </c>
      <c r="H33" s="24" t="str">
        <f t="shared" si="12"/>
        <v>.1</v>
      </c>
      <c r="I33" s="24" t="str">
        <f t="shared" si="12"/>
        <v>.2</v>
      </c>
      <c r="J33" s="23" t="str">
        <f t="shared" si="11"/>
        <v>1-2-SEC</v>
      </c>
      <c r="K33" s="25" t="str">
        <f>SUBSTITUTE(K5,"Sketch1","Combined")</f>
        <v>WIGGLE STRIP, "Thk@Combined" THK x "Pitch@Combined" PITCH</v>
      </c>
      <c r="L33" s="34" t="s">
        <v>65</v>
      </c>
      <c r="M33" s="23" t="str">
        <f>M5</f>
        <v>$C</v>
      </c>
      <c r="N33" s="26" t="str">
        <f>E6&amp;"-WS02"</f>
        <v>1-WS02</v>
      </c>
      <c r="O33" s="24" t="str">
        <f t="shared" ref="O33:Q34" si="13">O5</f>
        <v>--</v>
      </c>
      <c r="P33" s="24" t="str">
        <f t="shared" si="13"/>
        <v>--</v>
      </c>
      <c r="Q33" s="24" t="str">
        <f t="shared" si="13"/>
        <v>--</v>
      </c>
      <c r="S33" s="23" t="str">
        <f>S5</f>
        <v>Horizontal Wiggle Strip, Aluminum</v>
      </c>
      <c r="T33" s="23" t="str">
        <f>T5</f>
        <v>1-2-SEC</v>
      </c>
    </row>
    <row r="34" spans="1:20" x14ac:dyDescent="0.25">
      <c r="A34" s="13" t="str">
        <f>"COMB " &amp; A6</f>
        <v>COMB TUBE SPACER STRIP CS</v>
      </c>
      <c r="B34" s="11" t="str">
        <f t="shared" si="11"/>
        <v>AXC materials:SA-36</v>
      </c>
      <c r="C34" s="11" t="str">
        <f t="shared" si="11"/>
        <v>1</v>
      </c>
      <c r="D34" s="11" t="str">
        <f t="shared" ref="D34" si="14">D6</f>
        <v>2</v>
      </c>
      <c r="E34" s="7" t="str">
        <f t="shared" si="11"/>
        <v>1</v>
      </c>
      <c r="F34" s="7" t="str">
        <f t="shared" si="12"/>
        <v>2</v>
      </c>
      <c r="G34" s="7" t="str">
        <f t="shared" si="12"/>
        <v>1-2</v>
      </c>
      <c r="H34" s="7" t="str">
        <f t="shared" si="12"/>
        <v>.1</v>
      </c>
      <c r="I34" s="7" t="str">
        <f t="shared" si="12"/>
        <v>.2</v>
      </c>
      <c r="J34" s="11" t="str">
        <f t="shared" si="11"/>
        <v>1-2-SEC</v>
      </c>
      <c r="K34" s="12" t="str">
        <f>SUBSTITUTE(K6,"Sketch1","Combined")</f>
        <v>WIGGLE STRIP, "Thk@Combined" THK x "Pitch@Combined" PITCH</v>
      </c>
      <c r="L34" s="7" t="str">
        <f>$L$33</f>
        <v>SIDE B</v>
      </c>
      <c r="M34" s="11" t="str">
        <f>M6</f>
        <v>$C</v>
      </c>
      <c r="N34" s="11" t="str">
        <f>N33</f>
        <v>1-WS02</v>
      </c>
      <c r="O34" s="7" t="str">
        <f t="shared" si="13"/>
        <v>--</v>
      </c>
      <c r="P34" s="7" t="str">
        <f t="shared" si="13"/>
        <v>--</v>
      </c>
      <c r="Q34" s="7" t="str">
        <f t="shared" si="13"/>
        <v>--</v>
      </c>
      <c r="S34" s="11" t="str">
        <f>S6</f>
        <v>Horizontal Wiggle Strip, Carbon Steel</v>
      </c>
      <c r="T34" s="11" t="str">
        <f>T6</f>
        <v>1-2-SEC</v>
      </c>
    </row>
    <row r="35" spans="1:20" x14ac:dyDescent="0.25">
      <c r="A35" s="13" t="str">
        <f>"COMB " &amp; A7</f>
        <v>COMB SCALLOP 0.625 OD x 1.6875 PITCH</v>
      </c>
      <c r="B35" s="11" t="str">
        <f>B7</f>
        <v>AXC materials:H14 ALUMINUM</v>
      </c>
      <c r="C35" s="11" t="str">
        <f t="shared" ref="C35:Q35" si="15">C7</f>
        <v>1</v>
      </c>
      <c r="D35" s="11" t="str">
        <f t="shared" si="15"/>
        <v>2</v>
      </c>
      <c r="E35" s="7" t="str">
        <f t="shared" si="15"/>
        <v>1</v>
      </c>
      <c r="F35" s="7" t="str">
        <f t="shared" si="12"/>
        <v>2</v>
      </c>
      <c r="G35" s="7" t="str">
        <f t="shared" si="12"/>
        <v>1-2</v>
      </c>
      <c r="H35" s="7" t="str">
        <f t="shared" si="12"/>
        <v>.1</v>
      </c>
      <c r="I35" s="7" t="str">
        <f t="shared" si="12"/>
        <v>.2</v>
      </c>
      <c r="J35" s="11" t="str">
        <f t="shared" si="15"/>
        <v>1-2-SEC</v>
      </c>
      <c r="K35" s="11" t="str">
        <f t="shared" si="15"/>
        <v>SCALLOP, FOR TUBES: 0.625 OD x 1.6875 PITCH</v>
      </c>
      <c r="L35" s="7" t="str">
        <f t="shared" ref="L35:L60" si="16">$L$33</f>
        <v>SIDE B</v>
      </c>
      <c r="M35" s="11" t="str">
        <f t="shared" si="15"/>
        <v>$C</v>
      </c>
      <c r="N35" s="11" t="str">
        <f t="shared" si="15"/>
        <v>TS8</v>
      </c>
      <c r="O35" s="11">
        <f t="shared" si="15"/>
        <v>0.625</v>
      </c>
      <c r="P35" s="11">
        <f t="shared" si="15"/>
        <v>1.6875</v>
      </c>
      <c r="Q35" s="11">
        <f t="shared" si="15"/>
        <v>6</v>
      </c>
      <c r="S35" s="11" t="str">
        <f t="shared" ref="S35:T35" si="17">S7</f>
        <v>JDE PartNo</v>
      </c>
      <c r="T35" s="11" t="str">
        <f t="shared" si="17"/>
        <v>1-2-SEC</v>
      </c>
    </row>
    <row r="36" spans="1:20" x14ac:dyDescent="0.25">
      <c r="A36" s="13" t="str">
        <f t="shared" ref="A36:A60" si="18">"COMB " &amp; A8</f>
        <v>COMB SCALLOP 0.625 OD x 1.5 PITCH</v>
      </c>
      <c r="B36" s="11" t="str">
        <f t="shared" ref="B36:Q36" si="19">B8</f>
        <v>AXC materials:H14 ALUMINUM</v>
      </c>
      <c r="C36" s="11" t="str">
        <f t="shared" si="19"/>
        <v>1</v>
      </c>
      <c r="D36" s="11" t="str">
        <f t="shared" si="19"/>
        <v>2</v>
      </c>
      <c r="E36" s="7" t="str">
        <f t="shared" si="19"/>
        <v>1</v>
      </c>
      <c r="F36" s="7" t="str">
        <f t="shared" si="12"/>
        <v>2</v>
      </c>
      <c r="G36" s="7" t="str">
        <f t="shared" si="12"/>
        <v>1-2</v>
      </c>
      <c r="H36" s="7" t="str">
        <f t="shared" si="12"/>
        <v>.1</v>
      </c>
      <c r="I36" s="7" t="str">
        <f t="shared" si="12"/>
        <v>.2</v>
      </c>
      <c r="J36" s="11" t="str">
        <f t="shared" si="19"/>
        <v>1-2-SEC</v>
      </c>
      <c r="K36" s="11" t="str">
        <f t="shared" si="19"/>
        <v>SCALLOP, FOR TUBES: 0.625 OD x 1.5 PITCH</v>
      </c>
      <c r="L36" s="7" t="str">
        <f t="shared" si="16"/>
        <v>SIDE B</v>
      </c>
      <c r="M36" s="11" t="str">
        <f t="shared" si="19"/>
        <v>$C</v>
      </c>
      <c r="N36" s="11" t="str">
        <f t="shared" si="19"/>
        <v>TS9</v>
      </c>
      <c r="O36" s="11">
        <f t="shared" si="19"/>
        <v>0.625</v>
      </c>
      <c r="P36" s="11">
        <f t="shared" si="19"/>
        <v>1.5</v>
      </c>
      <c r="Q36" s="11">
        <f t="shared" si="19"/>
        <v>6</v>
      </c>
      <c r="S36" s="11" t="str">
        <f t="shared" ref="S36:T36" si="20">S8</f>
        <v>JDE PartNo</v>
      </c>
      <c r="T36" s="11" t="str">
        <f t="shared" si="20"/>
        <v>1-2-SEC</v>
      </c>
    </row>
    <row r="37" spans="1:20" x14ac:dyDescent="0.25">
      <c r="A37" s="13" t="str">
        <f t="shared" si="18"/>
        <v>COMB SCALLOP 0.625 OD x 1.5625 PITCH</v>
      </c>
      <c r="B37" s="11" t="str">
        <f t="shared" ref="B37:Q37" si="21">B9</f>
        <v>AXC materials:H14 ALUMINUM</v>
      </c>
      <c r="C37" s="11" t="str">
        <f t="shared" si="21"/>
        <v>1</v>
      </c>
      <c r="D37" s="11" t="str">
        <f t="shared" si="21"/>
        <v>2</v>
      </c>
      <c r="E37" s="7" t="str">
        <f t="shared" si="21"/>
        <v>1</v>
      </c>
      <c r="F37" s="7" t="str">
        <f t="shared" si="12"/>
        <v>2</v>
      </c>
      <c r="G37" s="7" t="str">
        <f t="shared" si="12"/>
        <v>1-2</v>
      </c>
      <c r="H37" s="7" t="str">
        <f t="shared" si="12"/>
        <v>.1</v>
      </c>
      <c r="I37" s="7" t="str">
        <f t="shared" si="12"/>
        <v>.2</v>
      </c>
      <c r="J37" s="11" t="str">
        <f t="shared" si="21"/>
        <v>1-2-SEC</v>
      </c>
      <c r="K37" s="11" t="str">
        <f t="shared" si="21"/>
        <v>SCALLOP, FOR TUBES: 0.625 OD x 1.5625 PITCH</v>
      </c>
      <c r="L37" s="7" t="str">
        <f t="shared" si="16"/>
        <v>SIDE B</v>
      </c>
      <c r="M37" s="11" t="str">
        <f t="shared" si="21"/>
        <v>$C</v>
      </c>
      <c r="N37" s="11" t="str">
        <f t="shared" si="21"/>
        <v>TS16</v>
      </c>
      <c r="O37" s="11">
        <f t="shared" si="21"/>
        <v>0.625</v>
      </c>
      <c r="P37" s="11">
        <f t="shared" si="21"/>
        <v>1.5625</v>
      </c>
      <c r="Q37" s="11">
        <f t="shared" si="21"/>
        <v>6</v>
      </c>
      <c r="S37" s="11" t="str">
        <f t="shared" ref="S37:T37" si="22">S9</f>
        <v>JDE PartNo</v>
      </c>
      <c r="T37" s="11" t="str">
        <f t="shared" si="22"/>
        <v>1-2-SEC</v>
      </c>
    </row>
    <row r="38" spans="1:20" x14ac:dyDescent="0.25">
      <c r="A38" s="13" t="str">
        <f t="shared" si="18"/>
        <v>COMB SCALLOP 0.75 OD x 2.0625 PITCH</v>
      </c>
      <c r="B38" s="11" t="str">
        <f t="shared" ref="B38:Q38" si="23">B10</f>
        <v>AXC materials:H14 ALUMINUM</v>
      </c>
      <c r="C38" s="11" t="str">
        <f t="shared" si="23"/>
        <v>1</v>
      </c>
      <c r="D38" s="11" t="str">
        <f t="shared" si="23"/>
        <v>2</v>
      </c>
      <c r="E38" s="7" t="str">
        <f t="shared" si="23"/>
        <v>1</v>
      </c>
      <c r="F38" s="7" t="str">
        <f t="shared" si="12"/>
        <v>2</v>
      </c>
      <c r="G38" s="7" t="str">
        <f t="shared" si="12"/>
        <v>1-2</v>
      </c>
      <c r="H38" s="7" t="str">
        <f t="shared" si="12"/>
        <v>.1</v>
      </c>
      <c r="I38" s="7" t="str">
        <f t="shared" si="12"/>
        <v>.2</v>
      </c>
      <c r="J38" s="11" t="str">
        <f t="shared" si="23"/>
        <v>1-2-SEC</v>
      </c>
      <c r="K38" s="11" t="str">
        <f t="shared" si="23"/>
        <v>SCALLOP, FOR TUBES: 0.75 OD x 2.0625 PITCH</v>
      </c>
      <c r="L38" s="7" t="str">
        <f t="shared" si="16"/>
        <v>SIDE B</v>
      </c>
      <c r="M38" s="11" t="str">
        <f t="shared" si="23"/>
        <v>$C</v>
      </c>
      <c r="N38" s="11" t="str">
        <f t="shared" si="23"/>
        <v>TS5</v>
      </c>
      <c r="O38" s="11">
        <f t="shared" si="23"/>
        <v>0.75</v>
      </c>
      <c r="P38" s="11">
        <f t="shared" si="23"/>
        <v>2.0625</v>
      </c>
      <c r="Q38" s="11">
        <f t="shared" si="23"/>
        <v>6</v>
      </c>
      <c r="S38" s="11" t="str">
        <f t="shared" ref="S38:T38" si="24">S10</f>
        <v>JDE PartNo</v>
      </c>
      <c r="T38" s="11" t="str">
        <f t="shared" si="24"/>
        <v>1-2-SEC</v>
      </c>
    </row>
    <row r="39" spans="1:20" x14ac:dyDescent="0.25">
      <c r="A39" s="13" t="str">
        <f t="shared" si="18"/>
        <v>COMB SCALLOP 0.75 OD x 2 PITCH</v>
      </c>
      <c r="B39" s="11" t="str">
        <f t="shared" ref="B39:Q39" si="25">B11</f>
        <v>AXC materials:H14 ALUMINUM</v>
      </c>
      <c r="C39" s="11" t="str">
        <f t="shared" si="25"/>
        <v>1</v>
      </c>
      <c r="D39" s="11" t="str">
        <f t="shared" si="25"/>
        <v>2</v>
      </c>
      <c r="E39" s="7" t="str">
        <f t="shared" si="25"/>
        <v>1</v>
      </c>
      <c r="F39" s="7" t="str">
        <f t="shared" si="12"/>
        <v>2</v>
      </c>
      <c r="G39" s="7" t="str">
        <f t="shared" si="12"/>
        <v>1-2</v>
      </c>
      <c r="H39" s="7" t="str">
        <f t="shared" si="12"/>
        <v>.1</v>
      </c>
      <c r="I39" s="7" t="str">
        <f t="shared" si="12"/>
        <v>.2</v>
      </c>
      <c r="J39" s="11" t="str">
        <f t="shared" si="25"/>
        <v>1-2-SEC</v>
      </c>
      <c r="K39" s="11" t="str">
        <f t="shared" si="25"/>
        <v>SCALLOP, FOR TUBES: 0.75 OD x 2 PITCH</v>
      </c>
      <c r="L39" s="7" t="str">
        <f t="shared" si="16"/>
        <v>SIDE B</v>
      </c>
      <c r="M39" s="11" t="str">
        <f t="shared" si="25"/>
        <v>$C</v>
      </c>
      <c r="N39" s="11" t="str">
        <f t="shared" si="25"/>
        <v>TS7</v>
      </c>
      <c r="O39" s="11">
        <f t="shared" si="25"/>
        <v>0.75</v>
      </c>
      <c r="P39" s="11">
        <f t="shared" si="25"/>
        <v>2</v>
      </c>
      <c r="Q39" s="11">
        <f t="shared" si="25"/>
        <v>6</v>
      </c>
      <c r="S39" s="11" t="str">
        <f t="shared" ref="S39:T39" si="26">S11</f>
        <v>JDE PartNo</v>
      </c>
      <c r="T39" s="11" t="str">
        <f t="shared" si="26"/>
        <v>1-2-SEC</v>
      </c>
    </row>
    <row r="40" spans="1:20" x14ac:dyDescent="0.25">
      <c r="A40" s="13" t="str">
        <f t="shared" si="18"/>
        <v>COMB SCALLOP 1 OD x 2 PITCH</v>
      </c>
      <c r="B40" s="11" t="str">
        <f t="shared" ref="B40:Q40" si="27">B12</f>
        <v>AXC materials:H14 ALUMINUM</v>
      </c>
      <c r="C40" s="11" t="str">
        <f t="shared" si="27"/>
        <v>1</v>
      </c>
      <c r="D40" s="11" t="str">
        <f t="shared" si="27"/>
        <v>2</v>
      </c>
      <c r="E40" s="7" t="str">
        <f t="shared" si="27"/>
        <v>1</v>
      </c>
      <c r="F40" s="7" t="str">
        <f t="shared" si="12"/>
        <v>2</v>
      </c>
      <c r="G40" s="7" t="str">
        <f t="shared" si="12"/>
        <v>1-2</v>
      </c>
      <c r="H40" s="7" t="str">
        <f t="shared" si="12"/>
        <v>.1</v>
      </c>
      <c r="I40" s="7" t="str">
        <f t="shared" si="12"/>
        <v>.2</v>
      </c>
      <c r="J40" s="11" t="str">
        <f t="shared" si="27"/>
        <v>1-2-SEC</v>
      </c>
      <c r="K40" s="11" t="str">
        <f t="shared" si="27"/>
        <v>SCALLOP, FOR TUBES: 1 OD x 2 PITCH</v>
      </c>
      <c r="L40" s="7" t="str">
        <f t="shared" si="16"/>
        <v>SIDE B</v>
      </c>
      <c r="M40" s="11" t="str">
        <f t="shared" si="27"/>
        <v>$C</v>
      </c>
      <c r="N40" s="11" t="str">
        <f t="shared" si="27"/>
        <v>TS23</v>
      </c>
      <c r="O40" s="11">
        <f t="shared" si="27"/>
        <v>1</v>
      </c>
      <c r="P40" s="11">
        <f t="shared" si="27"/>
        <v>2</v>
      </c>
      <c r="Q40" s="11">
        <f t="shared" si="27"/>
        <v>6</v>
      </c>
      <c r="S40" s="11" t="str">
        <f t="shared" ref="S40:T40" si="28">S12</f>
        <v>JDE PartNo</v>
      </c>
      <c r="T40" s="11" t="str">
        <f t="shared" si="28"/>
        <v>1-2-SEC</v>
      </c>
    </row>
    <row r="41" spans="1:20" x14ac:dyDescent="0.25">
      <c r="A41" s="13" t="str">
        <f t="shared" si="18"/>
        <v>COMB SCALLOP 1 OD x 2.0625 PITCH</v>
      </c>
      <c r="B41" s="11" t="str">
        <f t="shared" ref="B41:Q41" si="29">B13</f>
        <v>AXC materials:H14 ALUMINUM</v>
      </c>
      <c r="C41" s="11" t="str">
        <f t="shared" si="29"/>
        <v>1</v>
      </c>
      <c r="D41" s="11" t="str">
        <f t="shared" si="29"/>
        <v>2</v>
      </c>
      <c r="E41" s="7" t="str">
        <f t="shared" si="29"/>
        <v>1</v>
      </c>
      <c r="F41" s="7" t="str">
        <f t="shared" si="12"/>
        <v>2</v>
      </c>
      <c r="G41" s="7" t="str">
        <f t="shared" si="12"/>
        <v>1-2</v>
      </c>
      <c r="H41" s="7" t="str">
        <f t="shared" si="12"/>
        <v>.1</v>
      </c>
      <c r="I41" s="7" t="str">
        <f t="shared" si="12"/>
        <v>.2</v>
      </c>
      <c r="J41" s="11" t="str">
        <f t="shared" si="29"/>
        <v>1-2-SEC</v>
      </c>
      <c r="K41" s="11" t="str">
        <f t="shared" si="29"/>
        <v>SCALLOP, FOR TUBES: 1 OD x 2.0625 PITCH</v>
      </c>
      <c r="L41" s="7" t="str">
        <f t="shared" si="16"/>
        <v>SIDE B</v>
      </c>
      <c r="M41" s="11" t="str">
        <f t="shared" si="29"/>
        <v>$C</v>
      </c>
      <c r="N41" s="11" t="str">
        <f t="shared" si="29"/>
        <v>TS20</v>
      </c>
      <c r="O41" s="11">
        <f t="shared" si="29"/>
        <v>1</v>
      </c>
      <c r="P41" s="11">
        <f t="shared" si="29"/>
        <v>2.0625</v>
      </c>
      <c r="Q41" s="11">
        <f t="shared" si="29"/>
        <v>6</v>
      </c>
      <c r="S41" s="11" t="str">
        <f t="shared" ref="S41:T41" si="30">S13</f>
        <v>JDE PartNo</v>
      </c>
      <c r="T41" s="11" t="str">
        <f t="shared" si="30"/>
        <v>1-2-SEC</v>
      </c>
    </row>
    <row r="42" spans="1:20" x14ac:dyDescent="0.25">
      <c r="A42" s="13" t="str">
        <f t="shared" si="18"/>
        <v>COMB SCALLOP 1 OD x 2.25 PITCH</v>
      </c>
      <c r="B42" s="11" t="str">
        <f t="shared" ref="B42:Q42" si="31">B14</f>
        <v>AXC materials:H14 ALUMINUM</v>
      </c>
      <c r="C42" s="11" t="str">
        <f t="shared" si="31"/>
        <v>1</v>
      </c>
      <c r="D42" s="11" t="str">
        <f t="shared" si="31"/>
        <v>2</v>
      </c>
      <c r="E42" s="7" t="str">
        <f t="shared" si="31"/>
        <v>1</v>
      </c>
      <c r="F42" s="7" t="str">
        <f t="shared" si="12"/>
        <v>2</v>
      </c>
      <c r="G42" s="7" t="str">
        <f t="shared" si="12"/>
        <v>1-2</v>
      </c>
      <c r="H42" s="7" t="str">
        <f t="shared" si="12"/>
        <v>.1</v>
      </c>
      <c r="I42" s="7" t="str">
        <f t="shared" si="12"/>
        <v>.2</v>
      </c>
      <c r="J42" s="11" t="str">
        <f t="shared" si="31"/>
        <v>1-2-SEC</v>
      </c>
      <c r="K42" s="11" t="str">
        <f t="shared" si="31"/>
        <v>SCALLOP, FOR TUBES: 1 OD x 2.25 PITCH</v>
      </c>
      <c r="L42" s="7" t="str">
        <f t="shared" si="16"/>
        <v>SIDE B</v>
      </c>
      <c r="M42" s="11" t="str">
        <f t="shared" si="31"/>
        <v>$C</v>
      </c>
      <c r="N42" s="11" t="str">
        <f t="shared" si="31"/>
        <v>TS10</v>
      </c>
      <c r="O42" s="11">
        <f t="shared" si="31"/>
        <v>1</v>
      </c>
      <c r="P42" s="11">
        <f t="shared" si="31"/>
        <v>2.25</v>
      </c>
      <c r="Q42" s="11">
        <f t="shared" si="31"/>
        <v>6</v>
      </c>
      <c r="S42" s="11" t="str">
        <f t="shared" ref="S42:T42" si="32">S14</f>
        <v>JDE PartNo</v>
      </c>
      <c r="T42" s="11" t="str">
        <f t="shared" si="32"/>
        <v>1-2-SEC</v>
      </c>
    </row>
    <row r="43" spans="1:20" x14ac:dyDescent="0.25">
      <c r="A43" s="13" t="str">
        <f t="shared" si="18"/>
        <v>COMB SCALLOP 1 OD x 2.3125 PITCH</v>
      </c>
      <c r="B43" s="11" t="str">
        <f t="shared" ref="B43:Q43" si="33">B15</f>
        <v>AXC materials:H14 ALUMINUM</v>
      </c>
      <c r="C43" s="11" t="str">
        <f t="shared" si="33"/>
        <v>1</v>
      </c>
      <c r="D43" s="11" t="str">
        <f t="shared" si="33"/>
        <v>2</v>
      </c>
      <c r="E43" s="7" t="str">
        <f t="shared" si="33"/>
        <v>1</v>
      </c>
      <c r="F43" s="7" t="str">
        <f t="shared" si="12"/>
        <v>2</v>
      </c>
      <c r="G43" s="7" t="str">
        <f t="shared" si="12"/>
        <v>1-2</v>
      </c>
      <c r="H43" s="7" t="str">
        <f t="shared" si="12"/>
        <v>.1</v>
      </c>
      <c r="I43" s="7" t="str">
        <f t="shared" si="12"/>
        <v>.2</v>
      </c>
      <c r="J43" s="11" t="str">
        <f t="shared" si="33"/>
        <v>1-2-SEC</v>
      </c>
      <c r="K43" s="11" t="str">
        <f t="shared" si="33"/>
        <v>SCALLOP, FOR TUBES: 1 OD x 2.3125 PITCH</v>
      </c>
      <c r="L43" s="7" t="str">
        <f t="shared" si="16"/>
        <v>SIDE B</v>
      </c>
      <c r="M43" s="11" t="str">
        <f t="shared" si="33"/>
        <v>$C</v>
      </c>
      <c r="N43" s="11" t="str">
        <f t="shared" si="33"/>
        <v>TS3</v>
      </c>
      <c r="O43" s="11">
        <f t="shared" si="33"/>
        <v>1</v>
      </c>
      <c r="P43" s="11">
        <f t="shared" si="33"/>
        <v>2.3125</v>
      </c>
      <c r="Q43" s="11">
        <f t="shared" si="33"/>
        <v>6</v>
      </c>
      <c r="S43" s="11" t="str">
        <f t="shared" ref="S43:T43" si="34">S15</f>
        <v>JDE PartNo</v>
      </c>
      <c r="T43" s="11" t="str">
        <f t="shared" si="34"/>
        <v>1-2-SEC</v>
      </c>
    </row>
    <row r="44" spans="1:20" x14ac:dyDescent="0.25">
      <c r="A44" s="13" t="str">
        <f t="shared" si="18"/>
        <v>COMB SCALLOP 1 OD x 2.375 PITCH</v>
      </c>
      <c r="B44" s="11" t="str">
        <f t="shared" ref="B44:Q44" si="35">B16</f>
        <v>AXC materials:H14 ALUMINUM</v>
      </c>
      <c r="C44" s="11" t="str">
        <f t="shared" si="35"/>
        <v>1</v>
      </c>
      <c r="D44" s="11" t="str">
        <f t="shared" si="35"/>
        <v>2</v>
      </c>
      <c r="E44" s="7" t="str">
        <f t="shared" si="35"/>
        <v>1</v>
      </c>
      <c r="F44" s="7" t="str">
        <f t="shared" si="12"/>
        <v>2</v>
      </c>
      <c r="G44" s="7" t="str">
        <f t="shared" si="12"/>
        <v>1-2</v>
      </c>
      <c r="H44" s="7" t="str">
        <f t="shared" si="12"/>
        <v>.1</v>
      </c>
      <c r="I44" s="7" t="str">
        <f t="shared" si="12"/>
        <v>.2</v>
      </c>
      <c r="J44" s="11" t="str">
        <f t="shared" si="35"/>
        <v>1-2-SEC</v>
      </c>
      <c r="K44" s="11" t="str">
        <f t="shared" si="35"/>
        <v>SCALLOP, FOR TUBES: 1 OD x 2.375 PITCH</v>
      </c>
      <c r="L44" s="7" t="str">
        <f t="shared" si="16"/>
        <v>SIDE B</v>
      </c>
      <c r="M44" s="11" t="str">
        <f t="shared" si="35"/>
        <v>$C</v>
      </c>
      <c r="N44" s="11" t="str">
        <f t="shared" si="35"/>
        <v>TS6</v>
      </c>
      <c r="O44" s="11">
        <f t="shared" si="35"/>
        <v>1</v>
      </c>
      <c r="P44" s="11">
        <f t="shared" si="35"/>
        <v>2.375</v>
      </c>
      <c r="Q44" s="11">
        <f t="shared" si="35"/>
        <v>6</v>
      </c>
      <c r="S44" s="11" t="str">
        <f t="shared" ref="S44:T44" si="36">S16</f>
        <v>JDE PartNo</v>
      </c>
      <c r="T44" s="11" t="str">
        <f t="shared" si="36"/>
        <v>1-2-SEC</v>
      </c>
    </row>
    <row r="45" spans="1:20" x14ac:dyDescent="0.25">
      <c r="A45" s="13" t="str">
        <f t="shared" si="18"/>
        <v>COMB SCALLOP 1 OD x 2.437 PITCH</v>
      </c>
      <c r="B45" s="11" t="str">
        <f t="shared" ref="B45:Q45" si="37">B17</f>
        <v>AXC materials:H14 ALUMINUM</v>
      </c>
      <c r="C45" s="11" t="str">
        <f t="shared" si="37"/>
        <v>1</v>
      </c>
      <c r="D45" s="11" t="str">
        <f t="shared" si="37"/>
        <v>2</v>
      </c>
      <c r="E45" s="7" t="str">
        <f t="shared" si="37"/>
        <v>1</v>
      </c>
      <c r="F45" s="7" t="str">
        <f t="shared" si="12"/>
        <v>2</v>
      </c>
      <c r="G45" s="7" t="str">
        <f t="shared" si="12"/>
        <v>1-2</v>
      </c>
      <c r="H45" s="7" t="str">
        <f t="shared" si="12"/>
        <v>.1</v>
      </c>
      <c r="I45" s="7" t="str">
        <f t="shared" si="12"/>
        <v>.2</v>
      </c>
      <c r="J45" s="11" t="str">
        <f t="shared" si="37"/>
        <v>1-2-SEC</v>
      </c>
      <c r="K45" s="11" t="str">
        <f t="shared" si="37"/>
        <v>SCALLOP, FOR TUBES: 1 OD x 2.437 PITCH</v>
      </c>
      <c r="L45" s="7" t="str">
        <f t="shared" si="16"/>
        <v>SIDE B</v>
      </c>
      <c r="M45" s="11" t="str">
        <f t="shared" si="37"/>
        <v>$C</v>
      </c>
      <c r="N45" s="11" t="str">
        <f t="shared" si="37"/>
        <v>TS26</v>
      </c>
      <c r="O45" s="11">
        <f t="shared" si="37"/>
        <v>1</v>
      </c>
      <c r="P45" s="11">
        <f t="shared" si="37"/>
        <v>2.4369999999999998</v>
      </c>
      <c r="Q45" s="11">
        <f t="shared" si="37"/>
        <v>6</v>
      </c>
      <c r="S45" s="11" t="str">
        <f t="shared" ref="S45:T45" si="38">S17</f>
        <v>JDE PartNo</v>
      </c>
      <c r="T45" s="11" t="str">
        <f t="shared" si="38"/>
        <v>1-2-SEC</v>
      </c>
    </row>
    <row r="46" spans="1:20" x14ac:dyDescent="0.25">
      <c r="A46" s="13" t="str">
        <f t="shared" si="18"/>
        <v>COMB SCALLOP 1 OD x 2.5 PITCH</v>
      </c>
      <c r="B46" s="11" t="str">
        <f t="shared" ref="B46:Q46" si="39">B18</f>
        <v>AXC materials:H14 ALUMINUM</v>
      </c>
      <c r="C46" s="11" t="str">
        <f t="shared" si="39"/>
        <v>1</v>
      </c>
      <c r="D46" s="11" t="str">
        <f t="shared" si="39"/>
        <v>2</v>
      </c>
      <c r="E46" s="7" t="str">
        <f t="shared" si="39"/>
        <v>1</v>
      </c>
      <c r="F46" s="7" t="str">
        <f t="shared" si="12"/>
        <v>2</v>
      </c>
      <c r="G46" s="7" t="str">
        <f t="shared" si="12"/>
        <v>1-2</v>
      </c>
      <c r="H46" s="7" t="str">
        <f t="shared" si="12"/>
        <v>.1</v>
      </c>
      <c r="I46" s="7" t="str">
        <f t="shared" si="12"/>
        <v>.2</v>
      </c>
      <c r="J46" s="11" t="str">
        <f t="shared" si="39"/>
        <v>1-2-SEC</v>
      </c>
      <c r="K46" s="11" t="str">
        <f t="shared" si="39"/>
        <v>SCALLOP, FOR TUBES: 1 OD x 2.5 PITCH</v>
      </c>
      <c r="L46" s="7" t="str">
        <f t="shared" si="16"/>
        <v>SIDE B</v>
      </c>
      <c r="M46" s="11" t="str">
        <f t="shared" si="39"/>
        <v>$C</v>
      </c>
      <c r="N46" s="11" t="str">
        <f t="shared" si="39"/>
        <v>TS1</v>
      </c>
      <c r="O46" s="11">
        <f t="shared" si="39"/>
        <v>1</v>
      </c>
      <c r="P46" s="11">
        <f t="shared" si="39"/>
        <v>2.5</v>
      </c>
      <c r="Q46" s="11">
        <f t="shared" si="39"/>
        <v>6</v>
      </c>
      <c r="S46" s="11" t="str">
        <f t="shared" ref="S46:T46" si="40">S18</f>
        <v>JDE PartNo</v>
      </c>
      <c r="T46" s="11" t="str">
        <f t="shared" si="40"/>
        <v>1-2-SEC</v>
      </c>
    </row>
    <row r="47" spans="1:20" x14ac:dyDescent="0.25">
      <c r="A47" s="13" t="str">
        <f t="shared" si="18"/>
        <v>COMB SCALLOP 1 OD x 2.5625 PITCH</v>
      </c>
      <c r="B47" s="11" t="str">
        <f t="shared" ref="B47:Q47" si="41">B19</f>
        <v>AXC materials:H14 ALUMINUM</v>
      </c>
      <c r="C47" s="11" t="str">
        <f t="shared" si="41"/>
        <v>1</v>
      </c>
      <c r="D47" s="11" t="str">
        <f t="shared" si="41"/>
        <v>2</v>
      </c>
      <c r="E47" s="7" t="str">
        <f t="shared" si="41"/>
        <v>1</v>
      </c>
      <c r="F47" s="7" t="str">
        <f t="shared" si="12"/>
        <v>2</v>
      </c>
      <c r="G47" s="7" t="str">
        <f t="shared" si="12"/>
        <v>1-2</v>
      </c>
      <c r="H47" s="7" t="str">
        <f t="shared" si="12"/>
        <v>.1</v>
      </c>
      <c r="I47" s="7" t="str">
        <f t="shared" si="12"/>
        <v>.2</v>
      </c>
      <c r="J47" s="11" t="str">
        <f t="shared" si="41"/>
        <v>1-2-SEC</v>
      </c>
      <c r="K47" s="11" t="str">
        <f t="shared" si="41"/>
        <v>SCALLOP, FOR TUBES: 1 OD x 2.5625 PITCH</v>
      </c>
      <c r="L47" s="7" t="str">
        <f t="shared" si="16"/>
        <v>SIDE B</v>
      </c>
      <c r="M47" s="11" t="str">
        <f t="shared" si="41"/>
        <v>$C</v>
      </c>
      <c r="N47" s="11" t="str">
        <f t="shared" si="41"/>
        <v>TS17</v>
      </c>
      <c r="O47" s="11">
        <f t="shared" si="41"/>
        <v>1</v>
      </c>
      <c r="P47" s="11">
        <f t="shared" si="41"/>
        <v>2.5625</v>
      </c>
      <c r="Q47" s="11">
        <f t="shared" si="41"/>
        <v>6</v>
      </c>
      <c r="S47" s="11" t="str">
        <f t="shared" ref="S47:T47" si="42">S19</f>
        <v>JDE PartNo</v>
      </c>
      <c r="T47" s="11" t="str">
        <f t="shared" si="42"/>
        <v>1-2-SEC</v>
      </c>
    </row>
    <row r="48" spans="1:20" x14ac:dyDescent="0.25">
      <c r="A48" s="13" t="str">
        <f t="shared" si="18"/>
        <v>COMB SCALLOP 1 OD x 2.625 PITCH</v>
      </c>
      <c r="B48" s="11" t="str">
        <f t="shared" ref="B48:Q48" si="43">B20</f>
        <v>AXC materials:H14 ALUMINUM</v>
      </c>
      <c r="C48" s="11" t="str">
        <f t="shared" si="43"/>
        <v>1</v>
      </c>
      <c r="D48" s="11" t="str">
        <f t="shared" si="43"/>
        <v>2</v>
      </c>
      <c r="E48" s="7" t="str">
        <f t="shared" si="43"/>
        <v>1</v>
      </c>
      <c r="F48" s="7" t="str">
        <f t="shared" si="12"/>
        <v>2</v>
      </c>
      <c r="G48" s="7" t="str">
        <f t="shared" si="12"/>
        <v>1-2</v>
      </c>
      <c r="H48" s="7" t="str">
        <f t="shared" si="12"/>
        <v>.1</v>
      </c>
      <c r="I48" s="7" t="str">
        <f t="shared" si="12"/>
        <v>.2</v>
      </c>
      <c r="J48" s="11" t="str">
        <f t="shared" si="43"/>
        <v>1-2-SEC</v>
      </c>
      <c r="K48" s="11" t="str">
        <f t="shared" si="43"/>
        <v>SCALLOP, FOR TUBES: 1 OD x 2.625 PITCH</v>
      </c>
      <c r="L48" s="7" t="str">
        <f t="shared" si="16"/>
        <v>SIDE B</v>
      </c>
      <c r="M48" s="11" t="str">
        <f t="shared" si="43"/>
        <v>$C</v>
      </c>
      <c r="N48" s="11" t="str">
        <f t="shared" si="43"/>
        <v>TS11</v>
      </c>
      <c r="O48" s="11">
        <f t="shared" si="43"/>
        <v>1</v>
      </c>
      <c r="P48" s="11">
        <f t="shared" si="43"/>
        <v>2.625</v>
      </c>
      <c r="Q48" s="11">
        <f t="shared" si="43"/>
        <v>6</v>
      </c>
      <c r="S48" s="11" t="str">
        <f t="shared" ref="S48:T48" si="44">S20</f>
        <v>JDE PartNo</v>
      </c>
      <c r="T48" s="11" t="str">
        <f t="shared" si="44"/>
        <v>1-2-SEC</v>
      </c>
    </row>
    <row r="49" spans="1:20" x14ac:dyDescent="0.25">
      <c r="A49" s="13" t="str">
        <f t="shared" si="18"/>
        <v>COMB SCALLOP 1 OD x 2.75 PITCH</v>
      </c>
      <c r="B49" s="11" t="str">
        <f t="shared" ref="B49:Q49" si="45">B21</f>
        <v>AXC materials:H14 ALUMINUM</v>
      </c>
      <c r="C49" s="11" t="str">
        <f t="shared" si="45"/>
        <v>1</v>
      </c>
      <c r="D49" s="11" t="str">
        <f t="shared" si="45"/>
        <v>2</v>
      </c>
      <c r="E49" s="7" t="str">
        <f t="shared" si="45"/>
        <v>1</v>
      </c>
      <c r="F49" s="7" t="str">
        <f t="shared" si="12"/>
        <v>2</v>
      </c>
      <c r="G49" s="7" t="str">
        <f t="shared" si="12"/>
        <v>1-2</v>
      </c>
      <c r="H49" s="7" t="str">
        <f t="shared" si="12"/>
        <v>.1</v>
      </c>
      <c r="I49" s="7" t="str">
        <f t="shared" si="12"/>
        <v>.2</v>
      </c>
      <c r="J49" s="11" t="str">
        <f t="shared" si="45"/>
        <v>1-2-SEC</v>
      </c>
      <c r="K49" s="11" t="str">
        <f t="shared" si="45"/>
        <v>SCALLOP, FOR TUBES: 1 OD x 2.75 PITCH</v>
      </c>
      <c r="L49" s="7" t="str">
        <f t="shared" si="16"/>
        <v>SIDE B</v>
      </c>
      <c r="M49" s="11" t="str">
        <f t="shared" si="45"/>
        <v>$C</v>
      </c>
      <c r="N49" s="11" t="str">
        <f t="shared" si="45"/>
        <v>TS21</v>
      </c>
      <c r="O49" s="11">
        <f t="shared" si="45"/>
        <v>1</v>
      </c>
      <c r="P49" s="11">
        <f t="shared" si="45"/>
        <v>2.75</v>
      </c>
      <c r="Q49" s="11">
        <f t="shared" si="45"/>
        <v>6</v>
      </c>
      <c r="S49" s="11" t="str">
        <f t="shared" ref="S49:T49" si="46">S21</f>
        <v>JDE PartNo</v>
      </c>
      <c r="T49" s="11" t="str">
        <f t="shared" si="46"/>
        <v>1-2-SEC</v>
      </c>
    </row>
    <row r="50" spans="1:20" x14ac:dyDescent="0.25">
      <c r="A50" s="13" t="str">
        <f t="shared" si="18"/>
        <v>COMB SCALLOP 1 OD x 3 PITCH</v>
      </c>
      <c r="B50" s="11" t="str">
        <f t="shared" ref="B50:Q50" si="47">B22</f>
        <v>AXC materials:H14 ALUMINUM</v>
      </c>
      <c r="C50" s="11" t="str">
        <f t="shared" si="47"/>
        <v>1</v>
      </c>
      <c r="D50" s="11" t="str">
        <f t="shared" si="47"/>
        <v>2</v>
      </c>
      <c r="E50" s="7" t="str">
        <f t="shared" si="47"/>
        <v>1</v>
      </c>
      <c r="F50" s="7" t="str">
        <f t="shared" si="12"/>
        <v>2</v>
      </c>
      <c r="G50" s="7" t="str">
        <f t="shared" si="12"/>
        <v>1-2</v>
      </c>
      <c r="H50" s="7" t="str">
        <f t="shared" si="12"/>
        <v>.1</v>
      </c>
      <c r="I50" s="7" t="str">
        <f t="shared" si="12"/>
        <v>.2</v>
      </c>
      <c r="J50" s="11" t="str">
        <f t="shared" si="47"/>
        <v>1-2-SEC</v>
      </c>
      <c r="K50" s="11" t="str">
        <f t="shared" si="47"/>
        <v>SCALLOP, FOR TUBES: 1 OD x 3 PITCH</v>
      </c>
      <c r="L50" s="7" t="str">
        <f t="shared" si="16"/>
        <v>SIDE B</v>
      </c>
      <c r="M50" s="11" t="str">
        <f t="shared" si="47"/>
        <v>$C</v>
      </c>
      <c r="N50" s="11" t="str">
        <f t="shared" si="47"/>
        <v>TS25</v>
      </c>
      <c r="O50" s="11">
        <f t="shared" si="47"/>
        <v>1</v>
      </c>
      <c r="P50" s="11">
        <f t="shared" si="47"/>
        <v>3</v>
      </c>
      <c r="Q50" s="11">
        <f t="shared" si="47"/>
        <v>6</v>
      </c>
      <c r="S50" s="11" t="str">
        <f t="shared" ref="S50:T50" si="48">S22</f>
        <v>JDE PartNo</v>
      </c>
      <c r="T50" s="11" t="str">
        <f t="shared" si="48"/>
        <v>1-2-SEC</v>
      </c>
    </row>
    <row r="51" spans="1:20" x14ac:dyDescent="0.25">
      <c r="A51" s="13" t="str">
        <f t="shared" si="18"/>
        <v>COMB SCALLOP 1.25 OD x 2.3125 PITCH</v>
      </c>
      <c r="B51" s="11" t="str">
        <f t="shared" ref="B51:Q51" si="49">B23</f>
        <v>AXC materials:H14 ALUMINUM</v>
      </c>
      <c r="C51" s="11" t="str">
        <f t="shared" si="49"/>
        <v>1</v>
      </c>
      <c r="D51" s="11" t="str">
        <f t="shared" si="49"/>
        <v>2</v>
      </c>
      <c r="E51" s="7" t="str">
        <f t="shared" si="49"/>
        <v>1</v>
      </c>
      <c r="F51" s="7" t="str">
        <f t="shared" si="12"/>
        <v>2</v>
      </c>
      <c r="G51" s="7" t="str">
        <f t="shared" si="12"/>
        <v>1-2</v>
      </c>
      <c r="H51" s="7" t="str">
        <f t="shared" si="12"/>
        <v>.1</v>
      </c>
      <c r="I51" s="7" t="str">
        <f t="shared" si="12"/>
        <v>.2</v>
      </c>
      <c r="J51" s="11" t="str">
        <f t="shared" si="49"/>
        <v>1-2-SEC</v>
      </c>
      <c r="K51" s="11" t="str">
        <f t="shared" si="49"/>
        <v>SCALLOP, FOR TUBES: 1.25 OD x 2.3125 PITCH</v>
      </c>
      <c r="L51" s="7" t="str">
        <f t="shared" si="16"/>
        <v>SIDE B</v>
      </c>
      <c r="M51" s="11" t="str">
        <f t="shared" si="49"/>
        <v>$C</v>
      </c>
      <c r="N51" s="11" t="str">
        <f t="shared" si="49"/>
        <v>TS19</v>
      </c>
      <c r="O51" s="11">
        <f t="shared" si="49"/>
        <v>1.25</v>
      </c>
      <c r="P51" s="11">
        <f t="shared" si="49"/>
        <v>2.3125</v>
      </c>
      <c r="Q51" s="11">
        <f t="shared" si="49"/>
        <v>6</v>
      </c>
      <c r="S51" s="11" t="str">
        <f t="shared" ref="S51:T51" si="50">S23</f>
        <v>JDE PartNo</v>
      </c>
      <c r="T51" s="11" t="str">
        <f t="shared" si="50"/>
        <v>1-2-SEC</v>
      </c>
    </row>
    <row r="52" spans="1:20" x14ac:dyDescent="0.25">
      <c r="A52" s="13" t="str">
        <f t="shared" si="18"/>
        <v>COMB SCALLOP 1.25 OD x 2.5 PITCH</v>
      </c>
      <c r="B52" s="11" t="str">
        <f t="shared" ref="B52:Q52" si="51">B24</f>
        <v>AXC materials:H14 ALUMINUM</v>
      </c>
      <c r="C52" s="11" t="str">
        <f t="shared" si="51"/>
        <v>1</v>
      </c>
      <c r="D52" s="11" t="str">
        <f t="shared" si="51"/>
        <v>2</v>
      </c>
      <c r="E52" s="7" t="str">
        <f t="shared" si="51"/>
        <v>1</v>
      </c>
      <c r="F52" s="7" t="str">
        <f t="shared" si="12"/>
        <v>2</v>
      </c>
      <c r="G52" s="7" t="str">
        <f t="shared" si="12"/>
        <v>1-2</v>
      </c>
      <c r="H52" s="7" t="str">
        <f t="shared" si="12"/>
        <v>.1</v>
      </c>
      <c r="I52" s="7" t="str">
        <f t="shared" si="12"/>
        <v>.2</v>
      </c>
      <c r="J52" s="11" t="str">
        <f t="shared" si="51"/>
        <v>1-2-SEC</v>
      </c>
      <c r="K52" s="11" t="str">
        <f t="shared" si="51"/>
        <v>SCALLOP, FOR TUBES: 1.25 OD x 2.5 PITCH</v>
      </c>
      <c r="L52" s="7" t="str">
        <f t="shared" si="16"/>
        <v>SIDE B</v>
      </c>
      <c r="M52" s="11" t="str">
        <f t="shared" si="51"/>
        <v>$C</v>
      </c>
      <c r="N52" s="11" t="str">
        <f t="shared" si="51"/>
        <v>TS14</v>
      </c>
      <c r="O52" s="11">
        <f t="shared" si="51"/>
        <v>1.25</v>
      </c>
      <c r="P52" s="11">
        <f t="shared" si="51"/>
        <v>2.5</v>
      </c>
      <c r="Q52" s="11">
        <f t="shared" si="51"/>
        <v>6</v>
      </c>
      <c r="S52" s="11" t="str">
        <f t="shared" ref="S52:T52" si="52">S24</f>
        <v>JDE PartNo</v>
      </c>
      <c r="T52" s="11" t="str">
        <f t="shared" si="52"/>
        <v>1-2-SEC</v>
      </c>
    </row>
    <row r="53" spans="1:20" x14ac:dyDescent="0.25">
      <c r="A53" s="13" t="str">
        <f t="shared" si="18"/>
        <v>COMB SCALLOP 1.25 OD x 2.5625 PITCH</v>
      </c>
      <c r="B53" s="11" t="str">
        <f t="shared" ref="B53:Q53" si="53">B25</f>
        <v>AXC materials:H14 ALUMINUM</v>
      </c>
      <c r="C53" s="11" t="str">
        <f t="shared" si="53"/>
        <v>1</v>
      </c>
      <c r="D53" s="11" t="str">
        <f t="shared" si="53"/>
        <v>2</v>
      </c>
      <c r="E53" s="7" t="str">
        <f t="shared" si="53"/>
        <v>1</v>
      </c>
      <c r="F53" s="7" t="str">
        <f t="shared" si="12"/>
        <v>2</v>
      </c>
      <c r="G53" s="7" t="str">
        <f t="shared" si="12"/>
        <v>1-2</v>
      </c>
      <c r="H53" s="7" t="str">
        <f t="shared" si="12"/>
        <v>.1</v>
      </c>
      <c r="I53" s="7" t="str">
        <f t="shared" si="12"/>
        <v>.2</v>
      </c>
      <c r="J53" s="11" t="str">
        <f t="shared" si="53"/>
        <v>1-2-SEC</v>
      </c>
      <c r="K53" s="11" t="str">
        <f t="shared" si="53"/>
        <v>SCALLOP, FOR TUBES: 1.25 OD x 2.5625 PITCH</v>
      </c>
      <c r="L53" s="7" t="str">
        <f t="shared" si="16"/>
        <v>SIDE B</v>
      </c>
      <c r="M53" s="11" t="str">
        <f t="shared" si="53"/>
        <v>$C</v>
      </c>
      <c r="N53" s="11" t="str">
        <f t="shared" si="53"/>
        <v>TS12</v>
      </c>
      <c r="O53" s="11">
        <f t="shared" si="53"/>
        <v>1.25</v>
      </c>
      <c r="P53" s="11">
        <f t="shared" si="53"/>
        <v>2.5625</v>
      </c>
      <c r="Q53" s="11">
        <f t="shared" si="53"/>
        <v>6</v>
      </c>
      <c r="S53" s="11" t="str">
        <f t="shared" ref="S53:T53" si="54">S25</f>
        <v>JDE PartNo</v>
      </c>
      <c r="T53" s="11" t="str">
        <f t="shared" si="54"/>
        <v>1-2-SEC</v>
      </c>
    </row>
    <row r="54" spans="1:20" x14ac:dyDescent="0.25">
      <c r="A54" s="13" t="str">
        <f t="shared" si="18"/>
        <v>COMB SCALLOP 1.25 OD x 2.625 PITCH</v>
      </c>
      <c r="B54" s="11" t="str">
        <f t="shared" ref="B54:Q54" si="55">B26</f>
        <v>AXC materials:H14 ALUMINUM</v>
      </c>
      <c r="C54" s="11" t="str">
        <f t="shared" si="55"/>
        <v>1</v>
      </c>
      <c r="D54" s="11" t="str">
        <f t="shared" si="55"/>
        <v>2</v>
      </c>
      <c r="E54" s="7" t="str">
        <f t="shared" si="55"/>
        <v>1</v>
      </c>
      <c r="F54" s="7" t="str">
        <f t="shared" si="12"/>
        <v>2</v>
      </c>
      <c r="G54" s="7" t="str">
        <f t="shared" si="12"/>
        <v>1-2</v>
      </c>
      <c r="H54" s="7" t="str">
        <f t="shared" si="12"/>
        <v>.1</v>
      </c>
      <c r="I54" s="7" t="str">
        <f t="shared" si="12"/>
        <v>.2</v>
      </c>
      <c r="J54" s="11" t="str">
        <f t="shared" si="55"/>
        <v>1-2-SEC</v>
      </c>
      <c r="K54" s="11" t="str">
        <f t="shared" si="55"/>
        <v>SCALLOP, FOR TUBES: 1.25 OD x 2.625 PITCH</v>
      </c>
      <c r="L54" s="7" t="str">
        <f t="shared" si="16"/>
        <v>SIDE B</v>
      </c>
      <c r="M54" s="11" t="str">
        <f t="shared" si="55"/>
        <v>$C</v>
      </c>
      <c r="N54" s="11" t="str">
        <f t="shared" si="55"/>
        <v>TS18</v>
      </c>
      <c r="O54" s="11">
        <f t="shared" si="55"/>
        <v>1.25</v>
      </c>
      <c r="P54" s="11">
        <f t="shared" si="55"/>
        <v>2.625</v>
      </c>
      <c r="Q54" s="11">
        <f t="shared" si="55"/>
        <v>6</v>
      </c>
      <c r="S54" s="11" t="str">
        <f t="shared" ref="S54:T54" si="56">S26</f>
        <v>JDE PartNo</v>
      </c>
      <c r="T54" s="11" t="str">
        <f t="shared" si="56"/>
        <v>1-2-SEC</v>
      </c>
    </row>
    <row r="55" spans="1:20" x14ac:dyDescent="0.25">
      <c r="A55" s="13" t="str">
        <f t="shared" si="18"/>
        <v>COMB SCALLOP 1.25 OD x 2.75 PITCH</v>
      </c>
      <c r="B55" s="11" t="str">
        <f t="shared" ref="B55:Q55" si="57">B27</f>
        <v>AXC materials:H14 ALUMINUM</v>
      </c>
      <c r="C55" s="11" t="str">
        <f t="shared" si="57"/>
        <v>1</v>
      </c>
      <c r="D55" s="11" t="str">
        <f t="shared" si="57"/>
        <v>2</v>
      </c>
      <c r="E55" s="7" t="str">
        <f t="shared" si="57"/>
        <v>1</v>
      </c>
      <c r="F55" s="7" t="str">
        <f t="shared" si="12"/>
        <v>2</v>
      </c>
      <c r="G55" s="7" t="str">
        <f t="shared" si="12"/>
        <v>1-2</v>
      </c>
      <c r="H55" s="7" t="str">
        <f t="shared" si="12"/>
        <v>.1</v>
      </c>
      <c r="I55" s="7" t="str">
        <f t="shared" si="12"/>
        <v>.2</v>
      </c>
      <c r="J55" s="11" t="str">
        <f t="shared" si="57"/>
        <v>1-2-SEC</v>
      </c>
      <c r="K55" s="11" t="str">
        <f t="shared" si="57"/>
        <v>SCALLOP, FOR TUBES: 1.25 OD x 2.75 PITCH</v>
      </c>
      <c r="L55" s="7" t="str">
        <f t="shared" si="16"/>
        <v>SIDE B</v>
      </c>
      <c r="M55" s="11" t="str">
        <f t="shared" si="57"/>
        <v>$C</v>
      </c>
      <c r="N55" s="11" t="str">
        <f t="shared" si="57"/>
        <v>TS2</v>
      </c>
      <c r="O55" s="11">
        <f t="shared" si="57"/>
        <v>1.25</v>
      </c>
      <c r="P55" s="11">
        <f t="shared" si="57"/>
        <v>2.75</v>
      </c>
      <c r="Q55" s="11">
        <f t="shared" si="57"/>
        <v>6</v>
      </c>
      <c r="S55" s="11" t="str">
        <f t="shared" ref="S55:T55" si="58">S27</f>
        <v>JDE PartNo</v>
      </c>
      <c r="T55" s="11" t="str">
        <f t="shared" si="58"/>
        <v>1-2-SEC</v>
      </c>
    </row>
    <row r="56" spans="1:20" x14ac:dyDescent="0.25">
      <c r="A56" s="13" t="str">
        <f t="shared" si="18"/>
        <v>COMB SCALLOP 1.25 OD x 2.8125 PITCH</v>
      </c>
      <c r="B56" s="11" t="str">
        <f t="shared" ref="B56:Q56" si="59">B28</f>
        <v>AXC materials:H14 ALUMINUM</v>
      </c>
      <c r="C56" s="11" t="str">
        <f t="shared" si="59"/>
        <v>1</v>
      </c>
      <c r="D56" s="11" t="str">
        <f t="shared" si="59"/>
        <v>2</v>
      </c>
      <c r="E56" s="7" t="str">
        <f t="shared" si="59"/>
        <v>1</v>
      </c>
      <c r="F56" s="7" t="str">
        <f t="shared" si="12"/>
        <v>2</v>
      </c>
      <c r="G56" s="7" t="str">
        <f t="shared" si="12"/>
        <v>1-2</v>
      </c>
      <c r="H56" s="7" t="str">
        <f t="shared" si="12"/>
        <v>.1</v>
      </c>
      <c r="I56" s="7" t="str">
        <f t="shared" si="12"/>
        <v>.2</v>
      </c>
      <c r="J56" s="11" t="str">
        <f t="shared" si="59"/>
        <v>1-2-SEC</v>
      </c>
      <c r="K56" s="11" t="str">
        <f t="shared" si="59"/>
        <v>SCALLOP, FOR TUBES: 1.25 OD x 2.8125 PITCH</v>
      </c>
      <c r="L56" s="7" t="str">
        <f t="shared" si="16"/>
        <v>SIDE B</v>
      </c>
      <c r="M56" s="11" t="str">
        <f t="shared" si="59"/>
        <v>$C</v>
      </c>
      <c r="N56" s="11" t="str">
        <f t="shared" si="59"/>
        <v>TS22</v>
      </c>
      <c r="O56" s="11">
        <f t="shared" si="59"/>
        <v>1.25</v>
      </c>
      <c r="P56" s="11">
        <f t="shared" si="59"/>
        <v>2.8125</v>
      </c>
      <c r="Q56" s="11">
        <f t="shared" si="59"/>
        <v>6</v>
      </c>
      <c r="S56" s="11" t="str">
        <f t="shared" ref="S56:T56" si="60">S28</f>
        <v>JDE PartNo</v>
      </c>
      <c r="T56" s="11" t="str">
        <f t="shared" si="60"/>
        <v>1-2-SEC</v>
      </c>
    </row>
    <row r="57" spans="1:20" x14ac:dyDescent="0.25">
      <c r="A57" s="13" t="str">
        <f t="shared" si="18"/>
        <v>COMB SCALLOP 1.25 OD x 3.25 PITCH</v>
      </c>
      <c r="B57" s="11" t="str">
        <f t="shared" ref="B57:Q57" si="61">B29</f>
        <v>AXC materials:H14 ALUMINUM</v>
      </c>
      <c r="C57" s="11" t="str">
        <f t="shared" si="61"/>
        <v>1</v>
      </c>
      <c r="D57" s="11" t="str">
        <f t="shared" si="61"/>
        <v>2</v>
      </c>
      <c r="E57" s="7" t="str">
        <f t="shared" si="61"/>
        <v>1</v>
      </c>
      <c r="F57" s="7" t="str">
        <f t="shared" si="12"/>
        <v>2</v>
      </c>
      <c r="G57" s="7" t="str">
        <f t="shared" si="12"/>
        <v>1-2</v>
      </c>
      <c r="H57" s="7" t="str">
        <f t="shared" si="12"/>
        <v>.1</v>
      </c>
      <c r="I57" s="7" t="str">
        <f t="shared" si="12"/>
        <v>.2</v>
      </c>
      <c r="J57" s="11" t="str">
        <f t="shared" si="61"/>
        <v>1-2-SEC</v>
      </c>
      <c r="K57" s="11" t="str">
        <f t="shared" si="61"/>
        <v>SCALLOP, FOR TUBES: 1.25 OD x 3.25 PITCH</v>
      </c>
      <c r="L57" s="7" t="str">
        <f t="shared" si="16"/>
        <v>SIDE B</v>
      </c>
      <c r="M57" s="11" t="str">
        <f t="shared" si="61"/>
        <v>$C</v>
      </c>
      <c r="N57" s="11" t="str">
        <f t="shared" si="61"/>
        <v>TS24</v>
      </c>
      <c r="O57" s="11">
        <f t="shared" si="61"/>
        <v>1.25</v>
      </c>
      <c r="P57" s="11">
        <f t="shared" si="61"/>
        <v>3.25</v>
      </c>
      <c r="Q57" s="11">
        <f t="shared" si="61"/>
        <v>6</v>
      </c>
      <c r="S57" s="11" t="str">
        <f t="shared" ref="S57:T57" si="62">S29</f>
        <v>JDE PartNo</v>
      </c>
      <c r="T57" s="11" t="str">
        <f t="shared" si="62"/>
        <v>1-2-SEC</v>
      </c>
    </row>
    <row r="58" spans="1:20" x14ac:dyDescent="0.25">
      <c r="A58" s="13" t="str">
        <f t="shared" si="18"/>
        <v>COMB SCALLOP 1.5 OD x 2.75 PITCH</v>
      </c>
      <c r="B58" s="11" t="str">
        <f t="shared" ref="B58:Q58" si="63">B30</f>
        <v>AXC materials:H14 ALUMINUM</v>
      </c>
      <c r="C58" s="11" t="str">
        <f t="shared" si="63"/>
        <v>1</v>
      </c>
      <c r="D58" s="11" t="str">
        <f t="shared" si="63"/>
        <v>2</v>
      </c>
      <c r="E58" s="7" t="str">
        <f t="shared" si="63"/>
        <v>1</v>
      </c>
      <c r="F58" s="7" t="str">
        <f t="shared" si="12"/>
        <v>2</v>
      </c>
      <c r="G58" s="7" t="str">
        <f t="shared" si="12"/>
        <v>1-2</v>
      </c>
      <c r="H58" s="7" t="str">
        <f t="shared" si="12"/>
        <v>.1</v>
      </c>
      <c r="I58" s="7" t="str">
        <f t="shared" si="12"/>
        <v>.2</v>
      </c>
      <c r="J58" s="11" t="str">
        <f t="shared" si="63"/>
        <v>1-2-SEC</v>
      </c>
      <c r="K58" s="11" t="str">
        <f t="shared" si="63"/>
        <v>SCALLOP, FOR TUBES: 1.5 OD x 2.75 PITCH</v>
      </c>
      <c r="L58" s="7" t="str">
        <f t="shared" si="16"/>
        <v>SIDE B</v>
      </c>
      <c r="M58" s="11" t="str">
        <f t="shared" si="63"/>
        <v>$C</v>
      </c>
      <c r="N58" s="11" t="str">
        <f t="shared" si="63"/>
        <v>TS15</v>
      </c>
      <c r="O58" s="11">
        <f t="shared" si="63"/>
        <v>1.5</v>
      </c>
      <c r="P58" s="11">
        <f t="shared" si="63"/>
        <v>2.75</v>
      </c>
      <c r="Q58" s="11">
        <f t="shared" si="63"/>
        <v>6</v>
      </c>
      <c r="S58" s="11" t="str">
        <f t="shared" ref="S58:T58" si="64">S30</f>
        <v>JDE PartNo</v>
      </c>
      <c r="T58" s="11" t="str">
        <f t="shared" si="64"/>
        <v>1-2-SEC</v>
      </c>
    </row>
    <row r="59" spans="1:20" x14ac:dyDescent="0.25">
      <c r="A59" s="13" t="str">
        <f t="shared" si="18"/>
        <v>COMB SCALLOP 1.5 OD x 2.8125 PITCH</v>
      </c>
      <c r="B59" s="11" t="str">
        <f t="shared" ref="B59:Q59" si="65">B31</f>
        <v>AXC materials:H14 ALUMINUM</v>
      </c>
      <c r="C59" s="11" t="str">
        <f t="shared" si="65"/>
        <v>1</v>
      </c>
      <c r="D59" s="11" t="str">
        <f t="shared" si="65"/>
        <v>2</v>
      </c>
      <c r="E59" s="7" t="str">
        <f t="shared" si="65"/>
        <v>1</v>
      </c>
      <c r="F59" s="7" t="str">
        <f t="shared" si="12"/>
        <v>2</v>
      </c>
      <c r="G59" s="7" t="str">
        <f t="shared" si="12"/>
        <v>1-2</v>
      </c>
      <c r="H59" s="7" t="str">
        <f t="shared" si="12"/>
        <v>.1</v>
      </c>
      <c r="I59" s="7" t="str">
        <f t="shared" si="12"/>
        <v>.2</v>
      </c>
      <c r="J59" s="11" t="str">
        <f t="shared" si="65"/>
        <v>1-2-SEC</v>
      </c>
      <c r="K59" s="11" t="str">
        <f t="shared" si="65"/>
        <v>SCALLOP, FOR TUBES: 1.5 OD x 2.8125 PITCH</v>
      </c>
      <c r="L59" s="7" t="str">
        <f t="shared" si="16"/>
        <v>SIDE B</v>
      </c>
      <c r="M59" s="11" t="str">
        <f t="shared" si="65"/>
        <v>$C</v>
      </c>
      <c r="N59" s="11" t="str">
        <f t="shared" si="65"/>
        <v>TS13</v>
      </c>
      <c r="O59" s="11">
        <f t="shared" si="65"/>
        <v>1.5</v>
      </c>
      <c r="P59" s="11">
        <f t="shared" si="65"/>
        <v>2.8125</v>
      </c>
      <c r="Q59" s="11">
        <f t="shared" si="65"/>
        <v>6</v>
      </c>
      <c r="S59" s="11" t="str">
        <f t="shared" ref="S59:T59" si="66">S31</f>
        <v>JDE PartNo</v>
      </c>
      <c r="T59" s="11" t="str">
        <f t="shared" si="66"/>
        <v>1-2-SEC</v>
      </c>
    </row>
    <row r="60" spans="1:20" x14ac:dyDescent="0.25">
      <c r="A60" s="13" t="str">
        <f t="shared" si="18"/>
        <v>COMB SCALLOP 1.5 OD x 3 PITCH</v>
      </c>
      <c r="B60" s="11" t="str">
        <f t="shared" ref="B60:Q60" si="67">B32</f>
        <v>AXC materials:H14 ALUMINUM</v>
      </c>
      <c r="C60" s="11" t="str">
        <f t="shared" si="67"/>
        <v>1</v>
      </c>
      <c r="D60" s="11" t="str">
        <f t="shared" si="67"/>
        <v>2</v>
      </c>
      <c r="E60" s="7" t="str">
        <f t="shared" si="67"/>
        <v>1</v>
      </c>
      <c r="F60" s="7" t="str">
        <f t="shared" si="12"/>
        <v>2</v>
      </c>
      <c r="G60" s="7" t="str">
        <f t="shared" si="12"/>
        <v>1-2</v>
      </c>
      <c r="H60" s="7" t="str">
        <f t="shared" si="12"/>
        <v>.1</v>
      </c>
      <c r="I60" s="7" t="str">
        <f t="shared" si="12"/>
        <v>.2</v>
      </c>
      <c r="J60" s="11" t="str">
        <f t="shared" si="67"/>
        <v>1-2-SEC</v>
      </c>
      <c r="K60" s="11" t="str">
        <f t="shared" si="67"/>
        <v>SCALLOP, FOR TUBES: 1.5 OD x 3 PITCH</v>
      </c>
      <c r="L60" s="7" t="str">
        <f t="shared" si="16"/>
        <v>SIDE B</v>
      </c>
      <c r="M60" s="11" t="str">
        <f t="shared" si="67"/>
        <v>$C</v>
      </c>
      <c r="N60" s="11" t="str">
        <f t="shared" si="67"/>
        <v>TS4</v>
      </c>
      <c r="O60" s="11">
        <f t="shared" si="67"/>
        <v>1.5</v>
      </c>
      <c r="P60" s="11">
        <f t="shared" si="67"/>
        <v>3</v>
      </c>
      <c r="Q60" s="11">
        <f t="shared" si="67"/>
        <v>6</v>
      </c>
      <c r="S60" s="11" t="str">
        <f t="shared" ref="S60:T60" si="68">S32</f>
        <v>JDE PartNo</v>
      </c>
      <c r="T60" s="11" t="str">
        <f t="shared" si="68"/>
        <v>1-2-SEC</v>
      </c>
    </row>
    <row r="61" spans="1:20" x14ac:dyDescent="0.25">
      <c r="B61"/>
    </row>
    <row r="62" spans="1:20" x14ac:dyDescent="0.25">
      <c r="B62"/>
    </row>
    <row r="63" spans="1:20" x14ac:dyDescent="0.25">
      <c r="B63"/>
    </row>
    <row r="64" spans="1:20" x14ac:dyDescent="0.25">
      <c r="A64" s="10" t="str">
        <f t="shared" ref="A64" si="69">"SCALLOP "&amp;O64&amp;" OD"&amp;" x "&amp;P64&amp;" PITCH"</f>
        <v>SCALLOP 1 OD x 2.125 PITCH</v>
      </c>
      <c r="B64" s="11" t="str">
        <f>$B$7</f>
        <v>AXC materials:H14 ALUMINUM</v>
      </c>
      <c r="C64" s="11" t="str">
        <f t="shared" ref="C64:D64" si="70">E64</f>
        <v>1</v>
      </c>
      <c r="D64" s="11" t="str">
        <f t="shared" si="70"/>
        <v>2</v>
      </c>
      <c r="E64" s="7" t="str">
        <f>E$5</f>
        <v>1</v>
      </c>
      <c r="F64" s="7" t="str">
        <f t="shared" ref="F64:I64" si="71">F$5</f>
        <v>2</v>
      </c>
      <c r="G64" s="7" t="str">
        <f t="shared" si="71"/>
        <v>1-2</v>
      </c>
      <c r="H64" s="7" t="str">
        <f t="shared" si="71"/>
        <v>.1</v>
      </c>
      <c r="I64" s="7" t="str">
        <f t="shared" si="71"/>
        <v>.2</v>
      </c>
      <c r="J64" s="4" t="str">
        <f>_xlfn.CONCAT(G64,"-SEC")</f>
        <v>1-2-SEC</v>
      </c>
      <c r="K64" s="5" t="str">
        <f t="shared" ref="K64" si="72">"SCALLOP, FOR TUBES: "&amp;O64&amp;" OD"&amp;" x "&amp;P64&amp;" PITCH"</f>
        <v>SCALLOP, FOR TUBES: 1 OD x 2.125 PITCH</v>
      </c>
      <c r="L64" s="5"/>
      <c r="M64" t="s">
        <v>1</v>
      </c>
      <c r="N64" s="9" t="s">
        <v>10</v>
      </c>
      <c r="O64">
        <v>1</v>
      </c>
      <c r="P64">
        <v>2.125</v>
      </c>
      <c r="Q64">
        <v>6</v>
      </c>
      <c r="S64" t="s">
        <v>50</v>
      </c>
      <c r="T64" s="5" t="str">
        <f>CONCATENATE(G64,"-SEC")</f>
        <v>1-2-SEC</v>
      </c>
    </row>
  </sheetData>
  <mergeCells count="1">
    <mergeCell ref="D2:I2"/>
  </mergeCells>
  <phoneticPr fontId="5" type="noConversion"/>
  <dataValidations count="4">
    <dataValidation type="list" allowBlank="1" showInputMessage="1" promptTitle="$PARTNUMBER" prompt="Enter the part number." sqref="M64 M5:M34" xr:uid="{A69D356D-07E5-4AC7-AC24-884552593496}">
      <formula1>"$DOCUMENT,$CONFIGURATION,$PARENT,$D,$C,$P"</formula1>
    </dataValidation>
    <dataValidation type="list" allowBlank="1" promptTitle="$LIBRARY:MATERIAL@000000_S03-Wig" prompt="Select a material to apply to this configuration. A valid material entry follows the form 'Library:Material'" sqref="B64 B5:B32" xr:uid="{FF8AA089-EE77-44D8-81B7-5BCEA2B2FAD4}">
      <formula1>"Plain Carbon Steel,Cast Alloy Steel,ABS PC,Malleable Cast Iron,1060 Alloy,Brass,Copper,PBT General Purpose,Nickel,Rubber,"</formula1>
    </dataValidation>
    <dataValidation allowBlank="1" promptTitle="$LIBRARY:MATERIAL@000000_S03-Wig" prompt="Select a material to apply to this configuration. A valid material entry follows the form 'Library:Material'" sqref="C61:D1048576 S33:T60 D4:D60 C1:D2 C4:C34 B33:C60 E33:E60 J33:Q60" xr:uid="{92ED5620-00F5-4022-83F5-702AF8581A02}"/>
    <dataValidation allowBlank="1" sqref="F5:J5" xr:uid="{EFED6160-D30D-44E1-A5F3-7B606D278205}"/>
  </dataValidations>
  <pageMargins left="0.7" right="0.7" top="0.75" bottom="0.75" header="0.3" footer="0.3"/>
  <pageSetup orientation="portrait" r:id="rId1"/>
  <ignoredErrors>
    <ignoredError sqref="K33:K34 N33:N34" formula="1"/>
    <ignoredError sqref="F5 G5:J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COMB_Section_No</vt:lpstr>
      <vt:lpstr>Family</vt:lpstr>
      <vt:lpstr>Section_No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Steven</dc:creator>
  <cp:lastModifiedBy>Tietz, Steven</cp:lastModifiedBy>
  <dcterms:created xsi:type="dcterms:W3CDTF">2023-10-31T16:00:35Z</dcterms:created>
  <dcterms:modified xsi:type="dcterms:W3CDTF">2025-07-15T21:15:39Z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StatusCert">
    <vt:lpwstr>08/07/2017 09:28:41.674</vt:lpwstr>
  </property>
  <property fmtid="{D5CDD505-2E9C-101B-9397-08002B2CF9AE}" pid="3" name="StatusHeader">
    <vt:lpwstr>
    </vt:lpwstr>
  </property>
  <property fmtid="{D5CDD505-2E9C-101B-9397-08002B2CF9AE}" pid="4" name="Service">
    <vt:lpwstr>
    </vt:lpwstr>
  </property>
  <property fmtid="{D5CDD505-2E9C-101B-9397-08002B2CF9AE}" pid="5" name="Unit_Quantity">
    <vt:lpwstr>
    </vt:lpwstr>
  </property>
  <property fmtid="{D5CDD505-2E9C-101B-9397-08002B2CF9AE}" pid="6" name="Customer Project">
    <vt:lpwstr>
    </vt:lpwstr>
  </property>
  <property fmtid="{D5CDD505-2E9C-101B-9397-08002B2CF9AE}" pid="7" name="ProjectEng">
    <vt:lpwstr>
    </vt:lpwstr>
  </property>
  <property fmtid="{D5CDD505-2E9C-101B-9397-08002B2CF9AE}" pid="8" name="StatusStructure">
    <vt:lpwstr>
    </vt:lpwstr>
  </property>
  <property fmtid="{D5CDD505-2E9C-101B-9397-08002B2CF9AE}" pid="9" name="JobNumber">
    <vt:lpwstr>
    </vt:lpwstr>
  </property>
  <property fmtid="{D5CDD505-2E9C-101B-9397-08002B2CF9AE}" pid="10" name="EngFirm">
    <vt:lpwstr>
    </vt:lpwstr>
  </property>
  <property fmtid="{D5CDD505-2E9C-101B-9397-08002B2CF9AE}" pid="11" name="Model">
    <vt:lpwstr>
    </vt:lpwstr>
  </property>
  <property fmtid="{D5CDD505-2E9C-101B-9397-08002B2CF9AE}" pid="12" name="Customer">
    <vt:lpwstr>
    </vt:lpwstr>
  </property>
  <property fmtid="{D5CDD505-2E9C-101B-9397-08002B2CF9AE}" pid="13" name="SalesRep">
    <vt:lpwstr>
    </vt:lpwstr>
  </property>
  <property fmtid="{D5CDD505-2E9C-101B-9397-08002B2CF9AE}" pid="14" name="StatusPaperwork">
    <vt:lpwstr>
    </vt:lpwstr>
  </property>
  <property fmtid="{D5CDD505-2E9C-101B-9397-08002B2CF9AE}" pid="15" name="ProjectMgr">
    <vt:lpwstr>
    </vt:lpwstr>
  </property>
  <property fmtid="{D5CDD505-2E9C-101B-9397-08002B2CF9AE}" pid="16" name="CustomerTag">
    <vt:lpwstr>
    </vt:lpwstr>
  </property>
  <property fmtid="{D5CDD505-2E9C-101B-9397-08002B2CF9AE}" pid="17" name="ProjectLocation">
    <vt:lpwstr>United States</vt:lpwstr>
  </property>
  <property fmtid="{D5CDD505-2E9C-101B-9397-08002B2CF9AE}" pid="18" name="ItemNo">
    <vt:lpwstr>
    </vt:lpwstr>
  </property>
  <property fmtid="{D5CDD505-2E9C-101B-9397-08002B2CF9AE}" pid="19" name="CustomerPO">
    <vt:lpwstr>
    </vt:lpwstr>
  </property>
  <property fmtid="{D5CDD505-2E9C-101B-9397-08002B2CF9AE}" pid="20" name="Revision">
    <vt:lpwstr>0</vt:lpwstr>
  </property>
</Properties>
</file>