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8_{02B86607-428F-461B-8DDA-442FC1062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_SWX" sheetId="3" state="veryHidden" r:id="rId2"/>
    <sheet name="Data" sheetId="2" state="hidden" r:id="rId3"/>
  </sheets>
  <definedNames>
    <definedName name="_SWX_0">_SWX!$A$2:$A$17</definedName>
    <definedName name="_SWX_1">_SWX!$B$2:$B$51</definedName>
    <definedName name="_SWX_2">_SWX!$C$2:$C$51</definedName>
    <definedName name="_SWX_3">_SWX!$D$2:$D$17</definedName>
    <definedName name="_SWX_4">_SWX!$E$2:$E$17</definedName>
    <definedName name="_SWX_5">_SWX!$F$2:$F$17</definedName>
    <definedName name="_SWX_6">_SWX!$G$2:$G$17</definedName>
    <definedName name="_SWX_7">_SWX!$H$2:$H$17</definedName>
    <definedName name="_SWX_8">_SWX!$I$2:$I$736</definedName>
    <definedName name="_SWX_9">_SWX!$J$2:$J$76</definedName>
    <definedName name="Additional_Tubes_SS">Sheet1!$CI$6</definedName>
    <definedName name="AirFillerTabs?">Sheet1!$V$6</definedName>
    <definedName name="BWG_Table">Data!$BN$6:$BO$18</definedName>
    <definedName name="Chamfer_Angle">Sheet1!$BN$6</definedName>
    <definedName name="Coupling_Material_List">Data!$M$2:$M$9</definedName>
    <definedName name="Coupling_Size_List">Data!$S$2:$S$14</definedName>
    <definedName name="Double_Broke?">Sheet1!#REF!</definedName>
    <definedName name="End_Plate_Thk">Sheet1!$BJ$6</definedName>
    <definedName name="Family">Sheet1!$A$5</definedName>
    <definedName name="Flange_LBS_List">Data!$AV$3:$AV$10</definedName>
    <definedName name="Flange_Material_List">Data!$BB$3:$BB$16</definedName>
    <definedName name="Flange_Schedule_List">Data!$AZ$3:$AZ$15</definedName>
    <definedName name="Flange_Size_List">Data!$AX$3:$AX$23</definedName>
    <definedName name="Float_Bar_Depth_List">Data!$A$2:$A$4</definedName>
    <definedName name="Float_Bar_Thk_List">Data!$E$2:$E$5</definedName>
    <definedName name="Groove_QTY">Sheet1!$CO$6</definedName>
    <definedName name="Groove_QTY_Rear">Sheet1!$CO$7</definedName>
    <definedName name="Groove_Spacing">Sheet1!$CQ$6</definedName>
    <definedName name="Groove_Spacing_Rear">Sheet1!$CQ$7</definedName>
    <definedName name="Groove_Width">Sheet1!$CP$6</definedName>
    <definedName name="Groove_Width_Rear">Sheet1!$CP$7</definedName>
    <definedName name="HDR_2_SF_GAP_Front">Sheet1!$EO$6</definedName>
    <definedName name="HDR_2_SF_GAP_Rear">Sheet1!$EO$7</definedName>
    <definedName name="HDR_Offset_Front">Sheet1!$C$6</definedName>
    <definedName name="HDR_Offset_Rear">Sheet1!$C$7</definedName>
    <definedName name="HDR_Support_Config_List">Data!$I$2:$I$8</definedName>
    <definedName name="HDR_Support_Table">Data!$CH$5:$CS$17</definedName>
    <definedName name="HDR_Support_Type_List">Data!$DD$5:$DD$10</definedName>
    <definedName name="HDR_Support_Type_Table">Data!$DD$5:$DG$10</definedName>
    <definedName name="Header_Depth">Sheet1!$BL$6</definedName>
    <definedName name="Header_Length">Sheet1!$BK$6</definedName>
    <definedName name="Header_Support_Type_Front">Sheet1!$R$6</definedName>
    <definedName name="Header_Support_Type_Rear">Sheet1!$R$7</definedName>
    <definedName name="Header_Type">Sheet1!$BD$6</definedName>
    <definedName name="Header_Type_Number">Sheet1!$BC$6</definedName>
    <definedName name="Header_Type_Table">Data!$BW$4:$CA$8</definedName>
    <definedName name="Hole_Table">Data!$U$4:$AJ$11</definedName>
    <definedName name="HWSizes_List">Data!$K$2:$K$7</definedName>
    <definedName name="Locking_Tab?">Sheet1!$Q$6</definedName>
    <definedName name="LowTemp?">Sheet1!$D$6</definedName>
    <definedName name="LWN_Config_List">Data!$AT$3:$AT$1197</definedName>
    <definedName name="LWN_LBS_List">Data!$AL$3:$AL$10</definedName>
    <definedName name="LWN_Length_List">Data!$AP$3:$AP$9</definedName>
    <definedName name="LWN_Material_List">Data!$AR$3:$AR$9</definedName>
    <definedName name="LWN_Size_List">Data!$AN$3:$AN$21</definedName>
    <definedName name="Material_Type">Sheet1!$BP$6</definedName>
    <definedName name="Name_Plate_Bracket_List">Data!$P$2:$P$16</definedName>
    <definedName name="Name_Plate_Bracket_Table">Data!$BJ$4:$BL$18</definedName>
    <definedName name="Nozzle_Angle">Sheet1!$Y$6</definedName>
    <definedName name="Oil?">Sheet1!$E$6</definedName>
    <definedName name="Pitch">Sheet1!$DC$6</definedName>
    <definedName name="Plug_Type">Sheet1!$H$6</definedName>
    <definedName name="Possible_Tab_QTY">Sheet1!$FB$6</definedName>
    <definedName name="Possible_Tab_Spacing">Sheet1!$FC$6</definedName>
    <definedName name="ProductLine">Sheet1!$B$6</definedName>
    <definedName name="QTY_in_Long_Row">Sheet1!$CE$6</definedName>
    <definedName name="QTY_in_Long_Row_Pattern">Sheet1!$DE$6</definedName>
    <definedName name="QTY_in_Long_Row_SS">Sheet1!$CH$6</definedName>
    <definedName name="QTY_in_Long_Row_SS_Pattern">Sheet1!$DS$6</definedName>
    <definedName name="QTY_in_Short_Row_Pattern">Sheet1!$DF$6</definedName>
    <definedName name="QTY_in_Short_Row_SS_Pattern">Sheet1!$DT$6</definedName>
    <definedName name="QTY_of_Long_Rows_Actual">Sheet1!$DG$6</definedName>
    <definedName name="QTY_of_Short_Rows_Actual">Sheet1!$DH$6</definedName>
    <definedName name="SF_Depth">Sheet1!$M$6</definedName>
    <definedName name="SF_Lip">Sheet1!$P$6</definedName>
    <definedName name="SF_Ref_List">Data!$CD$4:$CD$16</definedName>
    <definedName name="SF_Ref_Table">Data!$CD$4:$CF$16</definedName>
    <definedName name="SF_Size">Sheet1!$L$6</definedName>
    <definedName name="SF_Sizes_List">Data!$CH$5:$CH$17</definedName>
    <definedName name="SF_Thk">Sheet1!$O$6</definedName>
    <definedName name="SF_Toe">Sheet1!$N$6</definedName>
    <definedName name="Slide_Pad_List">Data!$DB$2:$DB$5</definedName>
    <definedName name="Slide_Pad_Size_Table">Data!$CV$3:$CX$12</definedName>
    <definedName name="Slide_Pad_Top_Type">Sheet1!$K$6</definedName>
    <definedName name="Slide_Pad_Top_Type_Rear">Sheet1!$K$7</definedName>
    <definedName name="Slide_Pad_Type">Sheet1!$I$6</definedName>
    <definedName name="Slide_Pad_Type_Rear">Sheet1!$I$7</definedName>
    <definedName name="Slide_Pad2_List">Data!$CZ$2:$CZ$5</definedName>
    <definedName name="Slide_Pad2_Type">Sheet1!$J$6</definedName>
    <definedName name="Slide_Pad2_Type_Rear">Sheet1!$J$7</definedName>
    <definedName name="SS_1">Sheet1!$CG$6</definedName>
    <definedName name="SS_2">Sheet1!$DA$6</definedName>
    <definedName name="T_and_P_Thk">Sheet1!$BI$6</definedName>
    <definedName name="T_and_P_Thk_Rear">Sheet1!$BI$7</definedName>
    <definedName name="Tab_Orientation_Front">Sheet1!$X$6</definedName>
    <definedName name="Tab_Orientation_Rear">Sheet1!$X$7</definedName>
    <definedName name="Tab_Pattern_Length">Sheet1!$FA$6</definedName>
    <definedName name="Total_No_of_Rows">Sheet1!$CF$6</definedName>
    <definedName name="Tube_Connection_Type">Sheet1!$BV$6</definedName>
    <definedName name="Tube_Connection_Type_List">Data!$BF$5:$BF$8</definedName>
    <definedName name="Tube_Connection_Type_Table">Data!$BF$5:$BH$8</definedName>
    <definedName name="Tube_Dia">Sheet1!$CA$6</definedName>
    <definedName name="Tube_Dia_List">Data!$U$6:$U$11</definedName>
    <definedName name="Tube_ID">Sheet1!$CB$6</definedName>
    <definedName name="Tube_Ream_Clearance">Sheet1!$BZ$6</definedName>
    <definedName name="Tube_Ream_Depth">Sheet1!$BY$6</definedName>
    <definedName name="Tube_Wall_Thk">Sheet1!$CC$6</definedName>
    <definedName name="Tube_Wall_Thk_List">Data!$BN$6:$BN$18</definedName>
    <definedName name="Tubes_Reamed?">Sheet1!$BX$6</definedName>
    <definedName name="Vertical_Pitch">Sheet1!$DD$6</definedName>
    <definedName name="Weld_Bar_Depth_List">Data!$C$2:$C$3</definedName>
    <definedName name="Weld_Bar_Thk_List">Data!$G$2:$G$3</definedName>
    <definedName name="WNeck_Flange_Config_List">Data!$BD$3:$BD$8529</definedName>
    <definedName name="Wrapper_Thk">Sheet1!$BH$6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6" i="1"/>
  <c r="V15" i="1"/>
  <c r="CP16" i="2"/>
  <c r="CO16" i="2"/>
  <c r="CN16" i="2"/>
  <c r="CM16" i="2"/>
  <c r="CL16" i="2"/>
  <c r="CK16" i="2"/>
  <c r="CJ16" i="2"/>
  <c r="CI16" i="2"/>
  <c r="AH5" i="2"/>
  <c r="AG5" i="2"/>
  <c r="AE5" i="2"/>
  <c r="AD5" i="2"/>
  <c r="AC5" i="2"/>
  <c r="AB5" i="2"/>
  <c r="AA5" i="2"/>
  <c r="Z5" i="2"/>
  <c r="Y5" i="2"/>
  <c r="X5" i="2"/>
  <c r="W5" i="2"/>
  <c r="V5" i="2"/>
  <c r="AH4" i="2"/>
  <c r="AG4" i="2"/>
  <c r="AE4" i="2"/>
  <c r="AD4" i="2"/>
  <c r="AC4" i="2"/>
  <c r="AB4" i="2"/>
  <c r="AA4" i="2"/>
  <c r="Z4" i="2"/>
  <c r="Y4" i="2"/>
  <c r="X4" i="2"/>
  <c r="W4" i="2"/>
  <c r="V4" i="2"/>
  <c r="R15" i="1"/>
  <c r="H11" i="1"/>
  <c r="B11" i="1"/>
  <c r="JC10" i="1"/>
  <c r="JB10" i="1"/>
  <c r="DS10" i="1"/>
  <c r="DE10" i="1"/>
  <c r="ML9" i="1"/>
  <c r="MK9" i="1"/>
  <c r="MJ9" i="1"/>
  <c r="MI9" i="1"/>
  <c r="MH9" i="1"/>
  <c r="LF9" i="1"/>
  <c r="JG9" i="1"/>
  <c r="GO9" i="1"/>
  <c r="GM9" i="1"/>
  <c r="GJ9" i="1"/>
  <c r="GI9" i="1"/>
  <c r="GH9" i="1"/>
  <c r="GG9" i="1"/>
  <c r="CP9" i="1"/>
  <c r="BZ9" i="1"/>
  <c r="BY9" i="1"/>
  <c r="BW9" i="1"/>
  <c r="BT9" i="1"/>
  <c r="BS9" i="1"/>
  <c r="BR9" i="1"/>
  <c r="BQ9" i="1"/>
  <c r="BN9" i="1"/>
  <c r="BM9" i="1"/>
  <c r="BL9" i="1"/>
  <c r="BK9" i="1"/>
  <c r="BJ9" i="1"/>
  <c r="BI9" i="1"/>
  <c r="BH9" i="1"/>
  <c r="BB9" i="1"/>
  <c r="BA9" i="1"/>
  <c r="AZ9" i="1"/>
  <c r="AY9" i="1"/>
  <c r="AX9" i="1"/>
  <c r="AW9" i="1"/>
  <c r="AV9" i="1"/>
  <c r="AU9" i="1"/>
  <c r="AT9" i="1"/>
  <c r="AS9" i="1"/>
  <c r="AR9" i="1"/>
  <c r="AP9" i="1"/>
  <c r="AO9" i="1"/>
  <c r="AN9" i="1"/>
  <c r="AM9" i="1"/>
  <c r="AL9" i="1"/>
  <c r="AI9" i="1"/>
  <c r="AH9" i="1"/>
  <c r="AG9" i="1"/>
  <c r="AF9" i="1"/>
  <c r="AE9" i="1"/>
  <c r="AD9" i="1"/>
  <c r="AA9" i="1"/>
  <c r="Z9" i="1"/>
  <c r="X9" i="1"/>
  <c r="T9" i="1"/>
  <c r="S9" i="1"/>
  <c r="Q9" i="1"/>
  <c r="O9" i="1"/>
  <c r="M9" i="1"/>
  <c r="F9" i="1"/>
  <c r="E9" i="1"/>
  <c r="C9" i="1"/>
  <c r="ML8" i="1"/>
  <c r="MK8" i="1"/>
  <c r="MJ8" i="1"/>
  <c r="MI8" i="1"/>
  <c r="MH8" i="1"/>
  <c r="MG8" i="1"/>
  <c r="LF8" i="1"/>
  <c r="JY8" i="1"/>
  <c r="JA8" i="1"/>
  <c r="HS8" i="1"/>
  <c r="HQ8" i="1"/>
  <c r="GJ8" i="1"/>
  <c r="GI8" i="1"/>
  <c r="GH8" i="1"/>
  <c r="GG8" i="1"/>
  <c r="FL8" i="1"/>
  <c r="FK8" i="1"/>
  <c r="CP8" i="1"/>
  <c r="CM8" i="1"/>
  <c r="CI8" i="1"/>
  <c r="CH8" i="1"/>
  <c r="CG8" i="1"/>
  <c r="CF8" i="1"/>
  <c r="CE8" i="1"/>
  <c r="CC8" i="1"/>
  <c r="CB8" i="1"/>
  <c r="CA8" i="1"/>
  <c r="BZ8" i="1"/>
  <c r="BY8" i="1"/>
  <c r="BW8" i="1"/>
  <c r="BU8" i="1"/>
  <c r="BT8" i="1"/>
  <c r="BS8" i="1"/>
  <c r="BR8" i="1"/>
  <c r="BQ8" i="1"/>
  <c r="BO8" i="1"/>
  <c r="BN8" i="1"/>
  <c r="BM8" i="1"/>
  <c r="BL8" i="1"/>
  <c r="BK8" i="1"/>
  <c r="BJ8" i="1"/>
  <c r="BI8" i="1"/>
  <c r="BH8" i="1"/>
  <c r="BF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B8" i="1"/>
  <c r="AA8" i="1"/>
  <c r="Z8" i="1"/>
  <c r="X8" i="1"/>
  <c r="W8" i="1"/>
  <c r="T8" i="1"/>
  <c r="S8" i="1"/>
  <c r="Q8" i="1"/>
  <c r="P8" i="1"/>
  <c r="O8" i="1"/>
  <c r="N8" i="1"/>
  <c r="M8" i="1"/>
  <c r="K8" i="1"/>
  <c r="J8" i="1"/>
  <c r="I8" i="1"/>
  <c r="H8" i="1"/>
  <c r="F8" i="1"/>
  <c r="E8" i="1"/>
  <c r="D8" i="1"/>
  <c r="C8" i="1"/>
  <c r="MH7" i="1"/>
  <c r="MG7" i="1"/>
  <c r="MG9" i="1" s="1"/>
  <c r="LF7" i="1"/>
  <c r="JT7" i="1"/>
  <c r="JU7" i="1" s="1"/>
  <c r="JU9" i="1" s="1"/>
  <c r="JR7" i="1"/>
  <c r="JL7" i="1"/>
  <c r="JN7" i="1" s="1"/>
  <c r="JN9" i="1" s="1"/>
  <c r="JG7" i="1"/>
  <c r="JF7" i="1"/>
  <c r="JE7" i="1"/>
  <c r="JE9" i="1" s="1"/>
  <c r="JC7" i="1"/>
  <c r="JC9" i="1" s="1"/>
  <c r="JB7" i="1"/>
  <c r="JB9" i="1" s="1"/>
  <c r="HU7" i="1"/>
  <c r="HU9" i="1" s="1"/>
  <c r="HJ7" i="1"/>
  <c r="GW7" i="1"/>
  <c r="GW9" i="1" s="1"/>
  <c r="GS7" i="1"/>
  <c r="GS9" i="1" s="1"/>
  <c r="GR7" i="1"/>
  <c r="GR9" i="1" s="1"/>
  <c r="GO7" i="1"/>
  <c r="GN7" i="1"/>
  <c r="GN9" i="1" s="1"/>
  <c r="GM7" i="1"/>
  <c r="GQ7" i="1" s="1"/>
  <c r="GU7" i="1" s="1"/>
  <c r="GU9" i="1" s="1"/>
  <c r="GL7" i="1"/>
  <c r="GK7" i="1"/>
  <c r="GK9" i="1" s="1"/>
  <c r="FL7" i="1"/>
  <c r="FL9" i="1" s="1"/>
  <c r="FK7" i="1"/>
  <c r="FK9" i="1" s="1"/>
  <c r="FJ7" i="1"/>
  <c r="FI7" i="1"/>
  <c r="EU7" i="1"/>
  <c r="CV7" i="1"/>
  <c r="CV9" i="1" s="1"/>
  <c r="CT7" i="1"/>
  <c r="CT9" i="1" s="1"/>
  <c r="CN7" i="1"/>
  <c r="CN9" i="1" s="1"/>
  <c r="CM7" i="1"/>
  <c r="CM9" i="1" s="1"/>
  <c r="CI7" i="1"/>
  <c r="CI9" i="1" s="1"/>
  <c r="CH7" i="1"/>
  <c r="CH9" i="1" s="1"/>
  <c r="CG7" i="1"/>
  <c r="CG9" i="1" s="1"/>
  <c r="CF7" i="1"/>
  <c r="CF9" i="1" s="1"/>
  <c r="CE7" i="1"/>
  <c r="CE9" i="1" s="1"/>
  <c r="CC7" i="1"/>
  <c r="CC9" i="1" s="1"/>
  <c r="CB7" i="1"/>
  <c r="CB9" i="1" s="1"/>
  <c r="CA7" i="1"/>
  <c r="CA9" i="1" s="1"/>
  <c r="BZ7" i="1"/>
  <c r="BY7" i="1"/>
  <c r="BW7" i="1"/>
  <c r="BU7" i="1"/>
  <c r="BU9" i="1" s="1"/>
  <c r="BO7" i="1"/>
  <c r="BO9" i="1" s="1"/>
  <c r="BF7" i="1"/>
  <c r="BC7" i="1"/>
  <c r="BC9" i="1" s="1"/>
  <c r="BB7" i="1"/>
  <c r="BA7" i="1"/>
  <c r="AY7" i="1"/>
  <c r="AW7" i="1"/>
  <c r="AQ7" i="1"/>
  <c r="AQ9" i="1" s="1"/>
  <c r="AP7" i="1"/>
  <c r="AO7" i="1"/>
  <c r="JA7" i="1" s="1"/>
  <c r="JA9" i="1" s="1"/>
  <c r="AM7" i="1"/>
  <c r="IZ7" i="1" s="1"/>
  <c r="IZ9" i="1" s="1"/>
  <c r="AK7" i="1"/>
  <c r="AJ7" i="1"/>
  <c r="AD7" i="1"/>
  <c r="AB7" i="1"/>
  <c r="HF7" i="1" s="1"/>
  <c r="HF9" i="1" s="1"/>
  <c r="W7" i="1"/>
  <c r="W9" i="1" s="1"/>
  <c r="Q7" i="1"/>
  <c r="P7" i="1"/>
  <c r="P9" i="1" s="1"/>
  <c r="O7" i="1"/>
  <c r="N7" i="1"/>
  <c r="N9" i="1" s="1"/>
  <c r="M7" i="1"/>
  <c r="K7" i="1"/>
  <c r="K9" i="1" s="1"/>
  <c r="J7" i="1"/>
  <c r="J9" i="1" s="1"/>
  <c r="I7" i="1"/>
  <c r="KI7" i="1" s="1"/>
  <c r="KI9" i="1" s="1"/>
  <c r="H7" i="1"/>
  <c r="H9" i="1" s="1"/>
  <c r="F7" i="1"/>
  <c r="JZ7" i="1" s="1"/>
  <c r="E7" i="1"/>
  <c r="D7" i="1"/>
  <c r="D9" i="1" s="1"/>
  <c r="LF6" i="1"/>
  <c r="KT6" i="1"/>
  <c r="KT8" i="1" s="1"/>
  <c r="KS6" i="1"/>
  <c r="KS8" i="1" s="1"/>
  <c r="KO6" i="1"/>
  <c r="KO8" i="1" s="1"/>
  <c r="KN6" i="1"/>
  <c r="KN8" i="1" s="1"/>
  <c r="KM6" i="1"/>
  <c r="KM8" i="1" s="1"/>
  <c r="KI6" i="1"/>
  <c r="KI8" i="1" s="1"/>
  <c r="KE6" i="1"/>
  <c r="KE8" i="1" s="1"/>
  <c r="KD6" i="1"/>
  <c r="KD8" i="1" s="1"/>
  <c r="KB6" i="1"/>
  <c r="KB8" i="1" s="1"/>
  <c r="KA6" i="1"/>
  <c r="KA8" i="1" s="1"/>
  <c r="JZ6" i="1"/>
  <c r="JZ8" i="1" s="1"/>
  <c r="JY6" i="1"/>
  <c r="JX6" i="1"/>
  <c r="JX8" i="1" s="1"/>
  <c r="JW6" i="1"/>
  <c r="JW8" i="1" s="1"/>
  <c r="JV6" i="1"/>
  <c r="JV8" i="1" s="1"/>
  <c r="JT6" i="1"/>
  <c r="JT8" i="1" s="1"/>
  <c r="JR6" i="1"/>
  <c r="JG6" i="1"/>
  <c r="JL6" i="1" s="1"/>
  <c r="JF6" i="1"/>
  <c r="JE6" i="1"/>
  <c r="JE8" i="1" s="1"/>
  <c r="JD6" i="1"/>
  <c r="JD8" i="1" s="1"/>
  <c r="JC6" i="1"/>
  <c r="JC8" i="1" s="1"/>
  <c r="JB6" i="1"/>
  <c r="JB8" i="1" s="1"/>
  <c r="JA6" i="1"/>
  <c r="IZ6" i="1"/>
  <c r="IZ8" i="1" s="1"/>
  <c r="IS6" i="1"/>
  <c r="IS8" i="1" s="1"/>
  <c r="IR6" i="1"/>
  <c r="IR8" i="1" s="1"/>
  <c r="IQ6" i="1"/>
  <c r="IQ8" i="1" s="1"/>
  <c r="IP6" i="1"/>
  <c r="IP8" i="1" s="1"/>
  <c r="IO6" i="1"/>
  <c r="IO8" i="1" s="1"/>
  <c r="IN6" i="1"/>
  <c r="IN8" i="1" s="1"/>
  <c r="IL6" i="1"/>
  <c r="IL8" i="1" s="1"/>
  <c r="IJ6" i="1"/>
  <c r="IJ8" i="1" s="1"/>
  <c r="II6" i="1"/>
  <c r="II8" i="1" s="1"/>
  <c r="IH6" i="1"/>
  <c r="IH8" i="1" s="1"/>
  <c r="IG6" i="1"/>
  <c r="IG8" i="1" s="1"/>
  <c r="IF6" i="1"/>
  <c r="IF8" i="1" s="1"/>
  <c r="IE6" i="1"/>
  <c r="IE8" i="1" s="1"/>
  <c r="IC6" i="1"/>
  <c r="IC8" i="1" s="1"/>
  <c r="IB6" i="1"/>
  <c r="IB8" i="1" s="1"/>
  <c r="HZ6" i="1"/>
  <c r="HZ8" i="1" s="1"/>
  <c r="HV6" i="1"/>
  <c r="HV8" i="1" s="1"/>
  <c r="HS6" i="1"/>
  <c r="HQ6" i="1"/>
  <c r="ID6" i="1" s="1"/>
  <c r="ID8" i="1" s="1"/>
  <c r="HO6" i="1"/>
  <c r="HO8" i="1" s="1"/>
  <c r="HN6" i="1"/>
  <c r="HM6" i="1"/>
  <c r="HM8" i="1" s="1"/>
  <c r="HL6" i="1"/>
  <c r="HL8" i="1" s="1"/>
  <c r="HK6" i="1"/>
  <c r="HK8" i="1" s="1"/>
  <c r="HJ6" i="1"/>
  <c r="HU6" i="1" s="1"/>
  <c r="HU8" i="1" s="1"/>
  <c r="HI6" i="1"/>
  <c r="HI8" i="1" s="1"/>
  <c r="HG6" i="1"/>
  <c r="HH6" i="1" s="1"/>
  <c r="HF6" i="1"/>
  <c r="HF8" i="1" s="1"/>
  <c r="GU6" i="1"/>
  <c r="GU8" i="1" s="1"/>
  <c r="GS6" i="1"/>
  <c r="HA6" i="1" s="1"/>
  <c r="HA8" i="1" s="1"/>
  <c r="GR6" i="1"/>
  <c r="GP6" i="1"/>
  <c r="GO6" i="1"/>
  <c r="GO8" i="1" s="1"/>
  <c r="GN6" i="1"/>
  <c r="GN8" i="1" s="1"/>
  <c r="GM6" i="1"/>
  <c r="GQ6" i="1" s="1"/>
  <c r="GL6" i="1"/>
  <c r="GL8" i="1" s="1"/>
  <c r="GK6" i="1"/>
  <c r="GK8" i="1" s="1"/>
  <c r="GB6" i="1"/>
  <c r="GB8" i="1" s="1"/>
  <c r="FT6" i="1"/>
  <c r="FT8" i="1" s="1"/>
  <c r="FS6" i="1"/>
  <c r="FS8" i="1" s="1"/>
  <c r="FP6" i="1"/>
  <c r="FP8" i="1" s="1"/>
  <c r="FL6" i="1"/>
  <c r="FK6" i="1"/>
  <c r="FO6" i="1" s="1"/>
  <c r="FJ6" i="1"/>
  <c r="FJ8" i="1" s="1"/>
  <c r="FI6" i="1"/>
  <c r="FM6" i="1" s="1"/>
  <c r="FA6" i="1"/>
  <c r="FB6" i="1" s="1"/>
  <c r="EU6" i="1"/>
  <c r="EU8" i="1" s="1"/>
  <c r="EM6" i="1"/>
  <c r="EM7" i="1" s="1"/>
  <c r="EM9" i="1" s="1"/>
  <c r="EI6" i="1"/>
  <c r="EI8" i="1" s="1"/>
  <c r="DS6" i="1"/>
  <c r="DT10" i="1" s="1"/>
  <c r="DT6" i="1" s="1"/>
  <c r="DR6" i="1"/>
  <c r="DQ6" i="1"/>
  <c r="DQ7" i="1" s="1"/>
  <c r="DQ9" i="1" s="1"/>
  <c r="DG6" i="1"/>
  <c r="DG7" i="1" s="1"/>
  <c r="DG9" i="1" s="1"/>
  <c r="DE6" i="1"/>
  <c r="DF10" i="1" s="1"/>
  <c r="DF6" i="1" s="1"/>
  <c r="DC6" i="1"/>
  <c r="DC8" i="1" s="1"/>
  <c r="DB6" i="1"/>
  <c r="DB8" i="1" s="1"/>
  <c r="DA6" i="1"/>
  <c r="DA8" i="1" s="1"/>
  <c r="CZ6" i="1"/>
  <c r="CY6" i="1"/>
  <c r="CY7" i="1" s="1"/>
  <c r="CY9" i="1" s="1"/>
  <c r="CX6" i="1"/>
  <c r="CX7" i="1" s="1"/>
  <c r="CX9" i="1" s="1"/>
  <c r="CV6" i="1"/>
  <c r="CV8" i="1" s="1"/>
  <c r="CT6" i="1"/>
  <c r="CT8" i="1" s="1"/>
  <c r="CN6" i="1"/>
  <c r="CN8" i="1" s="1"/>
  <c r="CK6" i="1"/>
  <c r="CJ6" i="1"/>
  <c r="CD6" i="1"/>
  <c r="BX6" i="1"/>
  <c r="BV6" i="1"/>
  <c r="BP6" i="1"/>
  <c r="BG6" i="1"/>
  <c r="LG6" i="1" s="1"/>
  <c r="LG8" i="1" s="1"/>
  <c r="BD6" i="1"/>
  <c r="AC6" i="1"/>
  <c r="JQ6" i="1" s="1"/>
  <c r="JQ8" i="1" s="1"/>
  <c r="R6" i="1"/>
  <c r="B6" i="1"/>
  <c r="DT5" i="1" s="1"/>
  <c r="AJ4" i="1"/>
  <c r="A2" i="1"/>
  <c r="LL6" i="1" s="1"/>
  <c r="LL8" i="1" s="1"/>
  <c r="DH6" i="1" l="1"/>
  <c r="DI6" i="1"/>
  <c r="DM6" i="1" s="1"/>
  <c r="DK6" i="1"/>
  <c r="DK8" i="1" s="1"/>
  <c r="KM7" i="1"/>
  <c r="KM9" i="1" s="1"/>
  <c r="KO7" i="1"/>
  <c r="KO9" i="1" s="1"/>
  <c r="EJ6" i="1"/>
  <c r="C2" i="1"/>
  <c r="DW6" i="1"/>
  <c r="DW8" i="1" s="1"/>
  <c r="DO6" i="1"/>
  <c r="DO7" i="1" s="1"/>
  <c r="DO9" i="1" s="1"/>
  <c r="DA7" i="1"/>
  <c r="DA9" i="1" s="1"/>
  <c r="DB7" i="1"/>
  <c r="DB9" i="1" s="1"/>
  <c r="HI7" i="1"/>
  <c r="HI9" i="1" s="1"/>
  <c r="Y6" i="1"/>
  <c r="FU6" i="1" s="1"/>
  <c r="HC7" i="1" s="1"/>
  <c r="BG8" i="1"/>
  <c r="KP6" i="1"/>
  <c r="KP7" i="1"/>
  <c r="DE5" i="1"/>
  <c r="G8" i="1"/>
  <c r="G7" i="1"/>
  <c r="G9" i="1" s="1"/>
  <c r="DM8" i="1"/>
  <c r="DM7" i="1"/>
  <c r="DM9" i="1" s="1"/>
  <c r="DF7" i="1"/>
  <c r="DF9" i="1" s="1"/>
  <c r="DF8" i="1"/>
  <c r="HG8" i="1"/>
  <c r="HH8" i="1" s="1"/>
  <c r="BD8" i="1"/>
  <c r="EE6" i="1"/>
  <c r="BD7" i="1"/>
  <c r="BD9" i="1" s="1"/>
  <c r="DU6" i="1"/>
  <c r="HB7" i="1"/>
  <c r="GT6" i="1"/>
  <c r="GT8" i="1" s="1"/>
  <c r="GP8" i="1"/>
  <c r="EU9" i="1"/>
  <c r="HJ9" i="1"/>
  <c r="HW7" i="1"/>
  <c r="HW9" i="1" s="1"/>
  <c r="GR8" i="1"/>
  <c r="GZ6" i="1"/>
  <c r="GZ8" i="1" s="1"/>
  <c r="BV7" i="1"/>
  <c r="BV9" i="1" s="1"/>
  <c r="BV8" i="1"/>
  <c r="JL8" i="1"/>
  <c r="JN6" i="1"/>
  <c r="JN8" i="1" s="1"/>
  <c r="JM6" i="1"/>
  <c r="JM8" i="1" s="1"/>
  <c r="DK7" i="1"/>
  <c r="DK9" i="1" s="1"/>
  <c r="HV7" i="1"/>
  <c r="HV9" i="1" s="1"/>
  <c r="JZ9" i="1"/>
  <c r="KB7" i="1"/>
  <c r="KB9" i="1" s="1"/>
  <c r="JF9" i="1"/>
  <c r="JH7" i="1"/>
  <c r="HJ8" i="1"/>
  <c r="HW6" i="1"/>
  <c r="HW8" i="1" s="1"/>
  <c r="AC18" i="1"/>
  <c r="FY6" i="1"/>
  <c r="FM8" i="1"/>
  <c r="G16" i="1"/>
  <c r="KJ7" i="1"/>
  <c r="KJ6" i="1"/>
  <c r="KU6" i="1"/>
  <c r="DS5" i="1"/>
  <c r="DF5" i="1"/>
  <c r="B8" i="1"/>
  <c r="KF7" i="1"/>
  <c r="KF6" i="1"/>
  <c r="L15" i="1"/>
  <c r="DL6" i="1"/>
  <c r="GV6" i="1"/>
  <c r="GV8" i="1" s="1"/>
  <c r="IP7" i="1"/>
  <c r="AJ9" i="1"/>
  <c r="HO7" i="1"/>
  <c r="HN7" i="1"/>
  <c r="HM7" i="1"/>
  <c r="HL7" i="1"/>
  <c r="HK7" i="1"/>
  <c r="BF9" i="1"/>
  <c r="BG7" i="1"/>
  <c r="FI9" i="1"/>
  <c r="FM7" i="1"/>
  <c r="EM8" i="1"/>
  <c r="CY8" i="1"/>
  <c r="DP6" i="1"/>
  <c r="EA6" i="1"/>
  <c r="GA6" i="1"/>
  <c r="FO8" i="1"/>
  <c r="GW6" i="1"/>
  <c r="GW8" i="1" s="1"/>
  <c r="AK9" i="1"/>
  <c r="FJ9" i="1"/>
  <c r="FN7" i="1"/>
  <c r="DT7" i="1"/>
  <c r="DT9" i="1" s="1"/>
  <c r="DT8" i="1"/>
  <c r="DI7" i="1"/>
  <c r="DI9" i="1" s="1"/>
  <c r="DI8" i="1"/>
  <c r="CD7" i="1"/>
  <c r="CD9" i="1" s="1"/>
  <c r="CD8" i="1"/>
  <c r="L6" i="1"/>
  <c r="U6" i="1" s="1"/>
  <c r="ED6" i="1"/>
  <c r="GF6" i="1"/>
  <c r="GF8" i="1" s="1"/>
  <c r="GX6" i="1"/>
  <c r="GX8" i="1" s="1"/>
  <c r="HN8" i="1"/>
  <c r="IA6" i="1"/>
  <c r="IA8" i="1" s="1"/>
  <c r="IT6" i="1"/>
  <c r="IT8" i="1" s="1"/>
  <c r="JP6" i="1"/>
  <c r="JP8" i="1" s="1"/>
  <c r="DW7" i="1"/>
  <c r="DW9" i="1" s="1"/>
  <c r="JR9" i="1"/>
  <c r="JS7" i="1"/>
  <c r="JS9" i="1" s="1"/>
  <c r="KP9" i="1"/>
  <c r="KR7" i="1"/>
  <c r="KR9" i="1" s="1"/>
  <c r="KQ7" i="1"/>
  <c r="KQ9" i="1" s="1"/>
  <c r="DX6" i="1"/>
  <c r="AC7" i="1"/>
  <c r="IX7" i="1" s="1"/>
  <c r="IX9" i="1" s="1"/>
  <c r="BX7" i="1"/>
  <c r="BX9" i="1" s="1"/>
  <c r="BX8" i="1"/>
  <c r="LE6" i="1"/>
  <c r="LD6" i="1"/>
  <c r="CJ7" i="1"/>
  <c r="CJ9" i="1" s="1"/>
  <c r="CJ8" i="1"/>
  <c r="KX6" i="1"/>
  <c r="R16" i="1"/>
  <c r="R8" i="1"/>
  <c r="KX11" i="1"/>
  <c r="R7" i="1"/>
  <c r="EF6" i="1"/>
  <c r="FN6" i="1"/>
  <c r="IX6" i="1"/>
  <c r="IX8" i="1" s="1"/>
  <c r="GS8" i="1"/>
  <c r="KP8" i="1"/>
  <c r="KR6" i="1"/>
  <c r="KR8" i="1" s="1"/>
  <c r="KQ6" i="1"/>
  <c r="KQ8" i="1" s="1"/>
  <c r="JF8" i="1"/>
  <c r="JH6" i="1"/>
  <c r="CZ8" i="1"/>
  <c r="CZ7" i="1"/>
  <c r="CZ9" i="1" s="1"/>
  <c r="CK7" i="1"/>
  <c r="CK9" i="1" s="1"/>
  <c r="CK8" i="1"/>
  <c r="CL6" i="1"/>
  <c r="CL8" i="1" s="1"/>
  <c r="EG6" i="1"/>
  <c r="HP6" i="1"/>
  <c r="JR8" i="1"/>
  <c r="JS6" i="1"/>
  <c r="JS8" i="1" s="1"/>
  <c r="KA7" i="1"/>
  <c r="KA9" i="1" s="1"/>
  <c r="LL7" i="1"/>
  <c r="LL9" i="1" s="1"/>
  <c r="V6" i="1"/>
  <c r="DD6" i="1"/>
  <c r="DC7" i="1"/>
  <c r="DC9" i="1" s="1"/>
  <c r="DR7" i="1"/>
  <c r="DR9" i="1" s="1"/>
  <c r="DR8" i="1"/>
  <c r="FQ6" i="1"/>
  <c r="FQ8" i="1" s="1"/>
  <c r="GQ8" i="1"/>
  <c r="GY6" i="1"/>
  <c r="GY8" i="1" s="1"/>
  <c r="CO7" i="1"/>
  <c r="EI7" i="1"/>
  <c r="EI9" i="1" s="1"/>
  <c r="JC11" i="1"/>
  <c r="FI8" i="1"/>
  <c r="AC8" i="1"/>
  <c r="IY6" i="1"/>
  <c r="IY8" i="1" s="1"/>
  <c r="IW6" i="1"/>
  <c r="IW8" i="1" s="1"/>
  <c r="IV6" i="1"/>
  <c r="IV8" i="1" s="1"/>
  <c r="IU6" i="1"/>
  <c r="IU8" i="1" s="1"/>
  <c r="DJ6" i="1"/>
  <c r="DH7" i="1"/>
  <c r="DH9" i="1" s="1"/>
  <c r="A12" i="1"/>
  <c r="DH8" i="1"/>
  <c r="GL9" i="1"/>
  <c r="GP7" i="1"/>
  <c r="BP8" i="1"/>
  <c r="BP7" i="1"/>
  <c r="BP9" i="1"/>
  <c r="GQ9" i="1"/>
  <c r="GY7" i="1"/>
  <c r="GY9" i="1" s="1"/>
  <c r="B2" i="1"/>
  <c r="LH6" i="1" s="1"/>
  <c r="Y7" i="1"/>
  <c r="Y9" i="1" s="1"/>
  <c r="Y8" i="1"/>
  <c r="CO6" i="1"/>
  <c r="EJ8" i="1"/>
  <c r="EJ7" i="1"/>
  <c r="EJ9" i="1" s="1"/>
  <c r="FB7" i="1"/>
  <c r="FB9" i="1" s="1"/>
  <c r="FB8" i="1"/>
  <c r="B7" i="1"/>
  <c r="B9" i="1" s="1"/>
  <c r="HG7" i="1"/>
  <c r="KD7" i="1"/>
  <c r="KD9" i="1" s="1"/>
  <c r="DO8" i="1"/>
  <c r="A11" i="1"/>
  <c r="GV7" i="1"/>
  <c r="GV9" i="1" s="1"/>
  <c r="JD7" i="1"/>
  <c r="JD9" i="1" s="1"/>
  <c r="KN7" i="1"/>
  <c r="KN9" i="1" s="1"/>
  <c r="AB9" i="1"/>
  <c r="JT9" i="1"/>
  <c r="KE7" i="1"/>
  <c r="KE9" i="1" s="1"/>
  <c r="DE8" i="1"/>
  <c r="DQ8" i="1"/>
  <c r="FA8" i="1"/>
  <c r="JB11" i="1"/>
  <c r="HX6" i="1"/>
  <c r="HX8" i="1" s="1"/>
  <c r="GZ7" i="1"/>
  <c r="GZ9" i="1" s="1"/>
  <c r="JL9" i="1"/>
  <c r="HY6" i="1"/>
  <c r="HY8" i="1" s="1"/>
  <c r="IK6" i="1"/>
  <c r="IK8" i="1" s="1"/>
  <c r="JU6" i="1"/>
  <c r="JU8" i="1" s="1"/>
  <c r="DE7" i="1"/>
  <c r="DE9" i="1" s="1"/>
  <c r="FA7" i="1"/>
  <c r="FA9" i="1" s="1"/>
  <c r="HA7" i="1"/>
  <c r="HA9" i="1" s="1"/>
  <c r="KS7" i="1"/>
  <c r="KS9" i="1" s="1"/>
  <c r="DG8" i="1"/>
  <c r="DS8" i="1"/>
  <c r="GM8" i="1"/>
  <c r="JG8" i="1"/>
  <c r="I9" i="1"/>
  <c r="JV7" i="1"/>
  <c r="JV9" i="1" s="1"/>
  <c r="KT7" i="1"/>
  <c r="KT9" i="1" s="1"/>
  <c r="FC6" i="1"/>
  <c r="IM6" i="1"/>
  <c r="IM8" i="1" s="1"/>
  <c r="DS7" i="1"/>
  <c r="DS9" i="1" s="1"/>
  <c r="FO7" i="1"/>
  <c r="JW7" i="1"/>
  <c r="FP7" i="1"/>
  <c r="IN7" i="1"/>
  <c r="IN9" i="1" s="1"/>
  <c r="CX8" i="1"/>
  <c r="IO7" i="1"/>
  <c r="IO9" i="1" s="1"/>
  <c r="JM7" i="1"/>
  <c r="JM9" i="1" s="1"/>
  <c r="JP7" i="1" l="1"/>
  <c r="JP9" i="1" s="1"/>
  <c r="HE8" i="1"/>
  <c r="HE6" i="1"/>
  <c r="HC6" i="1"/>
  <c r="FV9" i="1"/>
  <c r="HB9" i="1"/>
  <c r="JK7" i="1"/>
  <c r="JK9" i="1" s="1"/>
  <c r="HD7" i="1"/>
  <c r="HD6" i="1"/>
  <c r="JO7" i="1"/>
  <c r="JO9" i="1" s="1"/>
  <c r="FW7" i="1"/>
  <c r="HB8" i="1"/>
  <c r="HB6" i="1"/>
  <c r="FX7" i="1"/>
  <c r="FX9" i="1"/>
  <c r="HD9" i="1"/>
  <c r="HE7" i="1"/>
  <c r="FW6" i="1"/>
  <c r="HC8" i="1"/>
  <c r="FV7" i="1"/>
  <c r="KU7" i="1"/>
  <c r="KU9" i="1" s="1"/>
  <c r="U16" i="1"/>
  <c r="FX6" i="1"/>
  <c r="HD8" i="1"/>
  <c r="FU9" i="1"/>
  <c r="FU7" i="1"/>
  <c r="FU8" i="1"/>
  <c r="HE9" i="1"/>
  <c r="U15" i="1"/>
  <c r="IV7" i="1"/>
  <c r="IV9" i="1" s="1"/>
  <c r="FV8" i="1"/>
  <c r="JK6" i="1"/>
  <c r="JK8" i="1" s="1"/>
  <c r="JO6" i="1"/>
  <c r="JO8" i="1" s="1"/>
  <c r="FX8" i="1"/>
  <c r="HC9" i="1"/>
  <c r="FW9" i="1"/>
  <c r="IU7" i="1"/>
  <c r="IU9" i="1" s="1"/>
  <c r="FV6" i="1"/>
  <c r="FW8" i="1"/>
  <c r="KX8" i="1"/>
  <c r="KZ6" i="1"/>
  <c r="KZ8" i="1" s="1"/>
  <c r="FY8" i="1"/>
  <c r="GC6" i="1"/>
  <c r="GC8" i="1" s="1"/>
  <c r="FC7" i="1"/>
  <c r="FC9" i="1" s="1"/>
  <c r="FC8" i="1"/>
  <c r="FD6" i="1"/>
  <c r="EH6" i="1"/>
  <c r="EG7" i="1"/>
  <c r="EG9" i="1" s="1"/>
  <c r="EG8" i="1"/>
  <c r="EO7" i="1"/>
  <c r="EO6" i="1"/>
  <c r="BE6" i="1"/>
  <c r="LC7" i="1"/>
  <c r="LC9" i="1" s="1"/>
  <c r="LC6" i="1"/>
  <c r="LC8" i="1" s="1"/>
  <c r="EK6" i="1"/>
  <c r="L8" i="1"/>
  <c r="L7" i="1"/>
  <c r="L9" i="1" s="1"/>
  <c r="LA6" i="1"/>
  <c r="KC6" i="1"/>
  <c r="LA7" i="1"/>
  <c r="L2" i="1"/>
  <c r="BG9" i="1"/>
  <c r="LG7" i="1"/>
  <c r="LG9" i="1" s="1"/>
  <c r="KF8" i="1"/>
  <c r="KG6" i="1"/>
  <c r="KG8" i="1" s="1"/>
  <c r="KH6" i="1"/>
  <c r="KH8" i="1" s="1"/>
  <c r="DU7" i="1"/>
  <c r="DU9" i="1" s="1"/>
  <c r="DU8" i="1"/>
  <c r="DY6" i="1"/>
  <c r="EB6" i="1"/>
  <c r="EA7" i="1"/>
  <c r="EA9" i="1" s="1"/>
  <c r="EA8" i="1"/>
  <c r="IJ7" i="1"/>
  <c r="IJ9" i="1" s="1"/>
  <c r="II7" i="1"/>
  <c r="II9" i="1" s="1"/>
  <c r="IH7" i="1"/>
  <c r="IH9" i="1" s="1"/>
  <c r="HM9" i="1"/>
  <c r="JJ7" i="1"/>
  <c r="JJ9" i="1" s="1"/>
  <c r="JI7" i="1"/>
  <c r="JI9" i="1" s="1"/>
  <c r="JH9" i="1"/>
  <c r="U8" i="1"/>
  <c r="KY6" i="1"/>
  <c r="KY8" i="1" s="1"/>
  <c r="GT7" i="1"/>
  <c r="GT9" i="1" s="1"/>
  <c r="GX7" i="1"/>
  <c r="GX9" i="1" s="1"/>
  <c r="GP9" i="1"/>
  <c r="HZ7" i="1"/>
  <c r="HZ9" i="1" s="1"/>
  <c r="HY7" i="1"/>
  <c r="HY9" i="1" s="1"/>
  <c r="HX7" i="1"/>
  <c r="HX9" i="1" s="1"/>
  <c r="HL9" i="1"/>
  <c r="EF7" i="1"/>
  <c r="EF9" i="1" s="1"/>
  <c r="EF8" i="1"/>
  <c r="LE8" i="1"/>
  <c r="LE7" i="1"/>
  <c r="LE9" i="1" s="1"/>
  <c r="DP7" i="1"/>
  <c r="DP9" i="1" s="1"/>
  <c r="DP8" i="1"/>
  <c r="IC7" i="1"/>
  <c r="IC9" i="1" s="1"/>
  <c r="IB7" i="1"/>
  <c r="IB9" i="1" s="1"/>
  <c r="IA7" i="1"/>
  <c r="IA9" i="1" s="1"/>
  <c r="HN9" i="1"/>
  <c r="KU8" i="1"/>
  <c r="KW6" i="1"/>
  <c r="KV6" i="1"/>
  <c r="KH7" i="1"/>
  <c r="KH9" i="1" s="1"/>
  <c r="KG7" i="1"/>
  <c r="KG9" i="1" s="1"/>
  <c r="KF9" i="1"/>
  <c r="HQ7" i="1"/>
  <c r="IF7" i="1"/>
  <c r="IF9" i="1" s="1"/>
  <c r="HK9" i="1"/>
  <c r="IG7" i="1"/>
  <c r="IG9" i="1" s="1"/>
  <c r="IE7" i="1"/>
  <c r="IE9" i="1" s="1"/>
  <c r="FR6" i="1"/>
  <c r="FR8" i="1" s="1"/>
  <c r="FN8" i="1"/>
  <c r="FZ6" i="1"/>
  <c r="V7" i="1"/>
  <c r="V9" i="1" s="1"/>
  <c r="EY6" i="1"/>
  <c r="EN6" i="1"/>
  <c r="EY7" i="1"/>
  <c r="V8" i="1"/>
  <c r="ES6" i="1"/>
  <c r="V11" i="1"/>
  <c r="CW7" i="1"/>
  <c r="CW9" i="1" s="1"/>
  <c r="CU7" i="1"/>
  <c r="CU9" i="1" s="1"/>
  <c r="CO9" i="1"/>
  <c r="CQ7" i="1"/>
  <c r="IM7" i="1"/>
  <c r="IM9" i="1" s="1"/>
  <c r="IL7" i="1"/>
  <c r="IL9" i="1" s="1"/>
  <c r="IK7" i="1"/>
  <c r="IK9" i="1" s="1"/>
  <c r="HO9" i="1"/>
  <c r="JH8" i="1"/>
  <c r="JI6" i="1"/>
  <c r="JI8" i="1" s="1"/>
  <c r="JJ6" i="1"/>
  <c r="JJ8" i="1" s="1"/>
  <c r="KX7" i="1"/>
  <c r="KX12" i="1"/>
  <c r="U7" i="1"/>
  <c r="CL7" i="1"/>
  <c r="CL9" i="1" s="1"/>
  <c r="R9" i="1"/>
  <c r="FN9" i="1"/>
  <c r="FR7" i="1"/>
  <c r="FR9" i="1" s="1"/>
  <c r="FZ7" i="1"/>
  <c r="KJ8" i="1"/>
  <c r="KL6" i="1"/>
  <c r="KL8" i="1" s="1"/>
  <c r="KK6" i="1"/>
  <c r="KK8" i="1" s="1"/>
  <c r="LD8" i="1"/>
  <c r="LD7" i="1"/>
  <c r="LD9" i="1" s="1"/>
  <c r="DD7" i="1"/>
  <c r="DD9" i="1" s="1"/>
  <c r="DD8" i="1"/>
  <c r="GA8" i="1"/>
  <c r="GE6" i="1"/>
  <c r="GE8" i="1" s="1"/>
  <c r="CW6" i="1"/>
  <c r="CW8" i="1" s="1"/>
  <c r="CO8" i="1"/>
  <c r="CU6" i="1"/>
  <c r="CU8" i="1" s="1"/>
  <c r="CQ6" i="1"/>
  <c r="GB7" i="1"/>
  <c r="FP9" i="1"/>
  <c r="FT7" i="1"/>
  <c r="FT9" i="1" s="1"/>
  <c r="JY7" i="1"/>
  <c r="JY9" i="1" s="1"/>
  <c r="JX7" i="1"/>
  <c r="JX9" i="1" s="1"/>
  <c r="JW9" i="1"/>
  <c r="DJ7" i="1"/>
  <c r="DJ9" i="1" s="1"/>
  <c r="DV6" i="1"/>
  <c r="DJ8" i="1"/>
  <c r="DN6" i="1"/>
  <c r="IT7" i="1"/>
  <c r="IT9" i="1" s="1"/>
  <c r="JQ7" i="1"/>
  <c r="JQ9" i="1" s="1"/>
  <c r="AC9" i="1"/>
  <c r="IP9" i="1"/>
  <c r="IR7" i="1"/>
  <c r="IR9" i="1" s="1"/>
  <c r="IS7" i="1"/>
  <c r="IS9" i="1" s="1"/>
  <c r="IQ7" i="1"/>
  <c r="IQ9" i="1" s="1"/>
  <c r="KL7" i="1"/>
  <c r="KL9" i="1" s="1"/>
  <c r="KK7" i="1"/>
  <c r="KK9" i="1" s="1"/>
  <c r="KJ9" i="1"/>
  <c r="HP7" i="1"/>
  <c r="ED7" i="1"/>
  <c r="ED9" i="1" s="1"/>
  <c r="ED8" i="1"/>
  <c r="EE7" i="1"/>
  <c r="EE9" i="1" s="1"/>
  <c r="EE8" i="1"/>
  <c r="GA7" i="1"/>
  <c r="FO9" i="1"/>
  <c r="FS7" i="1"/>
  <c r="FS9" i="1" s="1"/>
  <c r="LH8" i="1"/>
  <c r="LJ6" i="1"/>
  <c r="LJ8" i="1" s="1"/>
  <c r="LI6" i="1"/>
  <c r="LI8" i="1" s="1"/>
  <c r="LH7" i="1"/>
  <c r="LH9" i="1"/>
  <c r="LQ6" i="1"/>
  <c r="LQ8" i="1" s="1"/>
  <c r="LK6" i="1"/>
  <c r="LK8" i="1" s="1"/>
  <c r="DX8" i="1"/>
  <c r="DX7" i="1"/>
  <c r="DX9" i="1" s="1"/>
  <c r="HG9" i="1"/>
  <c r="HH9" i="1" s="1"/>
  <c r="HH7" i="1"/>
  <c r="HP8" i="1"/>
  <c r="HR6" i="1"/>
  <c r="HR8" i="1" s="1"/>
  <c r="HT6" i="1"/>
  <c r="HT8" i="1" s="1"/>
  <c r="IY7" i="1"/>
  <c r="IY9" i="1" s="1"/>
  <c r="FM9" i="1"/>
  <c r="FQ7" i="1"/>
  <c r="FQ9" i="1" s="1"/>
  <c r="FY7" i="1"/>
  <c r="DL8" i="1"/>
  <c r="DL7" i="1"/>
  <c r="DL9" i="1" s="1"/>
  <c r="IW7" i="1"/>
  <c r="IW9" i="1" s="1"/>
  <c r="EO8" i="1" l="1"/>
  <c r="EV6" i="1"/>
  <c r="EV8" i="1" s="1"/>
  <c r="EW6" i="1"/>
  <c r="EW8" i="1" s="1"/>
  <c r="EO9" i="1"/>
  <c r="EW7" i="1"/>
  <c r="EW9" i="1" s="1"/>
  <c r="EV7" i="1"/>
  <c r="EV9" i="1" s="1"/>
  <c r="ET6" i="1"/>
  <c r="ES7" i="1"/>
  <c r="ES9" i="1" s="1"/>
  <c r="ES8" i="1"/>
  <c r="KC8" i="1"/>
  <c r="KC7" i="1"/>
  <c r="KC9" i="1" s="1"/>
  <c r="EH7" i="1"/>
  <c r="EH9" i="1" s="1"/>
  <c r="EH8" i="1"/>
  <c r="LA8" i="1"/>
  <c r="LB6" i="1"/>
  <c r="LB8" i="1" s="1"/>
  <c r="FD7" i="1"/>
  <c r="FD9" i="1" s="1"/>
  <c r="FD8" i="1"/>
  <c r="FH6" i="1"/>
  <c r="FE6" i="1"/>
  <c r="GB9" i="1"/>
  <c r="GF7" i="1"/>
  <c r="GF9" i="1" s="1"/>
  <c r="DN8" i="1"/>
  <c r="DN7" i="1"/>
  <c r="DN9" i="1" s="1"/>
  <c r="EY9" i="1"/>
  <c r="EZ7" i="1"/>
  <c r="EZ9" i="1" s="1"/>
  <c r="ID7" i="1"/>
  <c r="ID9" i="1" s="1"/>
  <c r="HQ9" i="1"/>
  <c r="HS7" i="1"/>
  <c r="HS9" i="1" s="1"/>
  <c r="DY7" i="1"/>
  <c r="DY9" i="1" s="1"/>
  <c r="DY8" i="1"/>
  <c r="GA9" i="1"/>
  <c r="GE7" i="1"/>
  <c r="GE9" i="1" s="1"/>
  <c r="EP6" i="1"/>
  <c r="CQ8" i="1"/>
  <c r="CR6" i="1"/>
  <c r="HR7" i="1"/>
  <c r="HR9" i="1" s="1"/>
  <c r="HP9" i="1"/>
  <c r="HT7" i="1"/>
  <c r="HT9" i="1" s="1"/>
  <c r="EN7" i="1"/>
  <c r="EN9" i="1" s="1"/>
  <c r="EN8" i="1"/>
  <c r="EZ6" i="1"/>
  <c r="EZ8" i="1" s="1"/>
  <c r="EY8" i="1"/>
  <c r="EK7" i="1"/>
  <c r="EK9" i="1" s="1"/>
  <c r="EK8" i="1"/>
  <c r="EL6" i="1"/>
  <c r="KX9" i="1"/>
  <c r="KZ7" i="1"/>
  <c r="KZ9" i="1" s="1"/>
  <c r="FZ9" i="1"/>
  <c r="GD7" i="1"/>
  <c r="GD9" i="1" s="1"/>
  <c r="FY9" i="1"/>
  <c r="GC7" i="1"/>
  <c r="GC9" i="1" s="1"/>
  <c r="DV7" i="1"/>
  <c r="DV9" i="1" s="1"/>
  <c r="DV8" i="1"/>
  <c r="DZ6" i="1"/>
  <c r="KX10" i="1"/>
  <c r="EP7" i="1"/>
  <c r="U9" i="1"/>
  <c r="KY7" i="1"/>
  <c r="KY9" i="1" s="1"/>
  <c r="KV8" i="1"/>
  <c r="KV7" i="1"/>
  <c r="KV9" i="1" s="1"/>
  <c r="LA9" i="1"/>
  <c r="LB7" i="1"/>
  <c r="LB9" i="1" s="1"/>
  <c r="EC6" i="1"/>
  <c r="EB7" i="1"/>
  <c r="EB9" i="1" s="1"/>
  <c r="EB8" i="1"/>
  <c r="LJ7" i="1"/>
  <c r="LJ9" i="1" s="1"/>
  <c r="LI7" i="1"/>
  <c r="LI9" i="1" s="1"/>
  <c r="LQ7" i="1"/>
  <c r="LQ9" i="1" s="1"/>
  <c r="LK7" i="1"/>
  <c r="LK9" i="1" s="1"/>
  <c r="CQ9" i="1"/>
  <c r="CR7" i="1"/>
  <c r="GD6" i="1"/>
  <c r="GD8" i="1" s="1"/>
  <c r="FZ8" i="1"/>
  <c r="KW7" i="1"/>
  <c r="KW9" i="1" s="1"/>
  <c r="KW8" i="1"/>
  <c r="BE8" i="1"/>
  <c r="BE7" i="1"/>
  <c r="BE9" i="1" s="1"/>
  <c r="DZ8" i="1" l="1"/>
  <c r="DZ7" i="1"/>
  <c r="DZ9" i="1" s="1"/>
  <c r="EL8" i="1"/>
  <c r="EL7" i="1"/>
  <c r="EL9" i="1" s="1"/>
  <c r="EQ6" i="1"/>
  <c r="EQ8" i="1" s="1"/>
  <c r="EP8" i="1"/>
  <c r="FE7" i="1"/>
  <c r="FE9" i="1" s="1"/>
  <c r="FE8" i="1"/>
  <c r="FF6" i="1"/>
  <c r="FH8" i="1"/>
  <c r="FH7" i="1"/>
  <c r="FH9" i="1" s="1"/>
  <c r="ET7" i="1"/>
  <c r="ET9" i="1" s="1"/>
  <c r="ET8" i="1"/>
  <c r="CS6" i="1"/>
  <c r="CS8" i="1" s="1"/>
  <c r="CR8" i="1"/>
  <c r="EC7" i="1"/>
  <c r="EC9" i="1" s="1"/>
  <c r="EC8" i="1"/>
  <c r="CR9" i="1"/>
  <c r="CS7" i="1"/>
  <c r="CS9" i="1" s="1"/>
  <c r="EP9" i="1"/>
  <c r="EQ7" i="1"/>
  <c r="EQ9" i="1" s="1"/>
  <c r="ER6" i="1" l="1"/>
  <c r="ER7" i="1"/>
  <c r="ER9" i="1" s="1"/>
  <c r="FF7" i="1"/>
  <c r="FF9" i="1" s="1"/>
  <c r="FF8" i="1"/>
  <c r="FG6" i="1"/>
  <c r="ER8" i="1"/>
  <c r="EX6" i="1"/>
  <c r="FG8" i="1" l="1"/>
  <c r="FG7" i="1"/>
  <c r="FG9" i="1" s="1"/>
  <c r="EX8" i="1"/>
  <c r="EX7" i="1"/>
  <c r="EX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stietz</author>
  </authors>
  <commentList>
    <comment ref="Z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I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 vent / drain number
for each you want enabled.
ex: 1,2,</t>
        </r>
      </text>
    </comment>
    <comment ref="DI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J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U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V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Y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Z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Z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A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I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Type vent / drain number
for each you want enabled.
ex: 1,2,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stietz</author>
    <author>Tietz, Steve</author>
  </authors>
  <commentList>
    <comment ref="CI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J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I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J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I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J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CI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(SF Height) - 1.5</t>
        </r>
      </text>
    </comment>
    <comment ref="CL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(SF Height) - 1.0</t>
        </r>
      </text>
    </comment>
    <comment ref="CO13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(SF Height) - 0.8125</t>
        </r>
      </text>
    </comment>
    <comment ref="CI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SF_Depth - (2*SF_Thk) - 0.75</t>
        </r>
      </text>
    </comment>
    <comment ref="CJ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(2 x SF_Thk + 0.75)/2</t>
        </r>
      </text>
    </comment>
    <comment ref="CK1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=SF_Thk
</t>
        </r>
      </text>
    </comment>
    <comment ref="CL16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=SF_Depth - (2*SF_Thk) - 0.25</t>
        </r>
      </text>
    </comment>
    <comment ref="CM16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=SF_Thk + 0.1875</t>
        </r>
      </text>
    </comment>
    <comment ref="CN16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 xml:space="preserve">=SF_Thk
</t>
        </r>
      </text>
    </comment>
    <comment ref="CO16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=SF_Depth*(2*SF_Thk)-0.0625</t>
        </r>
      </text>
    </comment>
  </commentList>
</comments>
</file>

<file path=xl/sharedStrings.xml><?xml version="1.0" encoding="utf-8"?>
<sst xmlns="http://schemas.openxmlformats.org/spreadsheetml/2006/main" count="11112" uniqueCount="10588">
  <si>
    <t/>
  </si>
  <si>
    <t>Front</t>
  </si>
  <si>
    <t>Rear</t>
  </si>
  <si>
    <t>3/4-16 (0.625 tube)</t>
  </si>
  <si>
    <t>7/8-14 (0.75 tube)</t>
  </si>
  <si>
    <t>1-1/8-12 (1 tube)</t>
  </si>
  <si>
    <t>1-3/8-12 (1.25 tube)</t>
  </si>
  <si>
    <t>1-5/8-12 (1.5 tube)</t>
  </si>
  <si>
    <t>HWSizes_List</t>
  </si>
  <si>
    <t>End of list</t>
  </si>
  <si>
    <t>Fin Dia</t>
  </si>
  <si>
    <t>STD pitch</t>
  </si>
  <si>
    <t>Spot Face Dia</t>
  </si>
  <si>
    <t>End Plate Thk@Header Sketch - 1 + 1.4375</t>
  </si>
  <si>
    <t>End Drill for end plate &gt; 1</t>
  </si>
  <si>
    <t>End Drill for end plate &lt; = 1</t>
  </si>
  <si>
    <t>End Plate Thk@Header Sketch - 1 + 1.5</t>
  </si>
  <si>
    <t>End Plate Thk@Header Sketch - 1 + 1.625</t>
  </si>
  <si>
    <t>End Plate Thk@Header Sketch - 1 + 1.75</t>
  </si>
  <si>
    <t>End Plate Thk@Header Sketch - 1 + 1.875</t>
  </si>
  <si>
    <t xml:space="preserve"> "Wrapper Thk@Header Sketch"-1+1.625</t>
  </si>
  <si>
    <t xml:space="preserve"> "Wrapper Thk@Header Sketch"-1+1.6875</t>
  </si>
  <si>
    <t xml:space="preserve"> "Wrapper Thk@Header Sketch"-1.25+2</t>
  </si>
  <si>
    <t>Top Drill for end plate &lt; = 1</t>
  </si>
  <si>
    <t>Top Drill for end plate &gt; 1</t>
  </si>
  <si>
    <t>Wrapper Thk@Header Sketch-1.25+2.125</t>
  </si>
  <si>
    <t>Wrapper Thk@Header Sketch-1.25+2.25</t>
  </si>
  <si>
    <t>Tube_Dia_List</t>
  </si>
  <si>
    <t>End Of List</t>
  </si>
  <si>
    <t>Hole_Table</t>
  </si>
  <si>
    <t>Wrapper Thk@Header Sketch</t>
  </si>
  <si>
    <t>T&amp;P Thk@Header Sketch</t>
  </si>
  <si>
    <t>Pitch</t>
  </si>
  <si>
    <t>Vertical Pitch</t>
  </si>
  <si>
    <t>$User_Notes</t>
  </si>
  <si>
    <t>Pattern</t>
  </si>
  <si>
    <t>$STATE@Holes {SS}</t>
  </si>
  <si>
    <t>Holes {SS} folder on/off</t>
  </si>
  <si>
    <t>Pattern {SS}</t>
  </si>
  <si>
    <t xml:space="preserve"> QTY of Long Rows</t>
  </si>
  <si>
    <t>QTY of Short Rows</t>
  </si>
  <si>
    <t>QTY in Long Row Pattern</t>
  </si>
  <si>
    <t>QTY in Short Row Pattern</t>
  </si>
  <si>
    <t>QTY of Long Rows (Actual)</t>
  </si>
  <si>
    <t>QTY of Short Rows (Actual)</t>
  </si>
  <si>
    <t>QTY in Long Row {SS} Pattern</t>
  </si>
  <si>
    <t>QTY in Short Row {SS} Pattern</t>
  </si>
  <si>
    <t xml:space="preserve"> QTY of Long Rows {SS} Pattern</t>
  </si>
  <si>
    <t>QTY of Short Rows {SS} Pattern</t>
  </si>
  <si>
    <t>Pre drill hole Dia</t>
  </si>
  <si>
    <t>Finish Ream Dia</t>
  </si>
  <si>
    <t>Retarder Width</t>
  </si>
  <si>
    <t>Retarder Thk</t>
  </si>
  <si>
    <t>Retarder Guage</t>
  </si>
  <si>
    <t>SS1@Header Sketch</t>
  </si>
  <si>
    <t>End Plate Thk@Header Sketch</t>
  </si>
  <si>
    <t>$HW-SIZE@Tapped Plug Hole</t>
  </si>
  <si>
    <t>Holewizard size</t>
  </si>
  <si>
    <t>#0-80</t>
  </si>
  <si>
    <t>#1-64</t>
  </si>
  <si>
    <t>#1-72</t>
  </si>
  <si>
    <t>#2-56</t>
  </si>
  <si>
    <t>#2-64</t>
  </si>
  <si>
    <t>#3-48</t>
  </si>
  <si>
    <t>#3-56</t>
  </si>
  <si>
    <t>#4-40</t>
  </si>
  <si>
    <t>#4-48</t>
  </si>
  <si>
    <t>#5-40</t>
  </si>
  <si>
    <t>#5-44</t>
  </si>
  <si>
    <t>#6-32</t>
  </si>
  <si>
    <t>#6-40</t>
  </si>
  <si>
    <t>#8-32</t>
  </si>
  <si>
    <t>#8-36</t>
  </si>
  <si>
    <t>#10-24</t>
  </si>
  <si>
    <t>#10-32</t>
  </si>
  <si>
    <t>#12-24</t>
  </si>
  <si>
    <t>#12-28</t>
  </si>
  <si>
    <t>1/4-20</t>
  </si>
  <si>
    <t>1/4-28</t>
  </si>
  <si>
    <t>5/16-18</t>
  </si>
  <si>
    <t>5/16-24</t>
  </si>
  <si>
    <t>3/8-16</t>
  </si>
  <si>
    <t>3/8-24</t>
  </si>
  <si>
    <t>7/16-14</t>
  </si>
  <si>
    <t>7/16-20</t>
  </si>
  <si>
    <t>1/2-13</t>
  </si>
  <si>
    <t>1/2-20</t>
  </si>
  <si>
    <t>9/16-12</t>
  </si>
  <si>
    <t>9/16-18</t>
  </si>
  <si>
    <t>5/8-11</t>
  </si>
  <si>
    <t>5/8-18</t>
  </si>
  <si>
    <t>3/4-10</t>
  </si>
  <si>
    <t>7/8-9</t>
  </si>
  <si>
    <t>1-8</t>
  </si>
  <si>
    <t>1-12</t>
  </si>
  <si>
    <t>1-14</t>
  </si>
  <si>
    <t>1-1/8-7</t>
  </si>
  <si>
    <t>1-1/4-7</t>
  </si>
  <si>
    <t>1-1/4-12</t>
  </si>
  <si>
    <t>1-3/8-6</t>
  </si>
  <si>
    <t>1-1/2-6</t>
  </si>
  <si>
    <t>1-3/4-5</t>
  </si>
  <si>
    <t>Dia@Spot Face Sketch</t>
  </si>
  <si>
    <t>Finish Ream@Sketch142</t>
  </si>
  <si>
    <t>Finish Ream (Tube Sheet)</t>
  </si>
  <si>
    <t>Finished Hole Dia {SS} (Plug Sheet)</t>
  </si>
  <si>
    <t>Spacing@Groove Layout</t>
  </si>
  <si>
    <t>Groove QTY@Sketch143</t>
  </si>
  <si>
    <t>Groove QTY</t>
  </si>
  <si>
    <t>Groove Spacing</t>
  </si>
  <si>
    <t>Location@1st Groove</t>
  </si>
  <si>
    <t>1st Groove Location</t>
  </si>
  <si>
    <t>Width@1st Groove</t>
  </si>
  <si>
    <t>Groove Width</t>
  </si>
  <si>
    <t>Location@Groove Layout</t>
  </si>
  <si>
    <t>Width@Groove Layout</t>
  </si>
  <si>
    <t>Groove Width Layout Sketch</t>
  </si>
  <si>
    <t>1st Groove Location Layout Sketch</t>
  </si>
  <si>
    <t>Width@2nd Groove</t>
  </si>
  <si>
    <t>2nd Groove Width</t>
  </si>
  <si>
    <t>Grooves</t>
  </si>
  <si>
    <t>QTY in Long Row Pattern (Tube Sheet)</t>
  </si>
  <si>
    <t>QTY in Short Row Pattern (Tube Sheet)</t>
  </si>
  <si>
    <t xml:space="preserve"> QTY of Long Rows (Tube Sheet)</t>
  </si>
  <si>
    <t>QTY of Short Rows (Tube Sheet)</t>
  </si>
  <si>
    <t>Pattern
(Tube Sheet)</t>
  </si>
  <si>
    <t>QTY in Long Row Pattern {SS} (Tube Sheet)</t>
  </si>
  <si>
    <t>QTY in Short Row Pattern {SS} (Tube Sheet)</t>
  </si>
  <si>
    <t>QTY of Short Rows {SS} (Tube Sheet)</t>
  </si>
  <si>
    <t>Pattern {SS}
(Tube Sheet)</t>
  </si>
  <si>
    <t>QTY of Long Rows {SS} (Tube Sheet)</t>
  </si>
  <si>
    <t>Wrapper Thickness
(ref dim)</t>
  </si>
  <si>
    <t>T&amp;P Thickness
(ref dim)</t>
  </si>
  <si>
    <t>End Plate Thickness Sketch
(ref dim)</t>
  </si>
  <si>
    <t>Tube Dia
(ref dim)</t>
  </si>
  <si>
    <t>QTY in Long Row
(ref dim)</t>
  </si>
  <si>
    <t>Total # of Rows
(ref dim)</t>
  </si>
  <si>
    <r>
      <rPr>
        <b/>
        <sz val="14"/>
        <color theme="1"/>
        <rFont val="Calibri"/>
        <family val="2"/>
        <scheme val="minor"/>
      </rPr>
      <t>Shaft Split?</t>
    </r>
    <r>
      <rPr>
        <sz val="11"/>
        <color theme="1"/>
        <rFont val="Calibri"/>
        <family val="2"/>
        <scheme val="minor"/>
      </rPr>
      <t xml:space="preserve"> (additional Length)
(ref dim)</t>
    </r>
  </si>
  <si>
    <t>QTY in Long Row {SS}
(ref dim)</t>
  </si>
  <si>
    <t>Additional Tubes {SS}
(ref dim)</t>
  </si>
  <si>
    <t>Hole {SS} size</t>
  </si>
  <si>
    <t>Finished Hole Size (Plug Sheet)</t>
  </si>
  <si>
    <t>Pattern Spacing</t>
  </si>
  <si>
    <t>Hole Size</t>
  </si>
  <si>
    <t>Configuration</t>
  </si>
  <si>
    <t>&lt;- section number</t>
  </si>
  <si>
    <t>Part No</t>
  </si>
  <si>
    <t>$PRP@PartNo</t>
  </si>
  <si>
    <t>$HW-SIZE@Tapped Plug Hole {SS}</t>
  </si>
  <si>
    <t>Shaft Split?</t>
  </si>
  <si>
    <t>S</t>
  </si>
  <si>
    <t>Nozzles</t>
  </si>
  <si>
    <t>Vent &amp; Drain</t>
  </si>
  <si>
    <r>
      <rPr>
        <b/>
        <sz val="1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Nozzle Top Left on/off</t>
    </r>
  </si>
  <si>
    <r>
      <rPr>
        <b/>
        <sz val="18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Nozzle Top Right on/off</t>
    </r>
  </si>
  <si>
    <r>
      <rPr>
        <b/>
        <sz val="18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Nozzle Bottom Left on/off</t>
    </r>
  </si>
  <si>
    <r>
      <rPr>
        <b/>
        <sz val="18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Nozzle Bottom Right on/off</t>
    </r>
  </si>
  <si>
    <r>
      <t>Temp Probe</t>
    </r>
    <r>
      <rPr>
        <b/>
        <sz val="11"/>
        <color theme="1"/>
        <rFont val="Calibri"/>
        <family val="2"/>
        <scheme val="minor"/>
      </rPr>
      <t xml:space="preserve"> Opposite Nozzle</t>
    </r>
    <r>
      <rPr>
        <b/>
        <sz val="18"/>
        <color theme="1"/>
        <rFont val="Calibri"/>
        <family val="2"/>
        <scheme val="minor"/>
      </rPr>
      <t xml:space="preserve"> 1</t>
    </r>
  </si>
  <si>
    <r>
      <t>Temp Probe</t>
    </r>
    <r>
      <rPr>
        <b/>
        <sz val="11"/>
        <color theme="1"/>
        <rFont val="Calibri"/>
        <family val="2"/>
        <scheme val="minor"/>
      </rPr>
      <t xml:space="preserve"> Opposite Nozzle</t>
    </r>
    <r>
      <rPr>
        <b/>
        <sz val="18"/>
        <color theme="1"/>
        <rFont val="Calibri"/>
        <family val="2"/>
        <scheme val="minor"/>
      </rPr>
      <t xml:space="preserve"> 1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</si>
  <si>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2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</si>
  <si>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2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</si>
  <si>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3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</si>
  <si>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3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</si>
  <si>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</si>
  <si>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size</t>
    </r>
  </si>
  <si>
    <t>Vent 1 Size</t>
  </si>
  <si>
    <t>Drain 1 Size</t>
  </si>
  <si>
    <t>[SA105]</t>
  </si>
  <si>
    <t>Nozzle Bore 1</t>
  </si>
  <si>
    <t>Nozzle Bore 2</t>
  </si>
  <si>
    <t>Nozzle Bore 3</t>
  </si>
  <si>
    <t>Nozzle Bore 4</t>
  </si>
  <si>
    <t>Temp Probe Opposite Nozzle 1</t>
  </si>
  <si>
    <t>Temp Probe Opposite Nozzle 2</t>
  </si>
  <si>
    <t>Temp Probe Opposite Nozzle 3</t>
  </si>
  <si>
    <t>Temp Probe Opposite Nozzle 4</t>
  </si>
  <si>
    <t>Temp Probe Size Opposite Nozzle 1</t>
  </si>
  <si>
    <t>Temp Probe Size Opposite Nozzle 2</t>
  </si>
  <si>
    <t>Temp Probe Size Opposite Nozzle 3</t>
  </si>
  <si>
    <t>Temp Probe Size Opposite Nozzle 4</t>
  </si>
  <si>
    <t>Vent 1</t>
  </si>
  <si>
    <t>Drain 1</t>
  </si>
  <si>
    <t>$STATE@Nozzle Bore 1</t>
  </si>
  <si>
    <t>$STATE@Nozzle Bore 2</t>
  </si>
  <si>
    <t>$STATE@Nozzle Bore 3</t>
  </si>
  <si>
    <t>$STATE@Nozzle Bore 4</t>
  </si>
  <si>
    <t>$STATE@Temp Probe Bore 1</t>
  </si>
  <si>
    <t>$STATE@Temp Probe Bore 2</t>
  </si>
  <si>
    <t>$STATE@Temp Probe Bore 3</t>
  </si>
  <si>
    <t>$STATE@Temp Probe Bore 4</t>
  </si>
  <si>
    <t>Coupling Material Type</t>
  </si>
  <si>
    <t>Coupling_Material_List</t>
  </si>
  <si>
    <t>Coupling_Size_List</t>
  </si>
  <si>
    <t xml:space="preserve">Carbon Steel </t>
  </si>
  <si>
    <t>[SA350 LF2]</t>
  </si>
  <si>
    <t xml:space="preserve">Duplex Stainless Steel </t>
  </si>
  <si>
    <t>[SA182 F51 S31803]</t>
  </si>
  <si>
    <t xml:space="preserve">Stainless Steel </t>
  </si>
  <si>
    <t>[SA182 F304L]</t>
  </si>
  <si>
    <t>[SA182 F304]</t>
  </si>
  <si>
    <t>[SA182 F316L]</t>
  </si>
  <si>
    <t>[SA182 F316]</t>
  </si>
  <si>
    <t>$configuration@threaded coupling&lt;16&gt;</t>
  </si>
  <si>
    <t>$configuration@threaded coupling&lt;15&gt;</t>
  </si>
  <si>
    <t>$configuration@threaded coupling&lt;14&gt;</t>
  </si>
  <si>
    <t>$configuration@threaded coupling&lt;13&gt;</t>
  </si>
  <si>
    <t>$configuration@threaded coupling&lt;12&gt;</t>
  </si>
  <si>
    <t>$configuration@threaded coupling&lt;11&gt;</t>
  </si>
  <si>
    <t>$STATE@threaded coupling&lt;11&gt;</t>
  </si>
  <si>
    <t>$STATE@threaded coupling&lt;12&gt;</t>
  </si>
  <si>
    <t>$STATE@threaded coupling&lt;13&gt;</t>
  </si>
  <si>
    <t>$STATE@threaded coupling&lt;14&gt;</t>
  </si>
  <si>
    <t>$STATE@threaded coupling&lt;15&gt;</t>
  </si>
  <si>
    <t>$STATE@threaded coupling&lt;16&gt;</t>
  </si>
  <si>
    <t>HDR_Support_Type_List</t>
  </si>
  <si>
    <t>Front Header</t>
  </si>
  <si>
    <t>End of List</t>
  </si>
  <si>
    <t>Float Bar</t>
  </si>
  <si>
    <t>Float Bar with SF Support Beam</t>
  </si>
  <si>
    <t>Weld Bar</t>
  </si>
  <si>
    <t>Weld Bar with SF Support Beam</t>
  </si>
  <si>
    <t>Rear Header (opposite)</t>
  </si>
  <si>
    <t>Name Plate Brackets Location</t>
  </si>
  <si>
    <t>Side Frame Size</t>
  </si>
  <si>
    <t>Header Support Bar Type</t>
  </si>
  <si>
    <t>Header Support Bar Length</t>
  </si>
  <si>
    <t>MC12x10.6</t>
  </si>
  <si>
    <t>HDR_Support_Table</t>
  </si>
  <si>
    <t>Weld Bar Length</t>
  </si>
  <si>
    <t>Float Bar Length</t>
  </si>
  <si>
    <t>Guide Bar SFR Length</t>
  </si>
  <si>
    <t>Side Frame Height</t>
  </si>
  <si>
    <t>End of Row</t>
  </si>
  <si>
    <t>C8x11.5</t>
  </si>
  <si>
    <t>C10x15.3</t>
  </si>
  <si>
    <t>C15x33.9</t>
  </si>
  <si>
    <t>MC10x8.4</t>
  </si>
  <si>
    <t>BC13x0.375</t>
  </si>
  <si>
    <t>BC14x0.375</t>
  </si>
  <si>
    <t>BC15x0.375</t>
  </si>
  <si>
    <t>BC16x0.375</t>
  </si>
  <si>
    <t>BC17x0.375</t>
  </si>
  <si>
    <t>BC18x0.375</t>
  </si>
  <si>
    <t>BC19x0.375</t>
  </si>
  <si>
    <t>BC20x0.375</t>
  </si>
  <si>
    <t>BC21x0.375</t>
  </si>
  <si>
    <t>BC22x0.375</t>
  </si>
  <si>
    <t>BC23x0.375</t>
  </si>
  <si>
    <t>BC24x0.375</t>
  </si>
  <si>
    <t>BC25x0.375</t>
  </si>
  <si>
    <t>BC26x0.375</t>
  </si>
  <si>
    <t>Name Plate Bracket</t>
  </si>
  <si>
    <t>Name Plate Bracket On/Off</t>
  </si>
  <si>
    <t>Name Plate Bracket Top</t>
  </si>
  <si>
    <t>Name Plate Bracket Bottom</t>
  </si>
  <si>
    <t>$State@NPB&lt;1&gt;</t>
  </si>
  <si>
    <t>$STATE@Top CL Coincident</t>
  </si>
  <si>
    <t>$STATE@Top Coincident</t>
  </si>
  <si>
    <t>$STATE@Top Distance</t>
  </si>
  <si>
    <t>$STATE@Bottom CL Coincident</t>
  </si>
  <si>
    <t>$STATE@Bottom Coincident</t>
  </si>
  <si>
    <t>$STATE@Bottom Distance</t>
  </si>
  <si>
    <t>Suppor Bar Size</t>
  </si>
  <si>
    <t>Valid Config Name</t>
  </si>
  <si>
    <r>
      <t xml:space="preserve">Support Bar Location </t>
    </r>
    <r>
      <rPr>
        <sz val="11"/>
        <color theme="1"/>
        <rFont val="Calibri"/>
        <family val="2"/>
      </rPr>
      <t>↕</t>
    </r>
  </si>
  <si>
    <r>
      <t xml:space="preserve">Support Bar Location </t>
    </r>
    <r>
      <rPr>
        <sz val="11"/>
        <color theme="1"/>
        <rFont val="Calibri"/>
        <family val="2"/>
      </rPr>
      <t>↔</t>
    </r>
  </si>
  <si>
    <t>D1@Distance4</t>
  </si>
  <si>
    <t>D1@Distance5</t>
  </si>
  <si>
    <t>D1@Distance3</t>
  </si>
  <si>
    <t>$Prp@QTY_of_Long_Rows</t>
  </si>
  <si>
    <t>$Prp@QTY_of_Short_Rows</t>
  </si>
  <si>
    <t>Side Frame Ref No</t>
  </si>
  <si>
    <t>SF_Ref_Table</t>
  </si>
  <si>
    <t>SF Ref No.</t>
  </si>
  <si>
    <t>SF_Sizes_List</t>
  </si>
  <si>
    <t>HDR_Support_Config_List</t>
  </si>
  <si>
    <t>HDR_Support_Type_Table</t>
  </si>
  <si>
    <t>SF Ref No@Header Sketch</t>
  </si>
  <si>
    <t>Side Frame Reference No.</t>
  </si>
  <si>
    <t>HEADER Info</t>
  </si>
  <si>
    <t>HDR Type</t>
  </si>
  <si>
    <t>Option@Header Sketch</t>
  </si>
  <si>
    <t>Header_Type_Table</t>
  </si>
  <si>
    <t>Ref Dim</t>
  </si>
  <si>
    <t>Header Type</t>
  </si>
  <si>
    <t>End Plate Offset</t>
  </si>
  <si>
    <t>End Plate Chamfers</t>
  </si>
  <si>
    <t>Plate</t>
  </si>
  <si>
    <t>U</t>
  </si>
  <si>
    <t>End Of Row</t>
  </si>
  <si>
    <t>Tube</t>
  </si>
  <si>
    <t>SQ Pipe</t>
  </si>
  <si>
    <t>Header Offset
Slope Tubes</t>
  </si>
  <si>
    <t>D1@Slope Tubes Offset</t>
  </si>
  <si>
    <t>Bolt on Air Filler Tabs</t>
  </si>
  <si>
    <t>Air Filler Ref</t>
  </si>
  <si>
    <t>Tab Pattern Length</t>
  </si>
  <si>
    <t>Possible Tab QTY</t>
  </si>
  <si>
    <t>Possible Tab Spacing</t>
  </si>
  <si>
    <t>Tab QTY</t>
  </si>
  <si>
    <t>Tab QTY on top</t>
  </si>
  <si>
    <t>On/Off@Header Sketch</t>
  </si>
  <si>
    <t>$STATE@Air Filler Tab Pattern</t>
  </si>
  <si>
    <t>$STATE@Air Filler Tab Pattern Top</t>
  </si>
  <si>
    <t>QTY@Air Filler Tab Pattern Top</t>
  </si>
  <si>
    <t>Air Filler Tabs?</t>
  </si>
  <si>
    <t>Tab Location
From end of box</t>
  </si>
  <si>
    <t>D1@Location</t>
  </si>
  <si>
    <t>Header length</t>
  </si>
  <si>
    <t>HDR Length@Header Sketch</t>
  </si>
  <si>
    <t>On / Off</t>
  </si>
  <si>
    <t>Angle</t>
  </si>
  <si>
    <t>Material</t>
  </si>
  <si>
    <t>Temp Probe Coupling Sizes</t>
  </si>
  <si>
    <t>Coupling Class</t>
  </si>
  <si>
    <t>Nozzle Bores</t>
  </si>
  <si>
    <t>Temp Probes</t>
  </si>
  <si>
    <t>Temp Probe Bores</t>
  </si>
  <si>
    <t>Vent@Vent Angle01</t>
  </si>
  <si>
    <t>Drain@Drain Angle02</t>
  </si>
  <si>
    <t>Vent 1 Angle</t>
  </si>
  <si>
    <t>Drain 1 Angle</t>
  </si>
  <si>
    <t>QTY@Air Filler Tab Pattern</t>
  </si>
  <si>
    <t>QTY@Air Filler Tab Layout</t>
  </si>
  <si>
    <t>Tab QTY in Layout</t>
  </si>
  <si>
    <t>Tab Spacing Layout</t>
  </si>
  <si>
    <t>Spacing@Air Filler Tab Layout</t>
  </si>
  <si>
    <t>$STATE@Nozzle Bore 1 Sketch</t>
  </si>
  <si>
    <t>$STATE@Nozzle Bore 2 Sketch</t>
  </si>
  <si>
    <t>$STATE@Nozzle Bore 3 Sketch</t>
  </si>
  <si>
    <t>$STATE@Nozzle Bore 4 Sketch</t>
  </si>
  <si>
    <t>Nozzle Bore 1 Sketch</t>
  </si>
  <si>
    <t>Nozzle Bore 2 Sketch</t>
  </si>
  <si>
    <t>Nozzle Bore 3 Sketch</t>
  </si>
  <si>
    <t>Nozzle Bore 4 Sketch</t>
  </si>
  <si>
    <t>$STATE@Temp Probe Bore 1 Sketch</t>
  </si>
  <si>
    <t>$STATE@Temp Probe Bore 2 Sketch</t>
  </si>
  <si>
    <t>$STATE@Temp Probe Bore 3 Sketch</t>
  </si>
  <si>
    <t>$STATE@Temp Probe Bore 4 Sketch</t>
  </si>
  <si>
    <t>Temp Probe Opposite Nozzle 1 Sketch</t>
  </si>
  <si>
    <t>Temp Probe Opposite Nozzle 2 Sketch</t>
  </si>
  <si>
    <t>Temp Probe Opposite Nozzle 3 Sketch</t>
  </si>
  <si>
    <t>Temp Probe Opposite Nozzle 4 Sketch</t>
  </si>
  <si>
    <t>$STATE@Vent Bore 1 Sketch</t>
  </si>
  <si>
    <t>$STATE@Drain Bore 1 Sketch</t>
  </si>
  <si>
    <t>Temp Probe Opposite Nozzle 1 Layout</t>
  </si>
  <si>
    <t>Temp Probe Opposite Nozzle 2 Layout</t>
  </si>
  <si>
    <t>Temp Probe Opposite Nozzle 3 Layout</t>
  </si>
  <si>
    <t>Temp Probe Opposite Nozzle 4 Layout</t>
  </si>
  <si>
    <t>$STATE@Temp Probe Bore 1 Layout</t>
  </si>
  <si>
    <t>$STATE@Temp Probe Bore 2 Layout</t>
  </si>
  <si>
    <t>$STATE@Temp Probe Bore 3 Layout</t>
  </si>
  <si>
    <t>$STATE@Temp Probe Bore 4 Layout</t>
  </si>
  <si>
    <t>Temp Probe Sizes</t>
  </si>
  <si>
    <t>Vent and Drain Sizes</t>
  </si>
  <si>
    <t>Vent and Drain Angle</t>
  </si>
  <si>
    <t>Front-Cut Length</t>
  </si>
  <si>
    <t>Rear-Cut Length</t>
  </si>
  <si>
    <t>Depth@Header Sketch</t>
  </si>
  <si>
    <t>Finished Hole Depth (Plug Sheet)</t>
  </si>
  <si>
    <t>Tap Drill Depth@Sketch140</t>
  </si>
  <si>
    <t>Tap Drill Depth@Sketch174</t>
  </si>
  <si>
    <t>Finished Hole Depth {SS} (Plug Sheet)</t>
  </si>
  <si>
    <t>Header Depth</t>
  </si>
  <si>
    <t>SF Toe@Header Sketch</t>
  </si>
  <si>
    <t>BC27x0.375</t>
  </si>
  <si>
    <t>BC28x0.375</t>
  </si>
  <si>
    <t>BC29x0.375</t>
  </si>
  <si>
    <t>BC30x0.375</t>
  </si>
  <si>
    <t>BC31x0.375</t>
  </si>
  <si>
    <t>BC32x0.375</t>
  </si>
  <si>
    <t>BC33x0.375</t>
  </si>
  <si>
    <t>BC34x0.375</t>
  </si>
  <si>
    <t>BC35x0.375</t>
  </si>
  <si>
    <t>BC36x0.375</t>
  </si>
  <si>
    <t>C12x20.7</t>
  </si>
  <si>
    <t>Spacing@Air Filler Tab Pattern</t>
  </si>
  <si>
    <t>Tab Spacing</t>
  </si>
  <si>
    <t>$configuration@Bolted Filler Tab&lt;1&gt;</t>
  </si>
  <si>
    <t>$STATE@Bolted Filler Tab&lt;1&gt;</t>
  </si>
  <si>
    <t>$configuration@Bolted Filler Tab&lt;20&gt;</t>
  </si>
  <si>
    <t>$STATE@Bolted Filler Tab&lt;20&gt;</t>
  </si>
  <si>
    <t>Nozzle Angle</t>
  </si>
  <si>
    <t>Nozzle Bore Depth 1</t>
  </si>
  <si>
    <t>Nozzle Bore Depth 2</t>
  </si>
  <si>
    <t>Nozzle Bore Depth 3</t>
  </si>
  <si>
    <t>Nozzle Bore Depth 4</t>
  </si>
  <si>
    <t>D1@Nozzle Bore 1</t>
  </si>
  <si>
    <t>D1@Nozzle Bore 2</t>
  </si>
  <si>
    <t>D1@Nozzle Bore 3</t>
  </si>
  <si>
    <t>D1@Nozzle Bore 4</t>
  </si>
  <si>
    <t>Temp Probe Bore Depth 1</t>
  </si>
  <si>
    <t>Temp Probe Bore Depth 2</t>
  </si>
  <si>
    <t>Temp Probe Bore Depth 3</t>
  </si>
  <si>
    <t>Temp Probe Bore Depth 4</t>
  </si>
  <si>
    <t>D1@Temp Probe Bore 1</t>
  </si>
  <si>
    <t>D1@Temp Probe Bore 2</t>
  </si>
  <si>
    <t>D1@Temp Probe Bore 3</t>
  </si>
  <si>
    <t>D1@Temp Probe Bore 4</t>
  </si>
  <si>
    <t>Plug Type</t>
  </si>
  <si>
    <t>$STATE@Spot Face</t>
  </si>
  <si>
    <t>Spot Face</t>
  </si>
  <si>
    <t>Plug Type@Header Sketch</t>
  </si>
  <si>
    <t>Plug Type Ref</t>
  </si>
  <si>
    <t>Support Bar Type Ref</t>
  </si>
  <si>
    <t>Support Bar Type@Header Sketch</t>
  </si>
  <si>
    <t>$STATE@2nd Groove</t>
  </si>
  <si>
    <t>2nd Groove On / Off</t>
  </si>
  <si>
    <t>Top Air Filler On/Off</t>
  </si>
  <si>
    <t>Top Air Filler configuration</t>
  </si>
  <si>
    <t>Top Filler</t>
  </si>
  <si>
    <t>D1@Distance12</t>
  </si>
  <si>
    <t>D1@Distance13</t>
  </si>
  <si>
    <t>FRONT Offset from outside of box
so corner touches radius</t>
  </si>
  <si>
    <t>Rear Offset from outside of box
so corner touches radius</t>
  </si>
  <si>
    <t>SS Air Seal Tab</t>
  </si>
  <si>
    <t>Air Seal Tab</t>
  </si>
  <si>
    <t>$STATE@Shaft Split Tab&lt;1&gt;</t>
  </si>
  <si>
    <r>
      <rPr>
        <b/>
        <sz val="16"/>
        <color theme="1"/>
        <rFont val="Calibri"/>
        <family val="2"/>
        <scheme val="minor"/>
      </rPr>
      <t xml:space="preserve">1-Vent </t>
    </r>
    <r>
      <rPr>
        <sz val="11"/>
        <color theme="1"/>
        <rFont val="Calibri"/>
        <family val="2"/>
        <scheme val="minor"/>
      </rPr>
      <t xml:space="preserve"> on/off</t>
    </r>
  </si>
  <si>
    <r>
      <rPr>
        <b/>
        <sz val="18"/>
        <color theme="1"/>
        <rFont val="Calibri"/>
        <family val="2"/>
        <scheme val="minor"/>
      </rPr>
      <t xml:space="preserve">2-Drain </t>
    </r>
    <r>
      <rPr>
        <sz val="11"/>
        <color theme="1"/>
        <rFont val="Calibri"/>
        <family val="2"/>
        <scheme val="minor"/>
      </rPr>
      <t>on/off</t>
    </r>
  </si>
  <si>
    <t>1-Vent Bore</t>
  </si>
  <si>
    <t>2-Drain Bore</t>
  </si>
  <si>
    <t>1-Vent Bore Sketch</t>
  </si>
  <si>
    <t>2-Drain Bore Sketch</t>
  </si>
  <si>
    <t>1-Vent Bore Layout</t>
  </si>
  <si>
    <t>2-Drain Bore Layout</t>
  </si>
  <si>
    <t>1-Vent Bore Depth</t>
  </si>
  <si>
    <t>2-Drain Bore Depth</t>
  </si>
  <si>
    <t>$STATE@1-Vent Bore</t>
  </si>
  <si>
    <t>$STATE@2-Drain Bore</t>
  </si>
  <si>
    <t>$STATE@1-Vent Bore Layout</t>
  </si>
  <si>
    <t>$STATE@2-Drain Bore Layout</t>
  </si>
  <si>
    <t>D1@1-Vent Bore</t>
  </si>
  <si>
    <t>D1@2-Drain Bore</t>
  </si>
  <si>
    <t>Chamfer Angle</t>
  </si>
  <si>
    <t>Angle2@Header Sketch</t>
  </si>
  <si>
    <t>Header Material Type</t>
  </si>
  <si>
    <t>Name_Plate_Bracket_List</t>
  </si>
  <si>
    <t>Name Plate Bracket Type</t>
  </si>
  <si>
    <t>$Configuration@NPB&lt;1&gt;</t>
  </si>
  <si>
    <t>Header Options</t>
  </si>
  <si>
    <t>A2 SA516 70 (N) cs</t>
  </si>
  <si>
    <t>A1 (SA240 304) ss</t>
  </si>
  <si>
    <t>B1 (SA240 304) ss</t>
  </si>
  <si>
    <t>B2 SA516 70 (N) cs</t>
  </si>
  <si>
    <t>C1 (SA240 304) ss</t>
  </si>
  <si>
    <t>C2 SA516 70 (N) cs</t>
  </si>
  <si>
    <t>D1 (SA240 304) ss</t>
  </si>
  <si>
    <t>D2 SA516 70 (N) cs</t>
  </si>
  <si>
    <t>E1 (SA240 304) ss</t>
  </si>
  <si>
    <t>E2 SA516 70 (N) cs</t>
  </si>
  <si>
    <t>F1 (SA240 304) ss</t>
  </si>
  <si>
    <t>F2 SA516 70 (N) cs</t>
  </si>
  <si>
    <t>G1 (SA240 304) ss</t>
  </si>
  <si>
    <t>G2 SA516 70 (N) cs</t>
  </si>
  <si>
    <t>Top</t>
  </si>
  <si>
    <t>Yellow = Educated guess, could not find a job using weld bars</t>
  </si>
  <si>
    <t>Weld Bar Offset 1 ↕</t>
  </si>
  <si>
    <t>Weld Bar Offset 2 ↔</t>
  </si>
  <si>
    <t>Float Bar Offset 1 ↕</t>
  </si>
  <si>
    <t>Float Bar Offset 2 ↔</t>
  </si>
  <si>
    <t>C3x4.1</t>
  </si>
  <si>
    <t>&lt;-float bar data found on job 150389 (header .3)</t>
  </si>
  <si>
    <t>C4x5.4</t>
  </si>
  <si>
    <t>&lt;-float bar data found on job 135133 (header .5)</t>
  </si>
  <si>
    <t>C6x8.2</t>
  </si>
  <si>
    <t>C7x9.8</t>
  </si>
  <si>
    <t>&lt;-float bar data found on job 150389 (header .4)</t>
  </si>
  <si>
    <t>Product@Header Sketch</t>
  </si>
  <si>
    <t>QTY in Long Row {SS}@Tube Ref {SS}</t>
  </si>
  <si>
    <t>Additional Tubes {SS}@Tube Ref {SS}</t>
  </si>
  <si>
    <t>Float Bar (Custom) - Custom</t>
  </si>
  <si>
    <t>Weld Bar (Custom) - Custom</t>
  </si>
  <si>
    <t>Float Bar (Custom) - Custom Rear</t>
  </si>
  <si>
    <t>Weld Bar (Custom) - Custom Rear</t>
  </si>
  <si>
    <t>Header Support Bar Depth</t>
  </si>
  <si>
    <t>Header Support Bar Thickness</t>
  </si>
  <si>
    <t>Float_Bar_Depth_List</t>
  </si>
  <si>
    <t>Weld_Bar_Depth_List</t>
  </si>
  <si>
    <t>HSB Depth@Header Sketch</t>
  </si>
  <si>
    <t>HSB Thk@Header Sketch</t>
  </si>
  <si>
    <t>Float_Bar_Thk_List</t>
  </si>
  <si>
    <t>Weld_Bar_Thk_List</t>
  </si>
  <si>
    <t>Side Frame</t>
  </si>
  <si>
    <t>Low Temp Header?</t>
  </si>
  <si>
    <t>$configuration@Shaft Split Tab&lt;1&gt;</t>
  </si>
  <si>
    <t>Air Seal Tab Config</t>
  </si>
  <si>
    <t>No</t>
  </si>
  <si>
    <t>$STATE@1st Groove</t>
  </si>
  <si>
    <t>1st Groove On / Off</t>
  </si>
  <si>
    <t>Vent &amp; Drain #</t>
  </si>
  <si>
    <t>LWN_LBS_List</t>
  </si>
  <si>
    <t>LWN_Size_List</t>
  </si>
  <si>
    <t>LWN_Length_List</t>
  </si>
  <si>
    <t>LWN_Material_List</t>
  </si>
  <si>
    <t>LWN_Config_List</t>
  </si>
  <si>
    <t>SA105</t>
  </si>
  <si>
    <t>SA350 LF2</t>
  </si>
  <si>
    <t>150-NPS1 x 9 [SA105]</t>
  </si>
  <si>
    <t>SA182 F304L</t>
  </si>
  <si>
    <t>150-NPS1.25 x 9 [SA105]</t>
  </si>
  <si>
    <t>SA182 F304</t>
  </si>
  <si>
    <t>150-NPS1.5 x 9 [SA105]</t>
  </si>
  <si>
    <t>SA182 F316</t>
  </si>
  <si>
    <t>150-NPS2 x 9 [SA105]</t>
  </si>
  <si>
    <t>SA182 F316L</t>
  </si>
  <si>
    <t>150-NPS2.5 x 9 [SA105]</t>
  </si>
  <si>
    <t>150-NPS3 x 9 [SA105]</t>
  </si>
  <si>
    <t>150-NPS3.5 x 9 [SA105]</t>
  </si>
  <si>
    <t>150-NPS4 x 12 [SA105]</t>
  </si>
  <si>
    <t>150-NPS5 x 12 [SA105]</t>
  </si>
  <si>
    <t>150-NPS6 x 12 [SA105]</t>
  </si>
  <si>
    <t>150-NPS8 x 12 [SA105]</t>
  </si>
  <si>
    <t>150-NPS10 x 12 [SA105]</t>
  </si>
  <si>
    <t>150-NPS12 x 12 [SA105]</t>
  </si>
  <si>
    <t>150-NPS14 x 12 [SA105]</t>
  </si>
  <si>
    <t>150-NPS16 x 12 [SA105]</t>
  </si>
  <si>
    <t>150-NPS18 x 12 [SA105]</t>
  </si>
  <si>
    <t>150-NPS20 x 12 [SA105]</t>
  </si>
  <si>
    <t>150-NPS24 x 12 [SA105]</t>
  </si>
  <si>
    <t>300-NPS1 x 9 [SA105]</t>
  </si>
  <si>
    <t>300-NPS1.25 x 9 [SA105]</t>
  </si>
  <si>
    <t>300-NPS1.5 x 9 [SA105]</t>
  </si>
  <si>
    <t>300-NPS2 x 9 [SA105]</t>
  </si>
  <si>
    <t>300-NPS2.5 x 9 [SA105]</t>
  </si>
  <si>
    <t>300-NPS3 x 9 [SA105]</t>
  </si>
  <si>
    <t>300-NPS3.5 x 9 [SA105]</t>
  </si>
  <si>
    <t>300-NPS4 x 12 [SA105]</t>
  </si>
  <si>
    <t>300-NPS5 x 12 [SA105]</t>
  </si>
  <si>
    <t>300-NPS6 x 12 [SA105]</t>
  </si>
  <si>
    <t>300-NPS8 x 12 [SA105]</t>
  </si>
  <si>
    <t>300-NPS10 x 12 [SA105]</t>
  </si>
  <si>
    <t>300-NPS12 x 12 [SA105]</t>
  </si>
  <si>
    <t>300-NPS14 x 12 [SA105]</t>
  </si>
  <si>
    <t>300-NPS16 x 12 [SA105]</t>
  </si>
  <si>
    <t>300-NPS18 x 12 [SA105]</t>
  </si>
  <si>
    <t>300-NPS20 x 12 [SA105]</t>
  </si>
  <si>
    <t>300-NPS24 x 12 [SA105]</t>
  </si>
  <si>
    <t>400-NPS1 x 9 [SA105]</t>
  </si>
  <si>
    <t>400-NPS1.25 x 9 [SA105]</t>
  </si>
  <si>
    <t>400-NPS1.5 x 9 [SA105]</t>
  </si>
  <si>
    <t>400-NPS2 x 9 [SA105]</t>
  </si>
  <si>
    <t>400-NPS2.5 x 9 [SA105]</t>
  </si>
  <si>
    <t>400-NPS3 x 9 [SA105]</t>
  </si>
  <si>
    <t>400-NPS3.5 x 9 [SA105]</t>
  </si>
  <si>
    <t>400-NPS4 x 12 [SA105]</t>
  </si>
  <si>
    <t>400-NPS5 x 12 [SA105]</t>
  </si>
  <si>
    <t>400-NPS6 x 12 [SA105]</t>
  </si>
  <si>
    <t>400-NPS8 x 12 [SA105]</t>
  </si>
  <si>
    <t>400-NPS10 x 12 [SA105]</t>
  </si>
  <si>
    <t>400-NPS12 x 12 [SA105]</t>
  </si>
  <si>
    <t>400-NPS14 x 12 [SA105]</t>
  </si>
  <si>
    <t>400-NPS14 x 14 [SA105]</t>
  </si>
  <si>
    <t>400-NPS14 x 16 [SA105]</t>
  </si>
  <si>
    <t>400-NPS14 x 18 [SA105]</t>
  </si>
  <si>
    <t>400-NPS14 x 20 [SA105]</t>
  </si>
  <si>
    <t>400-NPS16 x 12 [SA105]</t>
  </si>
  <si>
    <t>400-NPS16 x 14 [SA105]</t>
  </si>
  <si>
    <t>400-NPS16 x 16 [SA105]</t>
  </si>
  <si>
    <t>400-NPS16 x 18 [SA105]</t>
  </si>
  <si>
    <t>400-NPS16 x 20 [SA105]</t>
  </si>
  <si>
    <t>400-NPS18 x 12 [SA105]</t>
  </si>
  <si>
    <t>400-NPS18 x 14 [SA105]</t>
  </si>
  <si>
    <t>400-NPS18 x 16 [SA105]</t>
  </si>
  <si>
    <t>400-NPS18 x 18 [SA105]</t>
  </si>
  <si>
    <t>400-NPS18 x 20 [SA105]</t>
  </si>
  <si>
    <t>400-NPS20 x 12 [SA105]</t>
  </si>
  <si>
    <t>400-NPS20 x 14 [SA105]</t>
  </si>
  <si>
    <t>400-NPS20 x 16 [SA105]</t>
  </si>
  <si>
    <t>400-NPS20 x 18 [SA105]</t>
  </si>
  <si>
    <t>400-NPS20 x 20 [SA105]</t>
  </si>
  <si>
    <t>400-NPS24 x 12 [SA105]</t>
  </si>
  <si>
    <t>400-NPS24 x 14 [SA105]</t>
  </si>
  <si>
    <t>400-NPS24 x 16 [SA105]</t>
  </si>
  <si>
    <t>400-NPS24 x 18 [SA105]</t>
  </si>
  <si>
    <t>400-NPS24 x 20 [SA105]</t>
  </si>
  <si>
    <t>600-NPS1 x 9 [SA105]</t>
  </si>
  <si>
    <t>600-NPS1.25 x 9 [SA105]</t>
  </si>
  <si>
    <t>600-NPS1.5 x 9 [SA105]</t>
  </si>
  <si>
    <t>600-NPS2 x 9 [SA105]</t>
  </si>
  <si>
    <t>600-NPS2.5 x 9 [SA105]</t>
  </si>
  <si>
    <t>600-NPS3 x 9 [SA105]</t>
  </si>
  <si>
    <t>600-NPS3.5 x 9 [SA105]</t>
  </si>
  <si>
    <t>600-NPS4 x 12 [SA105]</t>
  </si>
  <si>
    <t>600-NPS5 x 12 [SA105]</t>
  </si>
  <si>
    <t>600-NPS6 x 12 [SA105]</t>
  </si>
  <si>
    <t>600-NPS8 x 12 [SA105]</t>
  </si>
  <si>
    <t>600-NPS10 x 12 [SA105]</t>
  </si>
  <si>
    <t>600-NPS12 x 12 [SA105]</t>
  </si>
  <si>
    <t>600-NPS14 x 12 [SA105]</t>
  </si>
  <si>
    <t>600-NPS14 x 14 [SA105]</t>
  </si>
  <si>
    <t>600-NPS14 x 16 [SA105]</t>
  </si>
  <si>
    <t>600-NPS14 x 18 [SA105]</t>
  </si>
  <si>
    <t>600-NPS14 x 20 [SA105]</t>
  </si>
  <si>
    <t>600-NPS16 x 12 [SA105]</t>
  </si>
  <si>
    <t>600-NPS16 x 14 [SA105]</t>
  </si>
  <si>
    <t>600-NPS16 x 16 [SA105]</t>
  </si>
  <si>
    <t>600-NPS16 x 18 [SA105]</t>
  </si>
  <si>
    <t>600-NPS16 x 20 [SA105]</t>
  </si>
  <si>
    <t>600-NPS18 x 12 [SA105]</t>
  </si>
  <si>
    <t>600-NPS18 x 14 [SA105]</t>
  </si>
  <si>
    <t>600-NPS18 x 16 [SA105]</t>
  </si>
  <si>
    <t>600-NPS18 x 18 [SA105]</t>
  </si>
  <si>
    <t>600-NPS18 x 20 [SA105]</t>
  </si>
  <si>
    <t>600-NPS20 x 12 [SA105]</t>
  </si>
  <si>
    <t>600-NPS20 x 14 [SA105]</t>
  </si>
  <si>
    <t>600-NPS20 x 16 [SA105]</t>
  </si>
  <si>
    <t>600-NPS20 x 18 [SA105]</t>
  </si>
  <si>
    <t>600-NPS20 x 20 [SA105]</t>
  </si>
  <si>
    <t>600-NPS24 x 12 [SA105]</t>
  </si>
  <si>
    <t>600-NPS24 x 14 [SA105]</t>
  </si>
  <si>
    <t>600-NPS24 x 16 [SA105]</t>
  </si>
  <si>
    <t>600-NPS24 x 18 [SA105]</t>
  </si>
  <si>
    <t>600-NPS24 x 20 [SA105]</t>
  </si>
  <si>
    <t>900-NPS1 x 9 [SA105]</t>
  </si>
  <si>
    <t>900-NPS1.25 x 9 [SA105]</t>
  </si>
  <si>
    <t>900-NPS1.5 x 9 [SA105]</t>
  </si>
  <si>
    <t>900-NPS2 x 9 [SA105]</t>
  </si>
  <si>
    <t>900-NPS2.5 x 12 [SA105]</t>
  </si>
  <si>
    <t>900-NPS3 x 12 [SA105]</t>
  </si>
  <si>
    <t>900-NPS4 x 12 [SA105]</t>
  </si>
  <si>
    <t>900-NPS5 x 12 [SA105]</t>
  </si>
  <si>
    <t>900-NPS6 x 12 [SA105]</t>
  </si>
  <si>
    <t>900-NPS8 x 12 [SA105]</t>
  </si>
  <si>
    <t>900-NPS10 x 16 [SA105]</t>
  </si>
  <si>
    <t>900-NPS12 x 16 [SA105]</t>
  </si>
  <si>
    <t>900-NPS14 x 12 [SA105]</t>
  </si>
  <si>
    <t>900-NPS14 x 14 [SA105]</t>
  </si>
  <si>
    <t>900-NPS14 x 16 [SA105]</t>
  </si>
  <si>
    <t>900-NPS14 x 18 [SA105]</t>
  </si>
  <si>
    <t>900-NPS14 x 20 [SA105]</t>
  </si>
  <si>
    <t>900-NPS16 x 12 [SA105]</t>
  </si>
  <si>
    <t>900-NPS16 x 14 [SA105]</t>
  </si>
  <si>
    <t>900-NPS16 x 16 [SA105]</t>
  </si>
  <si>
    <t>900-NPS16 x 18 [SA105]</t>
  </si>
  <si>
    <t>900-NPS16 x 20 [SA105]</t>
  </si>
  <si>
    <t>900-NPS18 x 12 [SA105]</t>
  </si>
  <si>
    <t>900-NPS18 x 14 [SA105]</t>
  </si>
  <si>
    <t>900-NPS18 x 16 [SA105]</t>
  </si>
  <si>
    <t>900-NPS18 x 18 [SA105]</t>
  </si>
  <si>
    <t>900-NPS18 x 20 [SA105]</t>
  </si>
  <si>
    <t>900-NPS20 x 12 [SA105]</t>
  </si>
  <si>
    <t>900-NPS20 x 14 [SA105]</t>
  </si>
  <si>
    <t>900-NPS20 x 16 [SA105]</t>
  </si>
  <si>
    <t>900-NPS20 x 18 [SA105]</t>
  </si>
  <si>
    <t>900-NPS20 x 20 [SA105]</t>
  </si>
  <si>
    <t>900-NPS24 x 12 [SA105]</t>
  </si>
  <si>
    <t>900-NPS24 x 14 [SA105]</t>
  </si>
  <si>
    <t>900-NPS24 x 16 [SA105]</t>
  </si>
  <si>
    <t>900-NPS24 x 18 [SA105]</t>
  </si>
  <si>
    <t>900-NPS24 x 20 [SA105]</t>
  </si>
  <si>
    <t>1500-NPS1 x 9 [SA105]</t>
  </si>
  <si>
    <t>1500-NPS1.25 x 9 [SA105]</t>
  </si>
  <si>
    <t>1500-NPS1.5 x 9 [SA105]</t>
  </si>
  <si>
    <t>1500-NPS2 x 9 [SA105]</t>
  </si>
  <si>
    <t>1500-NPS2.5 x 12 [SA105]</t>
  </si>
  <si>
    <t>1500-NPS3 x 12 [SA105]</t>
  </si>
  <si>
    <t>1500-NPS4 x 12 [SA105]</t>
  </si>
  <si>
    <t>1500-NPS5 x 12 [SA105]</t>
  </si>
  <si>
    <t>1500-NPS6 x 12 [SA105]</t>
  </si>
  <si>
    <t>1500-NPS8 x 12 [SA105]</t>
  </si>
  <si>
    <t>1500-NPS10 x 16 [SA105]</t>
  </si>
  <si>
    <t>1500-NPS12 x 16 [SA105]</t>
  </si>
  <si>
    <t>1500-NPS14 x 12 [SA105]</t>
  </si>
  <si>
    <t>1500-NPS14 x 14 [SA105]</t>
  </si>
  <si>
    <t>1500-NPS14 x 16 [SA105]</t>
  </si>
  <si>
    <t>1500-NPS14 x 18 [SA105]</t>
  </si>
  <si>
    <t>1500-NPS14 x 20 [SA105]</t>
  </si>
  <si>
    <t>1500-NPS16 x 12 [SA105]</t>
  </si>
  <si>
    <t>1500-NPS16 x 14 [SA105]</t>
  </si>
  <si>
    <t>1500-NPS16 x 16 [SA105]</t>
  </si>
  <si>
    <t>1500-NPS16 x 18 [SA105]</t>
  </si>
  <si>
    <t>1500-NPS16 x 20 [SA105]</t>
  </si>
  <si>
    <t>1500-NPS18 x 12 [SA105]</t>
  </si>
  <si>
    <t>1500-NPS18 x 14 [SA105]</t>
  </si>
  <si>
    <t>1500-NPS18 x 16 [SA105]</t>
  </si>
  <si>
    <t>1500-NPS18 x 18 [SA105]</t>
  </si>
  <si>
    <t>1500-NPS18 x 20 [SA105]</t>
  </si>
  <si>
    <t>1500-NPS20 x 12 [SA105]</t>
  </si>
  <si>
    <t>1500-NPS20 x 14 [SA105]</t>
  </si>
  <si>
    <t>1500-NPS20 x 16 [SA105]</t>
  </si>
  <si>
    <t>1500-NPS20 x 18 [SA105]</t>
  </si>
  <si>
    <t>1500-NPS20 x 20 [SA105]</t>
  </si>
  <si>
    <t>1500-NPS24 x 12 [SA105]</t>
  </si>
  <si>
    <t>1500-NPS24 x 14 [SA105]</t>
  </si>
  <si>
    <t>1500-NPS24 x 16 [SA105]</t>
  </si>
  <si>
    <t>1500-NPS24 x 18 [SA105]</t>
  </si>
  <si>
    <t>1500-NPS24 x 20 [SA105]</t>
  </si>
  <si>
    <t>2500-NPS1 x 9 [SA105]</t>
  </si>
  <si>
    <t>2500-NPS1.25 x 9 [SA105]</t>
  </si>
  <si>
    <t>2500-NPS1.5 x 9 [SA105]</t>
  </si>
  <si>
    <t>2500-NPS2 x 9 [SA105]</t>
  </si>
  <si>
    <t>2500-NPS2.5 x 12 [SA105]</t>
  </si>
  <si>
    <t>2500-NPS3 x 12 [SA105]</t>
  </si>
  <si>
    <t>2500-NPS4 x 12 [SA105]</t>
  </si>
  <si>
    <t>2500-NPS5 x 12 [SA105]</t>
  </si>
  <si>
    <t>2500-NPS6 x 12 [SA105]</t>
  </si>
  <si>
    <t>2500-NPS8 x 12 [SA105]</t>
  </si>
  <si>
    <t>2500-NPS10 x 16 [SA105]</t>
  </si>
  <si>
    <t>2500-NPS12 x 16 [SA105]</t>
  </si>
  <si>
    <t>150-NPS1 x 9 [SA182 F304]</t>
  </si>
  <si>
    <t>150-NPS1.25 x 9 [SA182 F304]</t>
  </si>
  <si>
    <t>150-NPS1.5 x 9 [SA182 F304]</t>
  </si>
  <si>
    <t>150-NPS2 x 9 [SA182 F304]</t>
  </si>
  <si>
    <t>150-NPS2.5 x 9 [SA182 F304]</t>
  </si>
  <si>
    <t>150-NPS3 x 9 [SA182 F304]</t>
  </si>
  <si>
    <t>150-NPS3.5 x 9 [SA182 F304]</t>
  </si>
  <si>
    <t>150-NPS4 x 12 [SA182 F304]</t>
  </si>
  <si>
    <t>150-NPS5 x 12 [SA182 F304]</t>
  </si>
  <si>
    <t>150-NPS6 x 12 [SA182 F304]</t>
  </si>
  <si>
    <t>150-NPS8 x 12 [SA182 F304]</t>
  </si>
  <si>
    <t>150-NPS10 x 12 [SA182 F304]</t>
  </si>
  <si>
    <t>150-NPS12 x 12 [SA182 F304]</t>
  </si>
  <si>
    <t>150-NPS14 x 12 [SA182 F304]</t>
  </si>
  <si>
    <t>150-NPS16 x 12 [SA182 F304]</t>
  </si>
  <si>
    <t>150-NPS18 x 12 [SA182 F304]</t>
  </si>
  <si>
    <t>150-NPS20 x 12 [SA182 F304]</t>
  </si>
  <si>
    <t>150-NPS24 x 12 [SA182 F304]</t>
  </si>
  <si>
    <t>300-NPS1 x 9 [SA182 F304]</t>
  </si>
  <si>
    <t>300-NPS1.25 x 9 [SA182 F304]</t>
  </si>
  <si>
    <t>300-NPS1.5 x 9 [SA182 F304]</t>
  </si>
  <si>
    <t>300-NPS2 x 9 [SA182 F304]</t>
  </si>
  <si>
    <t>300-NPS2.5 x 9 [SA182 F304]</t>
  </si>
  <si>
    <t>300-NPS3 x 9 [SA182 F304]</t>
  </si>
  <si>
    <t>300-NPS3.5 x 9 [SA182 F304]</t>
  </si>
  <si>
    <t>300-NPS4 x 12 [SA182 F304]</t>
  </si>
  <si>
    <t>300-NPS5 x 12 [SA182 F304]</t>
  </si>
  <si>
    <t>300-NPS6 x 12 [SA182 F304]</t>
  </si>
  <si>
    <t>300-NPS8 x 12 [SA182 F304]</t>
  </si>
  <si>
    <t>300-NPS10 x 12 [SA182 F304]</t>
  </si>
  <si>
    <t>300-NPS12 x 12 [SA182 F304]</t>
  </si>
  <si>
    <t>300-NPS14 x 12 [SA182 F304]</t>
  </si>
  <si>
    <t>300-NPS16 x 12 [SA182 F304]</t>
  </si>
  <si>
    <t>300-NPS18 x 12 [SA182 F304]</t>
  </si>
  <si>
    <t>300-NPS20 x 12 [SA182 F304]</t>
  </si>
  <si>
    <t>300-NPS24 x 12 [SA182 F304]</t>
  </si>
  <si>
    <t>400-NPS1 x 9 [SA182 F304]</t>
  </si>
  <si>
    <t>400-NPS1.25 x 9 [SA182 F304]</t>
  </si>
  <si>
    <t>400-NPS1.5 x 9 [SA182 F304]</t>
  </si>
  <si>
    <t>400-NPS2 x 9 [SA182 F304]</t>
  </si>
  <si>
    <t>400-NPS2.5 x 9 [SA182 F304]</t>
  </si>
  <si>
    <t>400-NPS3 x 9 [SA182 F304]</t>
  </si>
  <si>
    <t>400-NPS3.5 x 9 [SA182 F304]</t>
  </si>
  <si>
    <t>400-NPS4 x 12 [SA182 F304]</t>
  </si>
  <si>
    <t>400-NPS5 x 12 [SA182 F304]</t>
  </si>
  <si>
    <t>400-NPS6 x 12 [SA182 F304]</t>
  </si>
  <si>
    <t>400-NPS8 x 12 [SA182 F304]</t>
  </si>
  <si>
    <t>400-NPS10 x 12 [SA182 F304]</t>
  </si>
  <si>
    <t>400-NPS12 x 12 [SA182 F304]</t>
  </si>
  <si>
    <t>400-NPS14 x 12 [SA182 F304]</t>
  </si>
  <si>
    <t>400-NPS14 x 14 [SA182 F304]</t>
  </si>
  <si>
    <t>400-NPS14 x 16 [SA182 F304]</t>
  </si>
  <si>
    <t>400-NPS14 x 18 [SA182 F304]</t>
  </si>
  <si>
    <t>400-NPS14 x 20 [SA182 F304]</t>
  </si>
  <si>
    <t>400-NPS16 x 12 [SA182 F304]</t>
  </si>
  <si>
    <t>400-NPS16 x 14 [SA182 F304]</t>
  </si>
  <si>
    <t>400-NPS16 x 16 [SA182 F304]</t>
  </si>
  <si>
    <t>400-NPS16 x 18 [SA182 F304]</t>
  </si>
  <si>
    <t>400-NPS16 x 20 [SA182 F304]</t>
  </si>
  <si>
    <t>400-NPS18 x 12 [SA182 F304]</t>
  </si>
  <si>
    <t>400-NPS18 x 14 [SA182 F304]</t>
  </si>
  <si>
    <t>400-NPS18 x 16 [SA182 F304]</t>
  </si>
  <si>
    <t>400-NPS18 x 18 [SA182 F304]</t>
  </si>
  <si>
    <t>400-NPS18 x 20 [SA182 F304]</t>
  </si>
  <si>
    <t>400-NPS20 x 12 [SA182 F304]</t>
  </si>
  <si>
    <t>400-NPS20 x 14 [SA182 F304]</t>
  </si>
  <si>
    <t>400-NPS20 x 16 [SA182 F304]</t>
  </si>
  <si>
    <t>400-NPS20 x 18 [SA182 F304]</t>
  </si>
  <si>
    <t>400-NPS20 x 20 [SA182 F304]</t>
  </si>
  <si>
    <t>400-NPS24 x 12 [SA182 F304]</t>
  </si>
  <si>
    <t>400-NPS24 x 14 [SA182 F304]</t>
  </si>
  <si>
    <t>400-NPS24 x 16 [SA182 F304]</t>
  </si>
  <si>
    <t>400-NPS24 x 18 [SA182 F304]</t>
  </si>
  <si>
    <t>400-NPS24 x 20 [SA182 F304]</t>
  </si>
  <si>
    <t>600-NPS1 x 9 [SA182 F304]</t>
  </si>
  <si>
    <t>600-NPS1.25 x 9 [SA182 F304]</t>
  </si>
  <si>
    <t>600-NPS1.5 x 9 [SA182 F304]</t>
  </si>
  <si>
    <t>600-NPS2 x 9 [SA182 F304]</t>
  </si>
  <si>
    <t>600-NPS2.5 x 9 [SA182 F304]</t>
  </si>
  <si>
    <t>600-NPS3 x 9 [SA182 F304]</t>
  </si>
  <si>
    <t>600-NPS3.5 x 9 [SA182 F304]</t>
  </si>
  <si>
    <t>600-NPS4 x 12 [SA182 F304]</t>
  </si>
  <si>
    <t>600-NPS5 x 12 [SA182 F304]</t>
  </si>
  <si>
    <t>600-NPS6 x 12 [SA182 F304]</t>
  </si>
  <si>
    <t>600-NPS8 x 12 [SA182 F304]</t>
  </si>
  <si>
    <t>600-NPS10 x 12 [SA182 F304]</t>
  </si>
  <si>
    <t>600-NPS12 x 12 [SA182 F304]</t>
  </si>
  <si>
    <t>600-NPS14 x 12 [SA182 F304]</t>
  </si>
  <si>
    <t>600-NPS14 x 14 [SA182 F304]</t>
  </si>
  <si>
    <t>600-NPS14 x 16 [SA182 F304]</t>
  </si>
  <si>
    <t>600-NPS14 x 18 [SA182 F304]</t>
  </si>
  <si>
    <t>600-NPS14 x 20 [SA182 F304]</t>
  </si>
  <si>
    <t>600-NPS16 x 12 [SA182 F304]</t>
  </si>
  <si>
    <t>600-NPS16 x 14 [SA182 F304]</t>
  </si>
  <si>
    <t>600-NPS16 x 16 [SA182 F304]</t>
  </si>
  <si>
    <t>600-NPS16 x 18 [SA182 F304]</t>
  </si>
  <si>
    <t>600-NPS16 x 20 [SA182 F304]</t>
  </si>
  <si>
    <t>600-NPS18 x 12 [SA182 F304]</t>
  </si>
  <si>
    <t>600-NPS18 x 14 [SA182 F304]</t>
  </si>
  <si>
    <t>600-NPS18 x 16 [SA182 F304]</t>
  </si>
  <si>
    <t>600-NPS18 x 18 [SA182 F304]</t>
  </si>
  <si>
    <t>600-NPS18 x 20 [SA182 F304]</t>
  </si>
  <si>
    <t>600-NPS20 x 12 [SA182 F304]</t>
  </si>
  <si>
    <t>600-NPS20 x 14 [SA182 F304]</t>
  </si>
  <si>
    <t>600-NPS20 x 16 [SA182 F304]</t>
  </si>
  <si>
    <t>600-NPS20 x 18 [SA182 F304]</t>
  </si>
  <si>
    <t>600-NPS20 x 20 [SA182 F304]</t>
  </si>
  <si>
    <t>600-NPS24 x 12 [SA182 F304]</t>
  </si>
  <si>
    <t>600-NPS24 x 14 [SA182 F304]</t>
  </si>
  <si>
    <t>600-NPS24 x 16 [SA182 F304]</t>
  </si>
  <si>
    <t>600-NPS24 x 18 [SA182 F304]</t>
  </si>
  <si>
    <t>600-NPS24 x 20 [SA182 F304]</t>
  </si>
  <si>
    <t>900-NPS1 x 9 [SA182 F304]</t>
  </si>
  <si>
    <t>900-NPS1.25 x 9 [SA182 F304]</t>
  </si>
  <si>
    <t>900-NPS1.5 x 9 [SA182 F304]</t>
  </si>
  <si>
    <t>900-NPS2 x 9 [SA182 F304]</t>
  </si>
  <si>
    <t>900-NPS2.5 x 12 [SA182 F304]</t>
  </si>
  <si>
    <t>900-NPS3 x 12 [SA182 F304]</t>
  </si>
  <si>
    <t>900-NPS4 x 12 [SA182 F304]</t>
  </si>
  <si>
    <t>900-NPS5 x 12 [SA182 F304]</t>
  </si>
  <si>
    <t>900-NPS6 x 12 [SA182 F304]</t>
  </si>
  <si>
    <t>900-NPS8 x 12 [SA182 F304]</t>
  </si>
  <si>
    <t>900-NPS10 x 16 [SA182 F304]</t>
  </si>
  <si>
    <t>900-NPS12 x 16 [SA182 F304]</t>
  </si>
  <si>
    <t>900-NPS14 x 12 [SA182 F304]</t>
  </si>
  <si>
    <t>900-NPS14 x 14 [SA182 F304]</t>
  </si>
  <si>
    <t>900-NPS14 x 16 [SA182 F304]</t>
  </si>
  <si>
    <t>900-NPS14 x 18 [SA182 F304]</t>
  </si>
  <si>
    <t>900-NPS14 x 20 [SA182 F304]</t>
  </si>
  <si>
    <t>900-NPS16 x 12 [SA182 F304]</t>
  </si>
  <si>
    <t>900-NPS16 x 14 [SA182 F304]</t>
  </si>
  <si>
    <t>900-NPS16 x 16 [SA182 F304]</t>
  </si>
  <si>
    <t>900-NPS16 x 18 [SA182 F304]</t>
  </si>
  <si>
    <t>900-NPS16 x 20 [SA182 F304]</t>
  </si>
  <si>
    <t>900-NPS18 x 12 [SA182 F304]</t>
  </si>
  <si>
    <t>900-NPS18 x 14 [SA182 F304]</t>
  </si>
  <si>
    <t>900-NPS18 x 16 [SA182 F304]</t>
  </si>
  <si>
    <t>900-NPS18 x 18 [SA182 F304]</t>
  </si>
  <si>
    <t>900-NPS18 x 20 [SA182 F304]</t>
  </si>
  <si>
    <t>900-NPS20 x 12 [SA182 F304]</t>
  </si>
  <si>
    <t>900-NPS20 x 14 [SA182 F304]</t>
  </si>
  <si>
    <t>900-NPS20 x 16 [SA182 F304]</t>
  </si>
  <si>
    <t>900-NPS20 x 18 [SA182 F304]</t>
  </si>
  <si>
    <t>900-NPS20 x 20 [SA182 F304]</t>
  </si>
  <si>
    <t>900-NPS24 x 12 [SA182 F304]</t>
  </si>
  <si>
    <t>900-NPS24 x 14 [SA182 F304]</t>
  </si>
  <si>
    <t>900-NPS24 x 16 [SA182 F304]</t>
  </si>
  <si>
    <t>900-NPS24 x 18 [SA182 F304]</t>
  </si>
  <si>
    <t>900-NPS24 x 20 [SA182 F304]</t>
  </si>
  <si>
    <t>1500-NPS1 x 9 [SA182 F304]</t>
  </si>
  <si>
    <t>1500-NPS1.25 x 9 [SA182 F304]</t>
  </si>
  <si>
    <t>1500-NPS1.5 x 9 [SA182 F304]</t>
  </si>
  <si>
    <t>1500-NPS2 x 9 [SA182 F304]</t>
  </si>
  <si>
    <t>1500-NPS2.5 x 12 [SA182 F304]</t>
  </si>
  <si>
    <t>1500-NPS3 x 12 [SA182 F304]</t>
  </si>
  <si>
    <t>1500-NPS4 x 12 [SA182 F304]</t>
  </si>
  <si>
    <t>1500-NPS5 x 12 [SA182 F304]</t>
  </si>
  <si>
    <t>1500-NPS6 x 12 [SA182 F304]</t>
  </si>
  <si>
    <t>1500-NPS8 x 12 [SA182 F304]</t>
  </si>
  <si>
    <t>1500-NPS10 x 16 [SA182 F304]</t>
  </si>
  <si>
    <t>1500-NPS12 x 16 [SA182 F304]</t>
  </si>
  <si>
    <t>1500-NPS14 x 12 [SA182 F304]</t>
  </si>
  <si>
    <t>1500-NPS14 x 14 [SA182 F304]</t>
  </si>
  <si>
    <t>1500-NPS14 x 16 [SA182 F304]</t>
  </si>
  <si>
    <t>1500-NPS14 x 18 [SA182 F304]</t>
  </si>
  <si>
    <t>1500-NPS14 x 20 [SA182 F304]</t>
  </si>
  <si>
    <t>1500-NPS16 x 12 [SA182 F304]</t>
  </si>
  <si>
    <t>1500-NPS16 x 14 [SA182 F304]</t>
  </si>
  <si>
    <t>1500-NPS16 x 16 [SA182 F304]</t>
  </si>
  <si>
    <t>1500-NPS16 x 18 [SA182 F304]</t>
  </si>
  <si>
    <t>1500-NPS16 x 20 [SA182 F304]</t>
  </si>
  <si>
    <t>1500-NPS18 x 12 [SA182 F304]</t>
  </si>
  <si>
    <t>1500-NPS18 x 14 [SA182 F304]</t>
  </si>
  <si>
    <t>1500-NPS18 x 16 [SA182 F304]</t>
  </si>
  <si>
    <t>1500-NPS18 x 18 [SA182 F304]</t>
  </si>
  <si>
    <t>1500-NPS18 x 20 [SA182 F304]</t>
  </si>
  <si>
    <t>1500-NPS20 x 12 [SA182 F304]</t>
  </si>
  <si>
    <t>1500-NPS20 x 14 [SA182 F304]</t>
  </si>
  <si>
    <t>1500-NPS20 x 16 [SA182 F304]</t>
  </si>
  <si>
    <t>1500-NPS20 x 18 [SA182 F304]</t>
  </si>
  <si>
    <t>1500-NPS20 x 20 [SA182 F304]</t>
  </si>
  <si>
    <t>1500-NPS24 x 12 [SA182 F304]</t>
  </si>
  <si>
    <t>1500-NPS24 x 14 [SA182 F304]</t>
  </si>
  <si>
    <t>1500-NPS24 x 16 [SA182 F304]</t>
  </si>
  <si>
    <t>1500-NPS24 x 18 [SA182 F304]</t>
  </si>
  <si>
    <t>1500-NPS24 x 20 [SA182 F304]</t>
  </si>
  <si>
    <t>2500-NPS1 x 9 [SA182 F304]</t>
  </si>
  <si>
    <t>2500-NPS1.25 x 9 [SA182 F304]</t>
  </si>
  <si>
    <t>2500-NPS1.5 x 9 [SA182 F304]</t>
  </si>
  <si>
    <t>2500-NPS2 x 9 [SA182 F304]</t>
  </si>
  <si>
    <t>2500-NPS2.5 x 12 [SA182 F304]</t>
  </si>
  <si>
    <t>2500-NPS3 x 12 [SA182 F304]</t>
  </si>
  <si>
    <t>2500-NPS4 x 12 [SA182 F304]</t>
  </si>
  <si>
    <t>2500-NPS5 x 12 [SA182 F304]</t>
  </si>
  <si>
    <t>2500-NPS6 x 12 [SA182 F304]</t>
  </si>
  <si>
    <t>2500-NPS8 x 12 [SA182 F304]</t>
  </si>
  <si>
    <t>2500-NPS10 x 16 [SA182 F304]</t>
  </si>
  <si>
    <t>2500-NPS12 x 16 [SA182 F304]</t>
  </si>
  <si>
    <t>150-NPS1 x 9 [SA182 F304L]</t>
  </si>
  <si>
    <t>150-NPS1.25 x 9 [SA182 F304L]</t>
  </si>
  <si>
    <t>150-NPS1.5 x 9 [SA182 F304L]</t>
  </si>
  <si>
    <t>150-NPS2 x 9 [SA182 F304L]</t>
  </si>
  <si>
    <t>150-NPS2.5 x 9 [SA182 F304L]</t>
  </si>
  <si>
    <t>150-NPS3 x 9 [SA182 F304L]</t>
  </si>
  <si>
    <t>150-NPS3.5 x 9 [SA182 F304L]</t>
  </si>
  <si>
    <t>150-NPS4 x 12 [SA182 F304L]</t>
  </si>
  <si>
    <t>150-NPS5 x 12 [SA182 F304L]</t>
  </si>
  <si>
    <t>150-NPS6 x 12 [SA182 F304L]</t>
  </si>
  <si>
    <t>150-NPS8 x 12 [SA182 F304L]</t>
  </si>
  <si>
    <t>150-NPS10 x 12 [SA182 F304L]</t>
  </si>
  <si>
    <t>150-NPS12 x 12 [SA182 F304L]</t>
  </si>
  <si>
    <t>150-NPS14 x 12 [SA182 F304L]</t>
  </si>
  <si>
    <t>150-NPS16 x 12 [SA182 F304L]</t>
  </si>
  <si>
    <t>150-NPS18 x 12 [SA182 F304L]</t>
  </si>
  <si>
    <t>150-NPS20 x 12 [SA182 F304L]</t>
  </si>
  <si>
    <t>150-NPS24 x 12 [SA182 F304L]</t>
  </si>
  <si>
    <t>300-NPS1 x 9 [SA182 F304L]</t>
  </si>
  <si>
    <t>300-NPS1.25 x 9 [SA182 F304L]</t>
  </si>
  <si>
    <t>300-NPS1.5 x 9 [SA182 F304L]</t>
  </si>
  <si>
    <t>300-NPS2 x 9 [SA182 F304L]</t>
  </si>
  <si>
    <t>300-NPS2.5 x 9 [SA182 F304L]</t>
  </si>
  <si>
    <t>300-NPS3 x 9 [SA182 F304L]</t>
  </si>
  <si>
    <t>300-NPS3.5 x 9 [SA182 F304L]</t>
  </si>
  <si>
    <t>300-NPS4 x 12 [SA182 F304L]</t>
  </si>
  <si>
    <t>300-NPS5 x 12 [SA182 F304L]</t>
  </si>
  <si>
    <t>300-NPS6 x 12 [SA182 F304L]</t>
  </si>
  <si>
    <t>300-NPS8 x 12 [SA182 F304L]</t>
  </si>
  <si>
    <t>300-NPS10 x 12 [SA182 F304L]</t>
  </si>
  <si>
    <t>300-NPS12 x 12 [SA182 F304L]</t>
  </si>
  <si>
    <t>300-NPS14 x 12 [SA182 F304L]</t>
  </si>
  <si>
    <t>300-NPS16 x 12 [SA182 F304L]</t>
  </si>
  <si>
    <t>300-NPS18 x 12 [SA182 F304L]</t>
  </si>
  <si>
    <t>300-NPS20 x 12 [SA182 F304L]</t>
  </si>
  <si>
    <t>300-NPS24 x 12 [SA182 F304L]</t>
  </si>
  <si>
    <t>400-NPS1 x 9 [SA182 F304L]</t>
  </si>
  <si>
    <t>400-NPS1.25 x 9 [SA182 F304L]</t>
  </si>
  <si>
    <t>400-NPS1.5 x 9 [SA182 F304L]</t>
  </si>
  <si>
    <t>400-NPS2 x 9 [SA182 F304L]</t>
  </si>
  <si>
    <t>400-NPS2.5 x 9 [SA182 F304L]</t>
  </si>
  <si>
    <t>400-NPS3 x 9 [SA182 F304L]</t>
  </si>
  <si>
    <t>400-NPS3.5 x 9 [SA182 F304L]</t>
  </si>
  <si>
    <t>400-NPS4 x 12 [SA182 F304L]</t>
  </si>
  <si>
    <t>400-NPS5 x 12 [SA182 F304L]</t>
  </si>
  <si>
    <t>400-NPS6 x 12 [SA182 F304L]</t>
  </si>
  <si>
    <t>400-NPS8 x 12 [SA182 F304L]</t>
  </si>
  <si>
    <t>400-NPS10 x 12 [SA182 F304L]</t>
  </si>
  <si>
    <t>400-NPS12 x 12 [SA182 F304L]</t>
  </si>
  <si>
    <t>400-NPS14 x 12 [SA182 F304L]</t>
  </si>
  <si>
    <t>400-NPS14 x 14 [SA182 F304L]</t>
  </si>
  <si>
    <t>400-NPS14 x 16 [SA182 F304L]</t>
  </si>
  <si>
    <t>400-NPS14 x 18 [SA182 F304L]</t>
  </si>
  <si>
    <t>400-NPS14 x 20 [SA182 F304L]</t>
  </si>
  <si>
    <t>400-NPS16 x 12 [SA182 F304L]</t>
  </si>
  <si>
    <t>400-NPS16 x 14 [SA182 F304L]</t>
  </si>
  <si>
    <t>400-NPS16 x 16 [SA182 F304L]</t>
  </si>
  <si>
    <t>400-NPS16 x 18 [SA182 F304L]</t>
  </si>
  <si>
    <t>400-NPS16 x 20 [SA182 F304L]</t>
  </si>
  <si>
    <t>400-NPS18 x 12 [SA182 F304L]</t>
  </si>
  <si>
    <t>400-NPS18 x 14 [SA182 F304L]</t>
  </si>
  <si>
    <t>400-NPS18 x 16 [SA182 F304L]</t>
  </si>
  <si>
    <t>400-NPS18 x 18 [SA182 F304L]</t>
  </si>
  <si>
    <t>400-NPS18 x 20 [SA182 F304L]</t>
  </si>
  <si>
    <t>400-NPS20 x 12 [SA182 F304L]</t>
  </si>
  <si>
    <t>400-NPS20 x 14 [SA182 F304L]</t>
  </si>
  <si>
    <t>400-NPS20 x 16 [SA182 F304L]</t>
  </si>
  <si>
    <t>400-NPS20 x 18 [SA182 F304L]</t>
  </si>
  <si>
    <t>400-NPS20 x 20 [SA182 F304L]</t>
  </si>
  <si>
    <t>400-NPS24 x 12 [SA182 F304L]</t>
  </si>
  <si>
    <t>400-NPS24 x 14 [SA182 F304L]</t>
  </si>
  <si>
    <t>400-NPS24 x 16 [SA182 F304L]</t>
  </si>
  <si>
    <t>400-NPS24 x 18 [SA182 F304L]</t>
  </si>
  <si>
    <t>400-NPS24 x 20 [SA182 F304L]</t>
  </si>
  <si>
    <t>600-NPS1 x 9 [SA182 F304L]</t>
  </si>
  <si>
    <t>600-NPS1.25 x 9 [SA182 F304L]</t>
  </si>
  <si>
    <t>600-NPS1.5 x 9 [SA182 F304L]</t>
  </si>
  <si>
    <t>600-NPS2 x 9 [SA182 F304L]</t>
  </si>
  <si>
    <t>600-NPS2.5 x 9 [SA182 F304L]</t>
  </si>
  <si>
    <t>600-NPS3 x 9 [SA182 F304L]</t>
  </si>
  <si>
    <t>600-NPS3.5 x 9 [SA182 F304L]</t>
  </si>
  <si>
    <t>600-NPS4 x 12 [SA182 F304L]</t>
  </si>
  <si>
    <t>600-NPS5 x 12 [SA182 F304L]</t>
  </si>
  <si>
    <t>600-NPS6 x 12 [SA182 F304L]</t>
  </si>
  <si>
    <t>600-NPS8 x 12 [SA182 F304L]</t>
  </si>
  <si>
    <t>600-NPS10 x 12 [SA182 F304L]</t>
  </si>
  <si>
    <t>600-NPS12 x 12 [SA182 F304L]</t>
  </si>
  <si>
    <t>600-NPS14 x 12 [SA182 F304L]</t>
  </si>
  <si>
    <t>600-NPS14 x 14 [SA182 F304L]</t>
  </si>
  <si>
    <t>600-NPS14 x 16 [SA182 F304L]</t>
  </si>
  <si>
    <t>600-NPS14 x 18 [SA182 F304L]</t>
  </si>
  <si>
    <t>600-NPS14 x 20 [SA182 F304L]</t>
  </si>
  <si>
    <t>600-NPS16 x 12 [SA182 F304L]</t>
  </si>
  <si>
    <t>600-NPS16 x 14 [SA182 F304L]</t>
  </si>
  <si>
    <t>600-NPS16 x 16 [SA182 F304L]</t>
  </si>
  <si>
    <t>600-NPS16 x 18 [SA182 F304L]</t>
  </si>
  <si>
    <t>600-NPS16 x 20 [SA182 F304L]</t>
  </si>
  <si>
    <t>600-NPS18 x 12 [SA182 F304L]</t>
  </si>
  <si>
    <t>600-NPS18 x 14 [SA182 F304L]</t>
  </si>
  <si>
    <t>600-NPS18 x 16 [SA182 F304L]</t>
  </si>
  <si>
    <t>600-NPS18 x 18 [SA182 F304L]</t>
  </si>
  <si>
    <t>600-NPS18 x 20 [SA182 F304L]</t>
  </si>
  <si>
    <t>600-NPS20 x 12 [SA182 F304L]</t>
  </si>
  <si>
    <t>600-NPS20 x 14 [SA182 F304L]</t>
  </si>
  <si>
    <t>600-NPS20 x 16 [SA182 F304L]</t>
  </si>
  <si>
    <t>600-NPS20 x 18 [SA182 F304L]</t>
  </si>
  <si>
    <t>600-NPS20 x 20 [SA182 F304L]</t>
  </si>
  <si>
    <t>600-NPS24 x 12 [SA182 F304L]</t>
  </si>
  <si>
    <t>600-NPS24 x 14 [SA182 F304L]</t>
  </si>
  <si>
    <t>600-NPS24 x 16 [SA182 F304L]</t>
  </si>
  <si>
    <t>600-NPS24 x 18 [SA182 F304L]</t>
  </si>
  <si>
    <t>600-NPS24 x 20 [SA182 F304L]</t>
  </si>
  <si>
    <t>900-NPS1 x 9 [SA182 F304L]</t>
  </si>
  <si>
    <t>900-NPS1.25 x 9 [SA182 F304L]</t>
  </si>
  <si>
    <t>900-NPS1.5 x 9 [SA182 F304L]</t>
  </si>
  <si>
    <t>900-NPS2 x 9 [SA182 F304L]</t>
  </si>
  <si>
    <t>900-NPS2.5 x 12 [SA182 F304L]</t>
  </si>
  <si>
    <t>900-NPS3 x 12 [SA182 F304L]</t>
  </si>
  <si>
    <t>900-NPS4 x 12 [SA182 F304L]</t>
  </si>
  <si>
    <t>900-NPS5 x 12 [SA182 F304L]</t>
  </si>
  <si>
    <t>900-NPS6 x 12 [SA182 F304L]</t>
  </si>
  <si>
    <t>900-NPS8 x 12 [SA182 F304L]</t>
  </si>
  <si>
    <t>900-NPS10 x 16 [SA182 F304L]</t>
  </si>
  <si>
    <t>900-NPS12 x 16 [SA182 F304L]</t>
  </si>
  <si>
    <t>900-NPS14 x 12 [SA182 F304L]</t>
  </si>
  <si>
    <t>900-NPS14 x 14 [SA182 F304L]</t>
  </si>
  <si>
    <t>900-NPS14 x 16 [SA182 F304L]</t>
  </si>
  <si>
    <t>900-NPS14 x 18 [SA182 F304L]</t>
  </si>
  <si>
    <t>900-NPS14 x 20 [SA182 F304L]</t>
  </si>
  <si>
    <t>900-NPS16 x 12 [SA182 F304L]</t>
  </si>
  <si>
    <t>900-NPS16 x 14 [SA182 F304L]</t>
  </si>
  <si>
    <t>900-NPS16 x 16 [SA182 F304L]</t>
  </si>
  <si>
    <t>900-NPS16 x 18 [SA182 F304L]</t>
  </si>
  <si>
    <t>900-NPS16 x 20 [SA182 F304L]</t>
  </si>
  <si>
    <t>900-NPS18 x 12 [SA182 F304L]</t>
  </si>
  <si>
    <t>900-NPS18 x 14 [SA182 F304L]</t>
  </si>
  <si>
    <t>900-NPS18 x 16 [SA182 F304L]</t>
  </si>
  <si>
    <t>900-NPS18 x 18 [SA182 F304L]</t>
  </si>
  <si>
    <t>900-NPS18 x 20 [SA182 F304L]</t>
  </si>
  <si>
    <t>900-NPS20 x 12 [SA182 F304L]</t>
  </si>
  <si>
    <t>900-NPS20 x 14 [SA182 F304L]</t>
  </si>
  <si>
    <t>900-NPS20 x 16 [SA182 F304L]</t>
  </si>
  <si>
    <t>900-NPS20 x 18 [SA182 F304L]</t>
  </si>
  <si>
    <t>900-NPS20 x 20 [SA182 F304L]</t>
  </si>
  <si>
    <t>900-NPS24 x 12 [SA182 F304L]</t>
  </si>
  <si>
    <t>900-NPS24 x 14 [SA182 F304L]</t>
  </si>
  <si>
    <t>900-NPS24 x 16 [SA182 F304L]</t>
  </si>
  <si>
    <t>900-NPS24 x 18 [SA182 F304L]</t>
  </si>
  <si>
    <t>900-NPS24 x 20 [SA182 F304L]</t>
  </si>
  <si>
    <t>1500-NPS1 x 9 [SA182 F304L]</t>
  </si>
  <si>
    <t>1500-NPS1.25 x 9 [SA182 F304L]</t>
  </si>
  <si>
    <t>1500-NPS1.5 x 9 [SA182 F304L]</t>
  </si>
  <si>
    <t>1500-NPS2 x 9 [SA182 F304L]</t>
  </si>
  <si>
    <t>1500-NPS2.5 x 12 [SA182 F304L]</t>
  </si>
  <si>
    <t>1500-NPS3 x 12 [SA182 F304L]</t>
  </si>
  <si>
    <t>1500-NPS4 x 12 [SA182 F304L]</t>
  </si>
  <si>
    <t>1500-NPS5 x 12 [SA182 F304L]</t>
  </si>
  <si>
    <t>1500-NPS6 x 12 [SA182 F304L]</t>
  </si>
  <si>
    <t>1500-NPS8 x 12 [SA182 F304L]</t>
  </si>
  <si>
    <t>1500-NPS10 x 16 [SA182 F304L]</t>
  </si>
  <si>
    <t>1500-NPS12 x 16 [SA182 F304L]</t>
  </si>
  <si>
    <t>1500-NPS14 x 12 [SA182 F304L]</t>
  </si>
  <si>
    <t>1500-NPS14 x 14 [SA182 F304L]</t>
  </si>
  <si>
    <t>1500-NPS14 x 16 [SA182 F304L]</t>
  </si>
  <si>
    <t>1500-NPS14 x 18 [SA182 F304L]</t>
  </si>
  <si>
    <t>1500-NPS14 x 20 [SA182 F304L]</t>
  </si>
  <si>
    <t>1500-NPS16 x 12 [SA182 F304L]</t>
  </si>
  <si>
    <t>1500-NPS16 x 14 [SA182 F304L]</t>
  </si>
  <si>
    <t>1500-NPS16 x 16 [SA182 F304L]</t>
  </si>
  <si>
    <t>1500-NPS16 x 18 [SA182 F304L]</t>
  </si>
  <si>
    <t>1500-NPS16 x 20 [SA182 F304L]</t>
  </si>
  <si>
    <t>1500-NPS18 x 12 [SA182 F304L]</t>
  </si>
  <si>
    <t>1500-NPS18 x 14 [SA182 F304L]</t>
  </si>
  <si>
    <t>1500-NPS18 x 16 [SA182 F304L]</t>
  </si>
  <si>
    <t>1500-NPS18 x 18 [SA182 F304L]</t>
  </si>
  <si>
    <t>1500-NPS18 x 20 [SA182 F304L]</t>
  </si>
  <si>
    <t>1500-NPS20 x 12 [SA182 F304L]</t>
  </si>
  <si>
    <t>1500-NPS20 x 14 [SA182 F304L]</t>
  </si>
  <si>
    <t>1500-NPS20 x 16 [SA182 F304L]</t>
  </si>
  <si>
    <t>1500-NPS20 x 18 [SA182 F304L]</t>
  </si>
  <si>
    <t>1500-NPS20 x 20 [SA182 F304L]</t>
  </si>
  <si>
    <t>1500-NPS24 x 12 [SA182 F304L]</t>
  </si>
  <si>
    <t>1500-NPS24 x 14 [SA182 F304L]</t>
  </si>
  <si>
    <t>1500-NPS24 x 16 [SA182 F304L]</t>
  </si>
  <si>
    <t>1500-NPS24 x 18 [SA182 F304L]</t>
  </si>
  <si>
    <t>1500-NPS24 x 20 [SA182 F304L]</t>
  </si>
  <si>
    <t>2500-NPS1 x 9 [SA182 F304L]</t>
  </si>
  <si>
    <t>2500-NPS1.25 x 9 [SA182 F304L]</t>
  </si>
  <si>
    <t>2500-NPS1.5 x 9 [SA182 F304L]</t>
  </si>
  <si>
    <t>2500-NPS2 x 9 [SA182 F304L]</t>
  </si>
  <si>
    <t>2500-NPS2.5 x 12 [SA182 F304L]</t>
  </si>
  <si>
    <t>2500-NPS3 x 12 [SA182 F304L]</t>
  </si>
  <si>
    <t>2500-NPS4 x 12 [SA182 F304L]</t>
  </si>
  <si>
    <t>2500-NPS5 x 12 [SA182 F304L]</t>
  </si>
  <si>
    <t>2500-NPS6 x 12 [SA182 F304L]</t>
  </si>
  <si>
    <t>2500-NPS8 x 12 [SA182 F304L]</t>
  </si>
  <si>
    <t>2500-NPS10 x 16 [SA182 F304L]</t>
  </si>
  <si>
    <t>2500-NPS12 x 16 [SA182 F304L]</t>
  </si>
  <si>
    <t>150-NPS1 x 9 [SA182 F316]</t>
  </si>
  <si>
    <t>150-NPS1.25 x 9 [SA182 F316]</t>
  </si>
  <si>
    <t>150-NPS1.5 x 9 [SA182 F316]</t>
  </si>
  <si>
    <t>150-NPS2 x 9 [SA182 F316]</t>
  </si>
  <si>
    <t>150-NPS2.5 x 9 [SA182 F316]</t>
  </si>
  <si>
    <t>150-NPS3 x 9 [SA182 F316]</t>
  </si>
  <si>
    <t>150-NPS3.5 x 9 [SA182 F316]</t>
  </si>
  <si>
    <t>150-NPS4 x 12 [SA182 F316]</t>
  </si>
  <si>
    <t>150-NPS5 x 12 [SA182 F316]</t>
  </si>
  <si>
    <t>150-NPS6 x 12 [SA182 F316]</t>
  </si>
  <si>
    <t>150-NPS8 x 12 [SA182 F316]</t>
  </si>
  <si>
    <t>150-NPS10 x 12 [SA182 F316]</t>
  </si>
  <si>
    <t>150-NPS12 x 12 [SA182 F316]</t>
  </si>
  <si>
    <t>150-NPS14 x 12 [SA182 F316]</t>
  </si>
  <si>
    <t>150-NPS16 x 12 [SA182 F316]</t>
  </si>
  <si>
    <t>150-NPS18 x 12 [SA182 F316]</t>
  </si>
  <si>
    <t>150-NPS20 x 12 [SA182 F316]</t>
  </si>
  <si>
    <t>150-NPS24 x 12 [SA182 F316]</t>
  </si>
  <si>
    <t>300-NPS1 x 9 [SA182 F316]</t>
  </si>
  <si>
    <t>300-NPS1.25 x 9 [SA182 F316]</t>
  </si>
  <si>
    <t>300-NPS1.5 x 9 [SA182 F316]</t>
  </si>
  <si>
    <t>300-NPS2 x 9 [SA182 F316]</t>
  </si>
  <si>
    <t>300-NPS2.5 x 9 [SA182 F316]</t>
  </si>
  <si>
    <t>300-NPS3 x 9 [SA182 F316]</t>
  </si>
  <si>
    <t>300-NPS3.5 x 9 [SA182 F316]</t>
  </si>
  <si>
    <t>300-NPS4 x 12 [SA182 F316]</t>
  </si>
  <si>
    <t>300-NPS5 x 12 [SA182 F316]</t>
  </si>
  <si>
    <t>300-NPS6 x 12 [SA182 F316]</t>
  </si>
  <si>
    <t>300-NPS8 x 12 [SA182 F316]</t>
  </si>
  <si>
    <t>300-NPS10 x 12 [SA182 F316]</t>
  </si>
  <si>
    <t>300-NPS12 x 12 [SA182 F316]</t>
  </si>
  <si>
    <t>300-NPS14 x 12 [SA182 F316]</t>
  </si>
  <si>
    <t>300-NPS16 x 12 [SA182 F316]</t>
  </si>
  <si>
    <t>300-NPS18 x 12 [SA182 F316]</t>
  </si>
  <si>
    <t>300-NPS20 x 12 [SA182 F316]</t>
  </si>
  <si>
    <t>300-NPS24 x 12 [SA182 F316]</t>
  </si>
  <si>
    <t>400-NPS1 x 9 [SA182 F316]</t>
  </si>
  <si>
    <t>400-NPS1.25 x 9 [SA182 F316]</t>
  </si>
  <si>
    <t>400-NPS1.5 x 9 [SA182 F316]</t>
  </si>
  <si>
    <t>400-NPS2 x 9 [SA182 F316]</t>
  </si>
  <si>
    <t>400-NPS2.5 x 9 [SA182 F316]</t>
  </si>
  <si>
    <t>400-NPS3 x 9 [SA182 F316]</t>
  </si>
  <si>
    <t>400-NPS3.5 x 9 [SA182 F316]</t>
  </si>
  <si>
    <t>400-NPS4 x 12 [SA182 F316]</t>
  </si>
  <si>
    <t>400-NPS5 x 12 [SA182 F316]</t>
  </si>
  <si>
    <t>400-NPS6 x 12 [SA182 F316]</t>
  </si>
  <si>
    <t>400-NPS8 x 12 [SA182 F316]</t>
  </si>
  <si>
    <t>400-NPS10 x 12 [SA182 F316]</t>
  </si>
  <si>
    <t>400-NPS12 x 12 [SA182 F316]</t>
  </si>
  <si>
    <t>400-NPS14 x 12 [SA182 F316]</t>
  </si>
  <si>
    <t>400-NPS14 x 14 [SA182 F316]</t>
  </si>
  <si>
    <t>400-NPS14 x 16 [SA182 F316]</t>
  </si>
  <si>
    <t>400-NPS14 x 18 [SA182 F316]</t>
  </si>
  <si>
    <t>400-NPS14 x 20 [SA182 F316]</t>
  </si>
  <si>
    <t>400-NPS16 x 12 [SA182 F316]</t>
  </si>
  <si>
    <t>400-NPS16 x 14 [SA182 F316]</t>
  </si>
  <si>
    <t>400-NPS16 x 16 [SA182 F316]</t>
  </si>
  <si>
    <t>400-NPS16 x 18 [SA182 F316]</t>
  </si>
  <si>
    <t>400-NPS16 x 20 [SA182 F316]</t>
  </si>
  <si>
    <t>400-NPS18 x 12 [SA182 F316]</t>
  </si>
  <si>
    <t>400-NPS18 x 14 [SA182 F316]</t>
  </si>
  <si>
    <t>400-NPS18 x 16 [SA182 F316]</t>
  </si>
  <si>
    <t>400-NPS18 x 18 [SA182 F316]</t>
  </si>
  <si>
    <t>400-NPS18 x 20 [SA182 F316]</t>
  </si>
  <si>
    <t>400-NPS20 x 12 [SA182 F316]</t>
  </si>
  <si>
    <t>400-NPS20 x 14 [SA182 F316]</t>
  </si>
  <si>
    <t>400-NPS20 x 16 [SA182 F316]</t>
  </si>
  <si>
    <t>400-NPS20 x 18 [SA182 F316]</t>
  </si>
  <si>
    <t>400-NPS20 x 20 [SA182 F316]</t>
  </si>
  <si>
    <t>400-NPS24 x 12 [SA182 F316]</t>
  </si>
  <si>
    <t>400-NPS24 x 14 [SA182 F316]</t>
  </si>
  <si>
    <t>400-NPS24 x 16 [SA182 F316]</t>
  </si>
  <si>
    <t>400-NPS24 x 18 [SA182 F316]</t>
  </si>
  <si>
    <t>400-NPS24 x 20 [SA182 F316]</t>
  </si>
  <si>
    <t>600-NPS1 x 9 [SA182 F316]</t>
  </si>
  <si>
    <t>600-NPS1.25 x 9 [SA182 F316]</t>
  </si>
  <si>
    <t>600-NPS1.5 x 9 [SA182 F316]</t>
  </si>
  <si>
    <t>600-NPS2 x 9 [SA182 F316]</t>
  </si>
  <si>
    <t>600-NPS2.5 x 9 [SA182 F316]</t>
  </si>
  <si>
    <t>600-NPS3 x 9 [SA182 F316]</t>
  </si>
  <si>
    <t>600-NPS3.5 x 9 [SA182 F316]</t>
  </si>
  <si>
    <t>600-NPS4 x 12 [SA182 F316]</t>
  </si>
  <si>
    <t>600-NPS5 x 12 [SA182 F316]</t>
  </si>
  <si>
    <t>600-NPS6 x 12 [SA182 F316]</t>
  </si>
  <si>
    <t>600-NPS8 x 12 [SA182 F316]</t>
  </si>
  <si>
    <t>600-NPS10 x 12 [SA182 F316]</t>
  </si>
  <si>
    <t>600-NPS12 x 12 [SA182 F316]</t>
  </si>
  <si>
    <t>600-NPS14 x 12 [SA182 F316]</t>
  </si>
  <si>
    <t>600-NPS14 x 14 [SA182 F316]</t>
  </si>
  <si>
    <t>600-NPS14 x 16 [SA182 F316]</t>
  </si>
  <si>
    <t>600-NPS14 x 18 [SA182 F316]</t>
  </si>
  <si>
    <t>600-NPS14 x 20 [SA182 F316]</t>
  </si>
  <si>
    <t>600-NPS16 x 12 [SA182 F316]</t>
  </si>
  <si>
    <t>600-NPS16 x 14 [SA182 F316]</t>
  </si>
  <si>
    <t>600-NPS16 x 16 [SA182 F316]</t>
  </si>
  <si>
    <t>600-NPS16 x 18 [SA182 F316]</t>
  </si>
  <si>
    <t>600-NPS16 x 20 [SA182 F316]</t>
  </si>
  <si>
    <t>600-NPS18 x 12 [SA182 F316]</t>
  </si>
  <si>
    <t>600-NPS18 x 14 [SA182 F316]</t>
  </si>
  <si>
    <t>600-NPS18 x 16 [SA182 F316]</t>
  </si>
  <si>
    <t>600-NPS18 x 18 [SA182 F316]</t>
  </si>
  <si>
    <t>600-NPS18 x 20 [SA182 F316]</t>
  </si>
  <si>
    <t>600-NPS20 x 12 [SA182 F316]</t>
  </si>
  <si>
    <t>600-NPS20 x 14 [SA182 F316]</t>
  </si>
  <si>
    <t>600-NPS20 x 16 [SA182 F316]</t>
  </si>
  <si>
    <t>600-NPS20 x 18 [SA182 F316]</t>
  </si>
  <si>
    <t>600-NPS20 x 20 [SA182 F316]</t>
  </si>
  <si>
    <t>600-NPS24 x 12 [SA182 F316]</t>
  </si>
  <si>
    <t>600-NPS24 x 14 [SA182 F316]</t>
  </si>
  <si>
    <t>600-NPS24 x 16 [SA182 F316]</t>
  </si>
  <si>
    <t>600-NPS24 x 18 [SA182 F316]</t>
  </si>
  <si>
    <t>600-NPS24 x 20 [SA182 F316]</t>
  </si>
  <si>
    <t>900-NPS1 x 9 [SA182 F316]</t>
  </si>
  <si>
    <t>900-NPS1.25 x 9 [SA182 F316]</t>
  </si>
  <si>
    <t>900-NPS1.5 x 9 [SA182 F316]</t>
  </si>
  <si>
    <t>900-NPS2 x 9 [SA182 F316]</t>
  </si>
  <si>
    <t>900-NPS2.5 x 12 [SA182 F316]</t>
  </si>
  <si>
    <t>900-NPS3 x 12 [SA182 F316]</t>
  </si>
  <si>
    <t>900-NPS4 x 12 [SA182 F316]</t>
  </si>
  <si>
    <t>900-NPS5 x 12 [SA182 F316]</t>
  </si>
  <si>
    <t>900-NPS6 x 12 [SA182 F316]</t>
  </si>
  <si>
    <t>900-NPS8 x 12 [SA182 F316]</t>
  </si>
  <si>
    <t>900-NPS10 x 16 [SA182 F316]</t>
  </si>
  <si>
    <t>900-NPS12 x 16 [SA182 F316]</t>
  </si>
  <si>
    <t>900-NPS14 x 12 [SA182 F316]</t>
  </si>
  <si>
    <t>900-NPS14 x 14 [SA182 F316]</t>
  </si>
  <si>
    <t>900-NPS14 x 16 [SA182 F316]</t>
  </si>
  <si>
    <t>900-NPS14 x 18 [SA182 F316]</t>
  </si>
  <si>
    <t>900-NPS14 x 20 [SA182 F316]</t>
  </si>
  <si>
    <t>900-NPS16 x 12 [SA182 F316]</t>
  </si>
  <si>
    <t>900-NPS16 x 14 [SA182 F316]</t>
  </si>
  <si>
    <t>900-NPS16 x 16 [SA182 F316]</t>
  </si>
  <si>
    <t>900-NPS16 x 18 [SA182 F316]</t>
  </si>
  <si>
    <t>900-NPS16 x 20 [SA182 F316]</t>
  </si>
  <si>
    <t>900-NPS18 x 12 [SA182 F316]</t>
  </si>
  <si>
    <t>900-NPS18 x 14 [SA182 F316]</t>
  </si>
  <si>
    <t>900-NPS18 x 16 [SA182 F316]</t>
  </si>
  <si>
    <t>900-NPS18 x 18 [SA182 F316]</t>
  </si>
  <si>
    <t>900-NPS18 x 20 [SA182 F316]</t>
  </si>
  <si>
    <t>900-NPS20 x 12 [SA182 F316]</t>
  </si>
  <si>
    <t>900-NPS20 x 14 [SA182 F316]</t>
  </si>
  <si>
    <t>900-NPS20 x 16 [SA182 F316]</t>
  </si>
  <si>
    <t>900-NPS20 x 18 [SA182 F316]</t>
  </si>
  <si>
    <t>900-NPS20 x 20 [SA182 F316]</t>
  </si>
  <si>
    <t>900-NPS24 x 12 [SA182 F316]</t>
  </si>
  <si>
    <t>900-NPS24 x 14 [SA182 F316]</t>
  </si>
  <si>
    <t>900-NPS24 x 16 [SA182 F316]</t>
  </si>
  <si>
    <t>900-NPS24 x 18 [SA182 F316]</t>
  </si>
  <si>
    <t>900-NPS24 x 20 [SA182 F316]</t>
  </si>
  <si>
    <t>1500-NPS1 x 9 [SA182 F316]</t>
  </si>
  <si>
    <t>1500-NPS1.25 x 9 [SA182 F316]</t>
  </si>
  <si>
    <t>1500-NPS1.5 x 9 [SA182 F316]</t>
  </si>
  <si>
    <t>1500-NPS2 x 9 [SA182 F316]</t>
  </si>
  <si>
    <t>1500-NPS2.5 x 12 [SA182 F316]</t>
  </si>
  <si>
    <t>1500-NPS3 x 12 [SA182 F316]</t>
  </si>
  <si>
    <t>1500-NPS4 x 12 [SA182 F316]</t>
  </si>
  <si>
    <t>1500-NPS5 x 12 [SA182 F316]</t>
  </si>
  <si>
    <t>1500-NPS6 x 12 [SA182 F316]</t>
  </si>
  <si>
    <t>1500-NPS8 x 12 [SA182 F316]</t>
  </si>
  <si>
    <t>1500-NPS10 x 16 [SA182 F316]</t>
  </si>
  <si>
    <t>1500-NPS12 x 16 [SA182 F316]</t>
  </si>
  <si>
    <t>1500-NPS14 x 12 [SA182 F316]</t>
  </si>
  <si>
    <t>1500-NPS14 x 14 [SA182 F316]</t>
  </si>
  <si>
    <t>1500-NPS14 x 16 [SA182 F316]</t>
  </si>
  <si>
    <t>1500-NPS14 x 18 [SA182 F316]</t>
  </si>
  <si>
    <t>1500-NPS14 x 20 [SA182 F316]</t>
  </si>
  <si>
    <t>1500-NPS16 x 12 [SA182 F316]</t>
  </si>
  <si>
    <t>1500-NPS16 x 14 [SA182 F316]</t>
  </si>
  <si>
    <t>1500-NPS16 x 16 [SA182 F316]</t>
  </si>
  <si>
    <t>1500-NPS16 x 18 [SA182 F316]</t>
  </si>
  <si>
    <t>1500-NPS16 x 20 [SA182 F316]</t>
  </si>
  <si>
    <t>1500-NPS18 x 12 [SA182 F316]</t>
  </si>
  <si>
    <t>1500-NPS18 x 14 [SA182 F316]</t>
  </si>
  <si>
    <t>1500-NPS18 x 16 [SA182 F316]</t>
  </si>
  <si>
    <t>1500-NPS18 x 18 [SA182 F316]</t>
  </si>
  <si>
    <t>1500-NPS18 x 20 [SA182 F316]</t>
  </si>
  <si>
    <t>1500-NPS20 x 12 [SA182 F316]</t>
  </si>
  <si>
    <t>1500-NPS20 x 14 [SA182 F316]</t>
  </si>
  <si>
    <t>1500-NPS20 x 16 [SA182 F316]</t>
  </si>
  <si>
    <t>1500-NPS20 x 18 [SA182 F316]</t>
  </si>
  <si>
    <t>1500-NPS20 x 20 [SA182 F316]</t>
  </si>
  <si>
    <t>1500-NPS24 x 12 [SA182 F316]</t>
  </si>
  <si>
    <t>1500-NPS24 x 14 [SA182 F316]</t>
  </si>
  <si>
    <t>1500-NPS24 x 16 [SA182 F316]</t>
  </si>
  <si>
    <t>1500-NPS24 x 18 [SA182 F316]</t>
  </si>
  <si>
    <t>1500-NPS24 x 20 [SA182 F316]</t>
  </si>
  <si>
    <t>2500-NPS1 x 9 [SA182 F316]</t>
  </si>
  <si>
    <t>2500-NPS1.25 x 9 [SA182 F316]</t>
  </si>
  <si>
    <t>2500-NPS1.5 x 9 [SA182 F316]</t>
  </si>
  <si>
    <t>2500-NPS2 x 9 [SA182 F316]</t>
  </si>
  <si>
    <t>2500-NPS2.5 x 12 [SA182 F316]</t>
  </si>
  <si>
    <t>2500-NPS3 x 12 [SA182 F316]</t>
  </si>
  <si>
    <t>2500-NPS4 x 12 [SA182 F316]</t>
  </si>
  <si>
    <t>2500-NPS5 x 12 [SA182 F316]</t>
  </si>
  <si>
    <t>2500-NPS6 x 12 [SA182 F316]</t>
  </si>
  <si>
    <t>2500-NPS8 x 12 [SA182 F316]</t>
  </si>
  <si>
    <t>2500-NPS10 x 16 [SA182 F316]</t>
  </si>
  <si>
    <t>2500-NPS12 x 16 [SA182 F316]</t>
  </si>
  <si>
    <t>150-NPS1 x 9 [SA182 F316L]</t>
  </si>
  <si>
    <t>150-NPS1.25 x 9 [SA182 F316L]</t>
  </si>
  <si>
    <t>150-NPS1.5 x 9 [SA182 F316L]</t>
  </si>
  <si>
    <t>150-NPS2 x 9 [SA182 F316L]</t>
  </si>
  <si>
    <t>150-NPS2.5 x 9 [SA182 F316L]</t>
  </si>
  <si>
    <t>150-NPS3 x 9 [SA182 F316L]</t>
  </si>
  <si>
    <t>150-NPS3.5 x 9 [SA182 F316L]</t>
  </si>
  <si>
    <t>150-NPS4 x 12 [SA182 F316L]</t>
  </si>
  <si>
    <t>150-NPS5 x 12 [SA182 F316L]</t>
  </si>
  <si>
    <t>150-NPS6 x 12 [SA182 F316L]</t>
  </si>
  <si>
    <t>150-NPS8 x 12 [SA182 F316L]</t>
  </si>
  <si>
    <t>150-NPS10 x 12 [SA182 F316L]</t>
  </si>
  <si>
    <t>150-NPS12 x 12 [SA182 F316L]</t>
  </si>
  <si>
    <t>150-NPS14 x 12 [SA182 F316L]</t>
  </si>
  <si>
    <t>150-NPS16 x 12 [SA182 F316L]</t>
  </si>
  <si>
    <t>150-NPS18 x 12 [SA182 F316L]</t>
  </si>
  <si>
    <t>150-NPS20 x 12 [SA182 F316L]</t>
  </si>
  <si>
    <t>150-NPS24 x 12 [SA182 F316L]</t>
  </si>
  <si>
    <t>300-NPS1 x 9 [SA182 F316L]</t>
  </si>
  <si>
    <t>300-NPS1.25 x 9 [SA182 F316L]</t>
  </si>
  <si>
    <t>300-NPS1.5 x 9 [SA182 F316L]</t>
  </si>
  <si>
    <t>300-NPS2 x 9 [SA182 F316L]</t>
  </si>
  <si>
    <t>300-NPS2.5 x 9 [SA182 F316L]</t>
  </si>
  <si>
    <t>300-NPS3 x 9 [SA182 F316L]</t>
  </si>
  <si>
    <t>300-NPS3.5 x 9 [SA182 F316L]</t>
  </si>
  <si>
    <t>300-NPS4 x 12 [SA182 F316L]</t>
  </si>
  <si>
    <t>300-NPS5 x 12 [SA182 F316L]</t>
  </si>
  <si>
    <t>300-NPS6 x 12 [SA182 F316L]</t>
  </si>
  <si>
    <t>300-NPS8 x 12 [SA182 F316L]</t>
  </si>
  <si>
    <t>300-NPS10 x 12 [SA182 F316L]</t>
  </si>
  <si>
    <t>300-NPS12 x 12 [SA182 F316L]</t>
  </si>
  <si>
    <t>300-NPS14 x 12 [SA182 F316L]</t>
  </si>
  <si>
    <t>300-NPS16 x 12 [SA182 F316L]</t>
  </si>
  <si>
    <t>300-NPS18 x 12 [SA182 F316L]</t>
  </si>
  <si>
    <t>300-NPS20 x 12 [SA182 F316L]</t>
  </si>
  <si>
    <t>300-NPS24 x 12 [SA182 F316L]</t>
  </si>
  <si>
    <t>400-NPS1 x 9 [SA182 F316L]</t>
  </si>
  <si>
    <t>400-NPS1.25 x 9 [SA182 F316L]</t>
  </si>
  <si>
    <t>400-NPS1.5 x 9 [SA182 F316L]</t>
  </si>
  <si>
    <t>400-NPS2 x 9 [SA182 F316L]</t>
  </si>
  <si>
    <t>400-NPS2.5 x 9 [SA182 F316L]</t>
  </si>
  <si>
    <t>400-NPS3 x 9 [SA182 F316L]</t>
  </si>
  <si>
    <t>400-NPS3.5 x 9 [SA182 F316L]</t>
  </si>
  <si>
    <t>400-NPS4 x 12 [SA182 F316L]</t>
  </si>
  <si>
    <t>400-NPS5 x 12 [SA182 F316L]</t>
  </si>
  <si>
    <t>400-NPS6 x 12 [SA182 F316L]</t>
  </si>
  <si>
    <t>400-NPS8 x 12 [SA182 F316L]</t>
  </si>
  <si>
    <t>400-NPS10 x 12 [SA182 F316L]</t>
  </si>
  <si>
    <t>400-NPS12 x 12 [SA182 F316L]</t>
  </si>
  <si>
    <t>400-NPS14 x 12 [SA182 F316L]</t>
  </si>
  <si>
    <t>400-NPS14 x 14 [SA182 F316L]</t>
  </si>
  <si>
    <t>400-NPS14 x 16 [SA182 F316L]</t>
  </si>
  <si>
    <t>400-NPS14 x 18 [SA182 F316L]</t>
  </si>
  <si>
    <t>400-NPS14 x 20 [SA182 F316L]</t>
  </si>
  <si>
    <t>400-NPS16 x 12 [SA182 F316L]</t>
  </si>
  <si>
    <t>400-NPS16 x 14 [SA182 F316L]</t>
  </si>
  <si>
    <t>400-NPS16 x 16 [SA182 F316L]</t>
  </si>
  <si>
    <t>400-NPS16 x 18 [SA182 F316L]</t>
  </si>
  <si>
    <t>400-NPS16 x 20 [SA182 F316L]</t>
  </si>
  <si>
    <t>400-NPS18 x 12 [SA182 F316L]</t>
  </si>
  <si>
    <t>400-NPS18 x 14 [SA182 F316L]</t>
  </si>
  <si>
    <t>400-NPS18 x 16 [SA182 F316L]</t>
  </si>
  <si>
    <t>400-NPS18 x 18 [SA182 F316L]</t>
  </si>
  <si>
    <t>400-NPS18 x 20 [SA182 F316L]</t>
  </si>
  <si>
    <t>400-NPS20 x 12 [SA182 F316L]</t>
  </si>
  <si>
    <t>400-NPS20 x 14 [SA182 F316L]</t>
  </si>
  <si>
    <t>400-NPS20 x 16 [SA182 F316L]</t>
  </si>
  <si>
    <t>400-NPS20 x 18 [SA182 F316L]</t>
  </si>
  <si>
    <t>400-NPS20 x 20 [SA182 F316L]</t>
  </si>
  <si>
    <t>400-NPS24 x 12 [SA182 F316L]</t>
  </si>
  <si>
    <t>400-NPS24 x 14 [SA182 F316L]</t>
  </si>
  <si>
    <t>400-NPS24 x 16 [SA182 F316L]</t>
  </si>
  <si>
    <t>400-NPS24 x 18 [SA182 F316L]</t>
  </si>
  <si>
    <t>400-NPS24 x 20 [SA182 F316L]</t>
  </si>
  <si>
    <t>600-NPS1 x 9 [SA182 F316L]</t>
  </si>
  <si>
    <t>600-NPS1.25 x 9 [SA182 F316L]</t>
  </si>
  <si>
    <t>600-NPS1.5 x 9 [SA182 F316L]</t>
  </si>
  <si>
    <t>600-NPS2 x 9 [SA182 F316L]</t>
  </si>
  <si>
    <t>600-NPS2.5 x 9 [SA182 F316L]</t>
  </si>
  <si>
    <t>600-NPS3 x 9 [SA182 F316L]</t>
  </si>
  <si>
    <t>600-NPS3.5 x 9 [SA182 F316L]</t>
  </si>
  <si>
    <t>600-NPS4 x 12 [SA182 F316L]</t>
  </si>
  <si>
    <t>600-NPS5 x 12 [SA182 F316L]</t>
  </si>
  <si>
    <t>600-NPS6 x 12 [SA182 F316L]</t>
  </si>
  <si>
    <t>600-NPS8 x 12 [SA182 F316L]</t>
  </si>
  <si>
    <t>600-NPS10 x 12 [SA182 F316L]</t>
  </si>
  <si>
    <t>600-NPS12 x 12 [SA182 F316L]</t>
  </si>
  <si>
    <t>600-NPS14 x 12 [SA182 F316L]</t>
  </si>
  <si>
    <t>600-NPS14 x 14 [SA182 F316L]</t>
  </si>
  <si>
    <t>600-NPS14 x 16 [SA182 F316L]</t>
  </si>
  <si>
    <t>600-NPS14 x 18 [SA182 F316L]</t>
  </si>
  <si>
    <t>600-NPS14 x 20 [SA182 F316L]</t>
  </si>
  <si>
    <t>600-NPS16 x 12 [SA182 F316L]</t>
  </si>
  <si>
    <t>600-NPS16 x 14 [SA182 F316L]</t>
  </si>
  <si>
    <t>600-NPS16 x 16 [SA182 F316L]</t>
  </si>
  <si>
    <t>600-NPS16 x 18 [SA182 F316L]</t>
  </si>
  <si>
    <t>600-NPS16 x 20 [SA182 F316L]</t>
  </si>
  <si>
    <t>600-NPS18 x 12 [SA182 F316L]</t>
  </si>
  <si>
    <t>600-NPS18 x 14 [SA182 F316L]</t>
  </si>
  <si>
    <t>600-NPS18 x 16 [SA182 F316L]</t>
  </si>
  <si>
    <t>600-NPS18 x 18 [SA182 F316L]</t>
  </si>
  <si>
    <t>600-NPS18 x 20 [SA182 F316L]</t>
  </si>
  <si>
    <t>600-NPS20 x 12 [SA182 F316L]</t>
  </si>
  <si>
    <t>600-NPS20 x 14 [SA182 F316L]</t>
  </si>
  <si>
    <t>600-NPS20 x 16 [SA182 F316L]</t>
  </si>
  <si>
    <t>600-NPS20 x 18 [SA182 F316L]</t>
  </si>
  <si>
    <t>600-NPS20 x 20 [SA182 F316L]</t>
  </si>
  <si>
    <t>600-NPS24 x 12 [SA182 F316L]</t>
  </si>
  <si>
    <t>600-NPS24 x 14 [SA182 F316L]</t>
  </si>
  <si>
    <t>600-NPS24 x 16 [SA182 F316L]</t>
  </si>
  <si>
    <t>600-NPS24 x 18 [SA182 F316L]</t>
  </si>
  <si>
    <t>600-NPS24 x 20 [SA182 F316L]</t>
  </si>
  <si>
    <t>900-NPS1 x 9 [SA182 F316L]</t>
  </si>
  <si>
    <t>900-NPS1.25 x 9 [SA182 F316L]</t>
  </si>
  <si>
    <t>900-NPS1.5 x 9 [SA182 F316L]</t>
  </si>
  <si>
    <t>900-NPS2 x 9 [SA182 F316L]</t>
  </si>
  <si>
    <t>900-NPS2.5 x 12 [SA182 F316L]</t>
  </si>
  <si>
    <t>900-NPS3 x 12 [SA182 F316L]</t>
  </si>
  <si>
    <t>900-NPS4 x 12 [SA182 F316L]</t>
  </si>
  <si>
    <t>900-NPS5 x 12 [SA182 F316L]</t>
  </si>
  <si>
    <t>900-NPS6 x 12 [SA182 F316L]</t>
  </si>
  <si>
    <t>900-NPS8 x 12 [SA182 F316L]</t>
  </si>
  <si>
    <t>900-NPS10 x 16 [SA182 F316L]</t>
  </si>
  <si>
    <t>900-NPS12 x 16 [SA182 F316L]</t>
  </si>
  <si>
    <t>900-NPS14 x 12 [SA182 F316L]</t>
  </si>
  <si>
    <t>900-NPS14 x 14 [SA182 F316L]</t>
  </si>
  <si>
    <t>900-NPS14 x 16 [SA182 F316L]</t>
  </si>
  <si>
    <t>900-NPS14 x 18 [SA182 F316L]</t>
  </si>
  <si>
    <t>900-NPS14 x 20 [SA182 F316L]</t>
  </si>
  <si>
    <t>900-NPS16 x 12 [SA182 F316L]</t>
  </si>
  <si>
    <t>900-NPS16 x 14 [SA182 F316L]</t>
  </si>
  <si>
    <t>900-NPS16 x 16 [SA182 F316L]</t>
  </si>
  <si>
    <t>900-NPS16 x 18 [SA182 F316L]</t>
  </si>
  <si>
    <t>900-NPS16 x 20 [SA182 F316L]</t>
  </si>
  <si>
    <t>900-NPS18 x 12 [SA182 F316L]</t>
  </si>
  <si>
    <t>900-NPS18 x 14 [SA182 F316L]</t>
  </si>
  <si>
    <t>900-NPS18 x 16 [SA182 F316L]</t>
  </si>
  <si>
    <t>900-NPS18 x 18 [SA182 F316L]</t>
  </si>
  <si>
    <t>900-NPS18 x 20 [SA182 F316L]</t>
  </si>
  <si>
    <t>900-NPS20 x 12 [SA182 F316L]</t>
  </si>
  <si>
    <t>900-NPS20 x 14 [SA182 F316L]</t>
  </si>
  <si>
    <t>900-NPS20 x 16 [SA182 F316L]</t>
  </si>
  <si>
    <t>900-NPS20 x 18 [SA182 F316L]</t>
  </si>
  <si>
    <t>900-NPS20 x 20 [SA182 F316L]</t>
  </si>
  <si>
    <t>900-NPS24 x 12 [SA182 F316L]</t>
  </si>
  <si>
    <t>900-NPS24 x 14 [SA182 F316L]</t>
  </si>
  <si>
    <t>900-NPS24 x 16 [SA182 F316L]</t>
  </si>
  <si>
    <t>900-NPS24 x 18 [SA182 F316L]</t>
  </si>
  <si>
    <t>900-NPS24 x 20 [SA182 F316L]</t>
  </si>
  <si>
    <t>1500-NPS1 x 9 [SA182 F316L]</t>
  </si>
  <si>
    <t>1500-NPS1.25 x 9 [SA182 F316L]</t>
  </si>
  <si>
    <t>1500-NPS1.5 x 9 [SA182 F316L]</t>
  </si>
  <si>
    <t>1500-NPS2 x 9 [SA182 F316L]</t>
  </si>
  <si>
    <t>1500-NPS2.5 x 12 [SA182 F316L]</t>
  </si>
  <si>
    <t>1500-NPS3 x 12 [SA182 F316L]</t>
  </si>
  <si>
    <t>1500-NPS4 x 12 [SA182 F316L]</t>
  </si>
  <si>
    <t>1500-NPS5 x 12 [SA182 F316L]</t>
  </si>
  <si>
    <t>1500-NPS6 x 12 [SA182 F316L]</t>
  </si>
  <si>
    <t>1500-NPS8 x 12 [SA182 F316L]</t>
  </si>
  <si>
    <t>1500-NPS10 x 16 [SA182 F316L]</t>
  </si>
  <si>
    <t>1500-NPS12 x 16 [SA182 F316L]</t>
  </si>
  <si>
    <t>1500-NPS14 x 12 [SA182 F316L]</t>
  </si>
  <si>
    <t>1500-NPS14 x 14 [SA182 F316L]</t>
  </si>
  <si>
    <t>1500-NPS14 x 16 [SA182 F316L]</t>
  </si>
  <si>
    <t>1500-NPS14 x 18 [SA182 F316L]</t>
  </si>
  <si>
    <t>1500-NPS14 x 20 [SA182 F316L]</t>
  </si>
  <si>
    <t>1500-NPS16 x 12 [SA182 F316L]</t>
  </si>
  <si>
    <t>1500-NPS16 x 14 [SA182 F316L]</t>
  </si>
  <si>
    <t>1500-NPS16 x 16 [SA182 F316L]</t>
  </si>
  <si>
    <t>1500-NPS16 x 18 [SA182 F316L]</t>
  </si>
  <si>
    <t>1500-NPS16 x 20 [SA182 F316L]</t>
  </si>
  <si>
    <t>1500-NPS18 x 12 [SA182 F316L]</t>
  </si>
  <si>
    <t>1500-NPS18 x 14 [SA182 F316L]</t>
  </si>
  <si>
    <t>1500-NPS18 x 16 [SA182 F316L]</t>
  </si>
  <si>
    <t>1500-NPS18 x 18 [SA182 F316L]</t>
  </si>
  <si>
    <t>1500-NPS18 x 20 [SA182 F316L]</t>
  </si>
  <si>
    <t>1500-NPS20 x 12 [SA182 F316L]</t>
  </si>
  <si>
    <t>1500-NPS20 x 14 [SA182 F316L]</t>
  </si>
  <si>
    <t>1500-NPS20 x 16 [SA182 F316L]</t>
  </si>
  <si>
    <t>1500-NPS20 x 18 [SA182 F316L]</t>
  </si>
  <si>
    <t>1500-NPS20 x 20 [SA182 F316L]</t>
  </si>
  <si>
    <t>1500-NPS24 x 12 [SA182 F316L]</t>
  </si>
  <si>
    <t>1500-NPS24 x 14 [SA182 F316L]</t>
  </si>
  <si>
    <t>1500-NPS24 x 16 [SA182 F316L]</t>
  </si>
  <si>
    <t>1500-NPS24 x 18 [SA182 F316L]</t>
  </si>
  <si>
    <t>1500-NPS24 x 20 [SA182 F316L]</t>
  </si>
  <si>
    <t>2500-NPS1 x 9 [SA182 F316L]</t>
  </si>
  <si>
    <t>2500-NPS1.25 x 9 [SA182 F316L]</t>
  </si>
  <si>
    <t>2500-NPS1.5 x 9 [SA182 F316L]</t>
  </si>
  <si>
    <t>2500-NPS2 x 9 [SA182 F316L]</t>
  </si>
  <si>
    <t>2500-NPS2.5 x 12 [SA182 F316L]</t>
  </si>
  <si>
    <t>2500-NPS3 x 12 [SA182 F316L]</t>
  </si>
  <si>
    <t>2500-NPS4 x 12 [SA182 F316L]</t>
  </si>
  <si>
    <t>2500-NPS5 x 12 [SA182 F316L]</t>
  </si>
  <si>
    <t>2500-NPS6 x 12 [SA182 F316L]</t>
  </si>
  <si>
    <t>2500-NPS8 x 12 [SA182 F316L]</t>
  </si>
  <si>
    <t>2500-NPS10 x 16 [SA182 F316L]</t>
  </si>
  <si>
    <t>2500-NPS12 x 16 [SA182 F316L]</t>
  </si>
  <si>
    <t>150-NPS1 x 9 [SA350 LF2]</t>
  </si>
  <si>
    <t>150-NPS1.25 x 9 [SA350 LF2]</t>
  </si>
  <si>
    <t>150-NPS1.5 x 9 [SA350 LF2]</t>
  </si>
  <si>
    <t>150-NPS2 x 9 [SA350 LF2]</t>
  </si>
  <si>
    <t>150-NPS2.5 x 9 [SA350 LF2]</t>
  </si>
  <si>
    <t>150-NPS3 x 9 [SA350 LF2]</t>
  </si>
  <si>
    <t>150-NPS3.5 x 9 [SA350 LF2]</t>
  </si>
  <si>
    <t>150-NPS4 x 12 [SA350 LF2]</t>
  </si>
  <si>
    <t>150-NPS5 x 12 [SA350 LF2]</t>
  </si>
  <si>
    <t>150-NPS6 x 12 [SA350 LF2]</t>
  </si>
  <si>
    <t>150-NPS8 x 12 [SA350 LF2]</t>
  </si>
  <si>
    <t>150-NPS10 x 12 [SA350 LF2]</t>
  </si>
  <si>
    <t>150-NPS12 x 12 [SA350 LF2]</t>
  </si>
  <si>
    <t>150-NPS14 x 12 [SA350 LF2]</t>
  </si>
  <si>
    <t>150-NPS16 x 12 [SA350 LF2]</t>
  </si>
  <si>
    <t>150-NPS18 x 12 [SA350 LF2]</t>
  </si>
  <si>
    <t>150-NPS20 x 12 [SA350 LF2]</t>
  </si>
  <si>
    <t>150-NPS24 x 12 [SA350 LF2]</t>
  </si>
  <si>
    <t>300-NPS1 x 9 [SA350 LF2]</t>
  </si>
  <si>
    <t>300-NPS1.25 x 9 [SA350 LF2]</t>
  </si>
  <si>
    <t>300-NPS1.5 x 9 [SA350 LF2]</t>
  </si>
  <si>
    <t>300-NPS2 x 9 [SA350 LF2]</t>
  </si>
  <si>
    <t>300-NPS2.5 x 9 [SA350 LF2]</t>
  </si>
  <si>
    <t>300-NPS3 x 9 [SA350 LF2]</t>
  </si>
  <si>
    <t>300-NPS3.5 x 9 [SA350 LF2]</t>
  </si>
  <si>
    <t>300-NPS4 x 12 [SA350 LF2]</t>
  </si>
  <si>
    <t>300-NPS5 x 12 [SA350 LF2]</t>
  </si>
  <si>
    <t>300-NPS6 x 12 [SA350 LF2]</t>
  </si>
  <si>
    <t>300-NPS8 x 12 [SA350 LF2]</t>
  </si>
  <si>
    <t>300-NPS10 x 12 [SA350 LF2]</t>
  </si>
  <si>
    <t>300-NPS12 x 12 [SA350 LF2]</t>
  </si>
  <si>
    <t>300-NPS14 x 12 [SA350 LF2]</t>
  </si>
  <si>
    <t>300-NPS16 x 12 [SA350 LF2]</t>
  </si>
  <si>
    <t>300-NPS18 x 12 [SA350 LF2]</t>
  </si>
  <si>
    <t>300-NPS20 x 12 [SA350 LF2]</t>
  </si>
  <si>
    <t>300-NPS24 x 12 [SA350 LF2]</t>
  </si>
  <si>
    <t>400-NPS1 x 9 [SA350 LF2]</t>
  </si>
  <si>
    <t>400-NPS1.25 x 9 [SA350 LF2]</t>
  </si>
  <si>
    <t>400-NPS1.5 x 9 [SA350 LF2]</t>
  </si>
  <si>
    <t>400-NPS2 x 9 [SA350 LF2]</t>
  </si>
  <si>
    <t>400-NPS2.5 x 9 [SA350 LF2]</t>
  </si>
  <si>
    <t>400-NPS3 x 9 [SA350 LF2]</t>
  </si>
  <si>
    <t>400-NPS3.5 x 9 [SA350 LF2]</t>
  </si>
  <si>
    <t>400-NPS4 x 12 [SA350 LF2]</t>
  </si>
  <si>
    <t>400-NPS5 x 12 [SA350 LF2]</t>
  </si>
  <si>
    <t>400-NPS6 x 12 [SA350 LF2]</t>
  </si>
  <si>
    <t>400-NPS8 x 12 [SA350 LF2]</t>
  </si>
  <si>
    <t>400-NPS10 x 12 [SA350 LF2]</t>
  </si>
  <si>
    <t>400-NPS12 x 12 [SA350 LF2]</t>
  </si>
  <si>
    <t>400-NPS14 x 12 [SA350 LF2]</t>
  </si>
  <si>
    <t>400-NPS14 x 14 [SA350 LF2]</t>
  </si>
  <si>
    <t>400-NPS14 x 16 [SA350 LF2]</t>
  </si>
  <si>
    <t>400-NPS14 x 18 [SA350 LF2]</t>
  </si>
  <si>
    <t>400-NPS14 x 20 [SA350 LF2]</t>
  </si>
  <si>
    <t>400-NPS16 x 12 [SA350 LF2]</t>
  </si>
  <si>
    <t>400-NPS16 x 14 [SA350 LF2]</t>
  </si>
  <si>
    <t>400-NPS16 x 16 [SA350 LF2]</t>
  </si>
  <si>
    <t>400-NPS16 x 18 [SA350 LF2]</t>
  </si>
  <si>
    <t>400-NPS16 x 20 [SA350 LF2]</t>
  </si>
  <si>
    <t>400-NPS18 x 12 [SA350 LF2]</t>
  </si>
  <si>
    <t>400-NPS18 x 14 [SA350 LF2]</t>
  </si>
  <si>
    <t>400-NPS18 x 16 [SA350 LF2]</t>
  </si>
  <si>
    <t>400-NPS18 x 18 [SA350 LF2]</t>
  </si>
  <si>
    <t>400-NPS18 x 20 [SA350 LF2]</t>
  </si>
  <si>
    <t>400-NPS20 x 12 [SA350 LF2]</t>
  </si>
  <si>
    <t>400-NPS20 x 14 [SA350 LF2]</t>
  </si>
  <si>
    <t>400-NPS20 x 16 [SA350 LF2]</t>
  </si>
  <si>
    <t>400-NPS20 x 18 [SA350 LF2]</t>
  </si>
  <si>
    <t>400-NPS20 x 20 [SA350 LF2]</t>
  </si>
  <si>
    <t>400-NPS24 x 12 [SA350 LF2]</t>
  </si>
  <si>
    <t>400-NPS24 x 14 [SA350 LF2]</t>
  </si>
  <si>
    <t>400-NPS24 x 16 [SA350 LF2]</t>
  </si>
  <si>
    <t>400-NPS24 x 18 [SA350 LF2]</t>
  </si>
  <si>
    <t>400-NPS24 x 20 [SA350 LF2]</t>
  </si>
  <si>
    <t>600-NPS1 x 9 [SA350 LF2]</t>
  </si>
  <si>
    <t>600-NPS1.25 x 9 [SA350 LF2]</t>
  </si>
  <si>
    <t>600-NPS1.5 x 9 [SA350 LF2]</t>
  </si>
  <si>
    <t>600-NPS2 x 9 [SA350 LF2]</t>
  </si>
  <si>
    <t>600-NPS2.5 x 9 [SA350 LF2]</t>
  </si>
  <si>
    <t>600-NPS3 x 9 [SA350 LF2]</t>
  </si>
  <si>
    <t>600-NPS3.5 x 9 [SA350 LF2]</t>
  </si>
  <si>
    <t>600-NPS4 x 12 [SA350 LF2]</t>
  </si>
  <si>
    <t>600-NPS5 x 12 [SA350 LF2]</t>
  </si>
  <si>
    <t>600-NPS6 x 12 [SA350 LF2]</t>
  </si>
  <si>
    <t>600-NPS8 x 12 [SA350 LF2]</t>
  </si>
  <si>
    <t>600-NPS10 x 12 [SA350 LF2]</t>
  </si>
  <si>
    <t>600-NPS12 x 12 [SA350 LF2]</t>
  </si>
  <si>
    <t>600-NPS14 x 12 [SA350 LF2]</t>
  </si>
  <si>
    <t>600-NPS14 x 14 [SA350 LF2]</t>
  </si>
  <si>
    <t>600-NPS14 x 16 [SA350 LF2]</t>
  </si>
  <si>
    <t>600-NPS14 x 18 [SA350 LF2]</t>
  </si>
  <si>
    <t>600-NPS14 x 20 [SA350 LF2]</t>
  </si>
  <si>
    <t>600-NPS16 x 12 [SA350 LF2]</t>
  </si>
  <si>
    <t>600-NPS16 x 14 [SA350 LF2]</t>
  </si>
  <si>
    <t>600-NPS16 x 16 [SA350 LF2]</t>
  </si>
  <si>
    <t>600-NPS16 x 18 [SA350 LF2]</t>
  </si>
  <si>
    <t>600-NPS16 x 20 [SA350 LF2]</t>
  </si>
  <si>
    <t>600-NPS18 x 12 [SA350 LF2]</t>
  </si>
  <si>
    <t>600-NPS18 x 14 [SA350 LF2]</t>
  </si>
  <si>
    <t>600-NPS18 x 16 [SA350 LF2]</t>
  </si>
  <si>
    <t>600-NPS18 x 18 [SA350 LF2]</t>
  </si>
  <si>
    <t>600-NPS18 x 20 [SA350 LF2]</t>
  </si>
  <si>
    <t>600-NPS20 x 12 [SA350 LF2]</t>
  </si>
  <si>
    <t>600-NPS20 x 14 [SA350 LF2]</t>
  </si>
  <si>
    <t>600-NPS20 x 16 [SA350 LF2]</t>
  </si>
  <si>
    <t>600-NPS20 x 18 [SA350 LF2]</t>
  </si>
  <si>
    <t>600-NPS20 x 20 [SA350 LF2]</t>
  </si>
  <si>
    <t>600-NPS24 x 12 [SA350 LF2]</t>
  </si>
  <si>
    <t>600-NPS24 x 14 [SA350 LF2]</t>
  </si>
  <si>
    <t>600-NPS24 x 16 [SA350 LF2]</t>
  </si>
  <si>
    <t>600-NPS24 x 18 [SA350 LF2]</t>
  </si>
  <si>
    <t>600-NPS24 x 20 [SA350 LF2]</t>
  </si>
  <si>
    <t>900-NPS1 x 9 [SA350 LF2]</t>
  </si>
  <si>
    <t>900-NPS1.25 x 9 [SA350 LF2]</t>
  </si>
  <si>
    <t>900-NPS1.5 x 9 [SA350 LF2]</t>
  </si>
  <si>
    <t>900-NPS2 x 9 [SA350 LF2]</t>
  </si>
  <si>
    <t>900-NPS2.5 x 12 [SA350 LF2]</t>
  </si>
  <si>
    <t>900-NPS3 x 12 [SA350 LF2]</t>
  </si>
  <si>
    <t>900-NPS4 x 12 [SA350 LF2]</t>
  </si>
  <si>
    <t>900-NPS5 x 12 [SA350 LF2]</t>
  </si>
  <si>
    <t>900-NPS6 x 12 [SA350 LF2]</t>
  </si>
  <si>
    <t>900-NPS8 x 12 [SA350 LF2]</t>
  </si>
  <si>
    <t>900-NPS10 x 16 [SA350 LF2]</t>
  </si>
  <si>
    <t>900-NPS12 x 16 [SA350 LF2]</t>
  </si>
  <si>
    <t>900-NPS14 x 12 [SA350 LF2]</t>
  </si>
  <si>
    <t>900-NPS14 x 14 [SA350 LF2]</t>
  </si>
  <si>
    <t>900-NPS14 x 16 [SA350 LF2]</t>
  </si>
  <si>
    <t>900-NPS14 x 18 [SA350 LF2]</t>
  </si>
  <si>
    <t>900-NPS14 x 20 [SA350 LF2]</t>
  </si>
  <si>
    <t>900-NPS16 x 12 [SA350 LF2]</t>
  </si>
  <si>
    <t>900-NPS16 x 14 [SA350 LF2]</t>
  </si>
  <si>
    <t>900-NPS16 x 16 [SA350 LF2]</t>
  </si>
  <si>
    <t>900-NPS16 x 18 [SA350 LF2]</t>
  </si>
  <si>
    <t>900-NPS16 x 20 [SA350 LF2]</t>
  </si>
  <si>
    <t>900-NPS18 x 12 [SA350 LF2]</t>
  </si>
  <si>
    <t>900-NPS18 x 14 [SA350 LF2]</t>
  </si>
  <si>
    <t>900-NPS18 x 16 [SA350 LF2]</t>
  </si>
  <si>
    <t>900-NPS18 x 18 [SA350 LF2]</t>
  </si>
  <si>
    <t>900-NPS18 x 20 [SA350 LF2]</t>
  </si>
  <si>
    <t>900-NPS20 x 12 [SA350 LF2]</t>
  </si>
  <si>
    <t>900-NPS20 x 14 [SA350 LF2]</t>
  </si>
  <si>
    <t>900-NPS20 x 16 [SA350 LF2]</t>
  </si>
  <si>
    <t>900-NPS20 x 18 [SA350 LF2]</t>
  </si>
  <si>
    <t>900-NPS20 x 20 [SA350 LF2]</t>
  </si>
  <si>
    <t>900-NPS24 x 12 [SA350 LF2]</t>
  </si>
  <si>
    <t>900-NPS24 x 14 [SA350 LF2]</t>
  </si>
  <si>
    <t>900-NPS24 x 16 [SA350 LF2]</t>
  </si>
  <si>
    <t>900-NPS24 x 18 [SA350 LF2]</t>
  </si>
  <si>
    <t>900-NPS24 x 20 [SA350 LF2]</t>
  </si>
  <si>
    <t>1500-NPS1 x 9 [SA350 LF2]</t>
  </si>
  <si>
    <t>1500-NPS1.25 x 9 [SA350 LF2]</t>
  </si>
  <si>
    <t>1500-NPS1.5 x 9 [SA350 LF2]</t>
  </si>
  <si>
    <t>1500-NPS2 x 9 [SA350 LF2]</t>
  </si>
  <si>
    <t>1500-NPS2.5 x 12 [SA350 LF2]</t>
  </si>
  <si>
    <t>1500-NPS3 x 12 [SA350 LF2]</t>
  </si>
  <si>
    <t>1500-NPS4 x 12 [SA350 LF2]</t>
  </si>
  <si>
    <t>1500-NPS5 x 12 [SA350 LF2]</t>
  </si>
  <si>
    <t>1500-NPS6 x 12 [SA350 LF2]</t>
  </si>
  <si>
    <t>1500-NPS8 x 12 [SA350 LF2]</t>
  </si>
  <si>
    <t>1500-NPS10 x 16 [SA350 LF2]</t>
  </si>
  <si>
    <t>1500-NPS12 x 16 [SA350 LF2]</t>
  </si>
  <si>
    <t>1500-NPS14 x 12 [SA350 LF2]</t>
  </si>
  <si>
    <t>1500-NPS14 x 14 [SA350 LF2]</t>
  </si>
  <si>
    <t>1500-NPS14 x 16 [SA350 LF2]</t>
  </si>
  <si>
    <t>1500-NPS14 x 18 [SA350 LF2]</t>
  </si>
  <si>
    <t>1500-NPS14 x 20 [SA350 LF2]</t>
  </si>
  <si>
    <t>1500-NPS16 x 12 [SA350 LF2]</t>
  </si>
  <si>
    <t>1500-NPS16 x 14 [SA350 LF2]</t>
  </si>
  <si>
    <t>1500-NPS16 x 16 [SA350 LF2]</t>
  </si>
  <si>
    <t>1500-NPS16 x 18 [SA350 LF2]</t>
  </si>
  <si>
    <t>1500-NPS16 x 20 [SA350 LF2]</t>
  </si>
  <si>
    <t>1500-NPS18 x 12 [SA350 LF2]</t>
  </si>
  <si>
    <t>1500-NPS18 x 14 [SA350 LF2]</t>
  </si>
  <si>
    <t>1500-NPS18 x 16 [SA350 LF2]</t>
  </si>
  <si>
    <t>1500-NPS18 x 18 [SA350 LF2]</t>
  </si>
  <si>
    <t>1500-NPS18 x 20 [SA350 LF2]</t>
  </si>
  <si>
    <t>1500-NPS20 x 12 [SA350 LF2]</t>
  </si>
  <si>
    <t>1500-NPS20 x 14 [SA350 LF2]</t>
  </si>
  <si>
    <t>1500-NPS20 x 16 [SA350 LF2]</t>
  </si>
  <si>
    <t>1500-NPS20 x 18 [SA350 LF2]</t>
  </si>
  <si>
    <t>1500-NPS20 x 20 [SA350 LF2]</t>
  </si>
  <si>
    <t>1500-NPS24 x 12 [SA350 LF2]</t>
  </si>
  <si>
    <t>1500-NPS24 x 14 [SA350 LF2]</t>
  </si>
  <si>
    <t>1500-NPS24 x 16 [SA350 LF2]</t>
  </si>
  <si>
    <t>1500-NPS24 x 18 [SA350 LF2]</t>
  </si>
  <si>
    <t>1500-NPS24 x 20 [SA350 LF2]</t>
  </si>
  <si>
    <t>2500-NPS1 x 9 [SA350 LF2]</t>
  </si>
  <si>
    <t>2500-NPS1.25 x 9 [SA350 LF2]</t>
  </si>
  <si>
    <t>2500-NPS1.5 x 9 [SA350 LF2]</t>
  </si>
  <si>
    <t>2500-NPS2 x 9 [SA350 LF2]</t>
  </si>
  <si>
    <t>2500-NPS2.5 x 12 [SA350 LF2]</t>
  </si>
  <si>
    <t>2500-NPS3 x 12 [SA350 LF2]</t>
  </si>
  <si>
    <t>2500-NPS4 x 12 [SA350 LF2]</t>
  </si>
  <si>
    <t>2500-NPS5 x 12 [SA350 LF2]</t>
  </si>
  <si>
    <t>2500-NPS6 x 12 [SA350 LF2]</t>
  </si>
  <si>
    <t>2500-NPS8 x 12 [SA350 LF2]</t>
  </si>
  <si>
    <t>2500-NPS10 x 16 [SA350 LF2]</t>
  </si>
  <si>
    <t>2500-NPS12 x 16 [SA350 LF2]</t>
  </si>
  <si>
    <t>TYPE</t>
  </si>
  <si>
    <t>Coupling Vent &amp; Drain</t>
  </si>
  <si>
    <t>LWN Vent &amp; Drain</t>
  </si>
  <si>
    <t>LWN LBS</t>
  </si>
  <si>
    <t>LWN Vent 1 Size</t>
  </si>
  <si>
    <t>LWN Vent 1 Length</t>
  </si>
  <si>
    <t>LWN Drain 1 Size</t>
  </si>
  <si>
    <t>LWN Drain 1 Length</t>
  </si>
  <si>
    <r>
      <rPr>
        <b/>
        <sz val="16"/>
        <color theme="1"/>
        <rFont val="Calibri"/>
        <family val="2"/>
        <scheme val="minor"/>
      </rPr>
      <t xml:space="preserve">LWN 1-Vent </t>
    </r>
    <r>
      <rPr>
        <sz val="11"/>
        <color theme="1"/>
        <rFont val="Calibri"/>
        <family val="2"/>
        <scheme val="minor"/>
      </rPr>
      <t xml:space="preserve"> on/off</t>
    </r>
  </si>
  <si>
    <r>
      <rPr>
        <b/>
        <sz val="18"/>
        <color theme="1"/>
        <rFont val="Calibri"/>
        <family val="2"/>
        <scheme val="minor"/>
      </rPr>
      <t xml:space="preserve">LWN 2-Drain </t>
    </r>
    <r>
      <rPr>
        <sz val="11"/>
        <color theme="1"/>
        <rFont val="Calibri"/>
        <family val="2"/>
        <scheme val="minor"/>
      </rPr>
      <t>on/off</t>
    </r>
  </si>
  <si>
    <t>Coupling Bore Sketch Relation</t>
  </si>
  <si>
    <t>LWN Bore Sketch Relation</t>
  </si>
  <si>
    <t>LWN Vent 1</t>
  </si>
  <si>
    <t>LWN Drain 1</t>
  </si>
  <si>
    <t>LWN Material</t>
  </si>
  <si>
    <t>$STATE@Concentric64@1-Vent Bore Layout</t>
  </si>
  <si>
    <t>$STATE@Coincident72@1-Vent Bore Layout</t>
  </si>
  <si>
    <t>$STATE@Concentric73@1-Vent Bore Layout</t>
  </si>
  <si>
    <t>$STATE@Coincident74@1-Vent Bore Layout</t>
  </si>
  <si>
    <t>$STATE@Concentric68@2-Drain Bore Layout</t>
  </si>
  <si>
    <t>$STATE@Coincident77@2-Drain Bore Layout</t>
  </si>
  <si>
    <t>$STATE@Concentric78@2-Drain Bore Layout</t>
  </si>
  <si>
    <t>$STATE@Coincident79@2-Drain Bore Layout</t>
  </si>
  <si>
    <t>LWN Vent and Drain Sizes</t>
  </si>
  <si>
    <t>Extra Coupling</t>
  </si>
  <si>
    <t>Extra Coupling?</t>
  </si>
  <si>
    <t>Top 1 Size</t>
  </si>
  <si>
    <t>Bottom 1 Size</t>
  </si>
  <si>
    <t>$configuration@threaded coupling&lt;17&gt;</t>
  </si>
  <si>
    <t>$configuration@threaded coupling&lt;18&gt;</t>
  </si>
  <si>
    <t>Extra Couplings</t>
  </si>
  <si>
    <t>Extra Coupling TOP</t>
  </si>
  <si>
    <t>Extra Coupling BOTTOM</t>
  </si>
  <si>
    <t>$STATE@threaded coupling&lt;17&gt;</t>
  </si>
  <si>
    <t>$STATE@threaded coupling&lt;18&gt;</t>
  </si>
  <si>
    <t>Extra Coupling TOP On / Off?</t>
  </si>
  <si>
    <t>Extra Coupling BOTTOM On / Off?</t>
  </si>
  <si>
    <t>$STATE@Extra Bore Top Layout</t>
  </si>
  <si>
    <t>$STATE@Extra Bore Top</t>
  </si>
  <si>
    <t>$STATE@Extra Bore Bottom Layout</t>
  </si>
  <si>
    <t>$STATE@Extra Bore Bottom</t>
  </si>
  <si>
    <t>Extra Coupling TOP Bore</t>
  </si>
  <si>
    <t>Extra Coupling BOTTOM Bore</t>
  </si>
  <si>
    <t>Extra Coupling TOP Bore Layout</t>
  </si>
  <si>
    <t>$STATE@Extra Bore Top Sketch</t>
  </si>
  <si>
    <t>Extra Coupling TOP Bore Sketch</t>
  </si>
  <si>
    <t>$STATE@Extra Bore Bottom Sketch</t>
  </si>
  <si>
    <t>Extra Coupling BOTTOM Bore Layout</t>
  </si>
  <si>
    <t>Extra Coupling BOTTOM Bore Sketch</t>
  </si>
  <si>
    <t>None</t>
  </si>
  <si>
    <t>D1@Extra Bore Top</t>
  </si>
  <si>
    <t>D1@Extra Bore Bottom</t>
  </si>
  <si>
    <t>Bore Top Depth</t>
  </si>
  <si>
    <t>Bore Bottom Depth</t>
  </si>
  <si>
    <t>SectionNo</t>
  </si>
  <si>
    <t>$PRP@SectionNo</t>
  </si>
  <si>
    <t>Properties</t>
  </si>
  <si>
    <t>Temp Probe Coupling #
(Opposite Nozzle #)</t>
  </si>
  <si>
    <t>$PRP@JobNumber</t>
  </si>
  <si>
    <t>Job Number</t>
  </si>
  <si>
    <t>BC - Broke Channel</t>
  </si>
  <si>
    <t>HSB Length@Header Sketch</t>
  </si>
  <si>
    <t>Support Bar Length</t>
  </si>
  <si>
    <t>SF Depth@Header Sketch</t>
  </si>
  <si>
    <t>SF Lip@Header Sketch</t>
  </si>
  <si>
    <t>Side Frame Depth Ref</t>
  </si>
  <si>
    <t>Side Frame Broke Channel Lip Ref</t>
  </si>
  <si>
    <t>Side Frame Thickness</t>
  </si>
  <si>
    <t>SF Thk@Header Sketch</t>
  </si>
  <si>
    <t>Channel Toe</t>
  </si>
  <si>
    <t>Channel Thickness</t>
  </si>
  <si>
    <t>Double Broke Channel Lip</t>
  </si>
  <si>
    <t>Header Support Bar On/Off?</t>
  </si>
  <si>
    <t>Header Support Bar Mirror On/Off?</t>
  </si>
  <si>
    <t>Header Support Bar</t>
  </si>
  <si>
    <t>Slide_Pad_List</t>
  </si>
  <si>
    <t>Teflon, 3.5 x 5</t>
  </si>
  <si>
    <t>$Configuration@slide pad&lt;1&gt;</t>
  </si>
  <si>
    <t>10Ga x 3.5 x 5</t>
  </si>
  <si>
    <t>$STATE@Slide Pad Mirror</t>
  </si>
  <si>
    <t>Slide Pad on/off</t>
  </si>
  <si>
    <t>$State@slide pad&lt;1&gt;</t>
  </si>
  <si>
    <t>$State@slide pad&lt;2&gt;</t>
  </si>
  <si>
    <t>Product Line</t>
  </si>
  <si>
    <t>$STATE@Support Bar Mirror</t>
  </si>
  <si>
    <t>$STATE@Equal length70@1-Vent Bore Layout</t>
  </si>
  <si>
    <t>$STATE@Equal length75@1-Vent Bore Layout</t>
  </si>
  <si>
    <t>$STATE@Equal length75@2-Drain Bore Layout</t>
  </si>
  <si>
    <t>$STATE@Equal length80@2-Drain Bore Layout</t>
  </si>
  <si>
    <r>
      <t>Service Type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Oil?</t>
    </r>
  </si>
  <si>
    <t>Slide Pad Configuration</t>
  </si>
  <si>
    <t>Height@Header Sketch</t>
  </si>
  <si>
    <t>Angle@Rotation</t>
  </si>
  <si>
    <t>D1@Offset front</t>
  </si>
  <si>
    <t>D1@Offset rear</t>
  </si>
  <si>
    <t>Distance from
bottom of header box to
bottom of side frame</t>
  </si>
  <si>
    <t>Tab orientation</t>
  </si>
  <si>
    <t>Bolt On Air Filler Tabs</t>
  </si>
  <si>
    <t>Vertical</t>
  </si>
  <si>
    <t>Air Filler Tab configuration
(Part 1)</t>
  </si>
  <si>
    <t>Air Filler Tab configuration
(Part 2)</t>
  </si>
  <si>
    <t>Air Filler Tab configuration
(Actual)</t>
  </si>
  <si>
    <t>Air Filler Tabs On/Off?</t>
  </si>
  <si>
    <t>Air Filler Tab Pattern On/Off?</t>
  </si>
  <si>
    <t>Air Filler Tab Rotation
(Vertical or Horizontal)</t>
  </si>
  <si>
    <t>Air Filler Tab Offset (front)
from bottom of box</t>
  </si>
  <si>
    <t>Air Filler Tab Offset (rear)
from bottom of box</t>
  </si>
  <si>
    <t>Air Filler Tab configuration</t>
  </si>
  <si>
    <t>Top Air Filler Tabs On/Off?</t>
  </si>
  <si>
    <t>Top Air Filler Tab Pattern On/Off?</t>
  </si>
  <si>
    <t>Tube ID
(ref dim)</t>
  </si>
  <si>
    <t>Tube Wall Thk
(ref dim)</t>
  </si>
  <si>
    <t>Tube Connection Type@Header Sketch</t>
  </si>
  <si>
    <t>Tubes Reamed@Header Sketch</t>
  </si>
  <si>
    <t>Tube Connection Type
(ref dim)</t>
  </si>
  <si>
    <t>Tubes Reamed?
(ref dim)</t>
  </si>
  <si>
    <t>Tube Data, Size, &amp; QTY</t>
  </si>
  <si>
    <t>Tube_Connection_Type_Table</t>
  </si>
  <si>
    <t>Tube_Connection_Type_List</t>
  </si>
  <si>
    <t>Ref number</t>
  </si>
  <si>
    <t>Standard</t>
  </si>
  <si>
    <t>Seal Weld</t>
  </si>
  <si>
    <t>Strength Weld</t>
  </si>
  <si>
    <t>Tube Raw data</t>
  </si>
  <si>
    <t>MIN</t>
  </si>
  <si>
    <t>SA214</t>
  </si>
  <si>
    <t>BWG_Table</t>
  </si>
  <si>
    <t>Wall thk</t>
  </si>
  <si>
    <t>BWG</t>
  </si>
  <si>
    <t>SA179</t>
  </si>
  <si>
    <t>AVG</t>
  </si>
  <si>
    <t>SA249 304L</t>
  </si>
  <si>
    <t>SA249 316L</t>
  </si>
  <si>
    <t>Tube BWG</t>
  </si>
  <si>
    <t>Tube Connection Type</t>
  </si>
  <si>
    <t>Tubes Reamed?</t>
  </si>
  <si>
    <t>Fake Tube Ref On/Off?</t>
  </si>
  <si>
    <t>Fake Tube Configuration</t>
  </si>
  <si>
    <t>xxxxxxxxxxxxx</t>
  </si>
  <si>
    <t>Tube_Wall_Thk_List</t>
  </si>
  <si>
    <t>ROUND(T_and_P_Thk,4)-Tube_Ream_Depth</t>
  </si>
  <si>
    <t>Tube_Ream_Depth-(Groove_Width_Rear+Groove_Spacing_Rear+Groove_Width_Rear)-Tube_Ream_Clearance</t>
  </si>
  <si>
    <r>
      <t>Tube Ream Depth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i/>
        <sz val="11"/>
        <color theme="0" tint="-0.499984740745262"/>
        <rFont val="Calibri"/>
        <family val="2"/>
        <scheme val="minor"/>
      </rPr>
      <t>from inside of Tube Sheet</t>
    </r>
  </si>
  <si>
    <r>
      <t xml:space="preserve">Tube Ream Clearance
</t>
    </r>
    <r>
      <rPr>
        <i/>
        <sz val="11"/>
        <color theme="0" tint="-0.499984740745262"/>
        <rFont val="Calibri"/>
        <family val="2"/>
        <scheme val="minor"/>
      </rPr>
      <t>from Groove</t>
    </r>
  </si>
  <si>
    <t>$STATE@Air Seal Tab Layout</t>
  </si>
  <si>
    <t>$STATE@Air Seal Tab Layout Top</t>
  </si>
  <si>
    <t>Air Seal Tab Layout Sketch</t>
  </si>
  <si>
    <t>Air Seal Tab Top Layout Sketch</t>
  </si>
  <si>
    <t>Channel Depth</t>
  </si>
  <si>
    <t>$STATE@000000_S03-Filler Top&lt;1&gt;</t>
  </si>
  <si>
    <t>$configuration@000000_S03-Filler Top&lt;1&gt;</t>
  </si>
  <si>
    <t>$STATE@000000_S03-Nozzle&lt;1&gt;</t>
  </si>
  <si>
    <t>$STATE@000000_S03-Nozzle&lt;2&gt;</t>
  </si>
  <si>
    <t>$STATE@000000_S03-Nozzle&lt;3&gt;</t>
  </si>
  <si>
    <t>$STATE@000000_S03-Nozzle&lt;4&gt;</t>
  </si>
  <si>
    <t>$STATE@000000_S03-Support Bar&lt;1&gt;</t>
  </si>
  <si>
    <t>$STATE@000000_S03-Support Bar&lt;3&gt;</t>
  </si>
  <si>
    <t>$STATE@Tube Ref^000000_S03-Header&lt;1&gt;</t>
  </si>
  <si>
    <t>$Configuration@Tube Ref^000000_S03-Header&lt;1&gt;</t>
  </si>
  <si>
    <t>$Configuration@000000_S03-HeaderBox&lt;1&gt;</t>
  </si>
  <si>
    <t>Slide Pad Lower
(Hammco)</t>
  </si>
  <si>
    <t>Slide Pad Upper
(Hammco)</t>
  </si>
  <si>
    <t>Slide Pad Lower 2
(Hammco)</t>
  </si>
  <si>
    <t>$State@slide pad&lt;3&gt;</t>
  </si>
  <si>
    <t>$Configuration@slide pad&lt;3&gt;</t>
  </si>
  <si>
    <t>$State@slide pad&lt;4&gt;</t>
  </si>
  <si>
    <t>Slide Pad Lower</t>
  </si>
  <si>
    <t>2nd Slide Pad Lower</t>
  </si>
  <si>
    <t>Slide Pad Upper</t>
  </si>
  <si>
    <t>$State@slide pad&lt;5&gt;</t>
  </si>
  <si>
    <t>$State@slide pad&lt;6&gt;</t>
  </si>
  <si>
    <t>$Configuration@slide pad&lt;5&gt;</t>
  </si>
  <si>
    <t>$STATE@Slide Pad Mirror2</t>
  </si>
  <si>
    <t>$STATE@Slide Pad Top Mirror</t>
  </si>
  <si>
    <t>BAR, 0.25 x 4 x 5.5</t>
  </si>
  <si>
    <t>BAR, 0.25 x 2 x 2</t>
  </si>
  <si>
    <t>Slide_Pad2_List</t>
  </si>
  <si>
    <t>Slide_Pad_Size_Table</t>
  </si>
  <si>
    <t>Teflon, 2.5 x 2.5</t>
  </si>
  <si>
    <t>10ga x 3.5 x 5</t>
  </si>
  <si>
    <t>Bronze, 3 x 3 Pad</t>
  </si>
  <si>
    <t>Bronze, 3 x 3 Keeper</t>
  </si>
  <si>
    <t>Bronze, 3 x 3</t>
  </si>
  <si>
    <t>D1@Distance26</t>
  </si>
  <si>
    <t>Distance Mate</t>
  </si>
  <si>
    <t>Material Type@Header Sketch</t>
  </si>
  <si>
    <t>Header Material type</t>
  </si>
  <si>
    <t>Nozzle Position #</t>
  </si>
  <si>
    <t>Chamfer Depth Size Inside Front@Groove Layout</t>
  </si>
  <si>
    <t>Chamfer Depth Size Inside Rear@Groove Layout</t>
  </si>
  <si>
    <r>
      <t xml:space="preserve">Chamfer Depth Size Inside </t>
    </r>
    <r>
      <rPr>
        <b/>
        <sz val="14"/>
        <color theme="1"/>
        <rFont val="Calibri"/>
        <family val="2"/>
        <scheme val="minor"/>
      </rPr>
      <t>Rear</t>
    </r>
  </si>
  <si>
    <r>
      <t xml:space="preserve">Chamfer Depth Size Inside </t>
    </r>
    <r>
      <rPr>
        <b/>
        <sz val="14"/>
        <color theme="1"/>
        <rFont val="Calibri"/>
        <family val="2"/>
        <scheme val="minor"/>
      </rPr>
      <t>Front</t>
    </r>
  </si>
  <si>
    <t>Hole Chamfer size</t>
  </si>
  <si>
    <t>$STATE@000000_S03-LWN Flange&lt;1&gt;</t>
  </si>
  <si>
    <t>$STATE@000000_S03-LWN Flange&lt;2&gt;</t>
  </si>
  <si>
    <t>$configuration@000000_S03-LWN Flange&lt;1&gt;</t>
  </si>
  <si>
    <t>$configuration@000000_S03-LWN Flange&lt;2&gt;</t>
  </si>
  <si>
    <t>1,2,3,4,</t>
  </si>
  <si>
    <t>Temp Probe Assembly</t>
  </si>
  <si>
    <t>$STATE@Temp Probe Assy&lt;1&gt;</t>
  </si>
  <si>
    <t>$STATE@Temp Probe Assy Bore</t>
  </si>
  <si>
    <t>Temp Probe Assembly Bore</t>
  </si>
  <si>
    <t>Temp Probe Assembly Bore Sketch</t>
  </si>
  <si>
    <t>Temp Probe Asm &amp; Bore</t>
  </si>
  <si>
    <r>
      <t xml:space="preserve">Temp Probe </t>
    </r>
    <r>
      <rPr>
        <b/>
        <sz val="18"/>
        <color theme="9" tint="-0.249977111117893"/>
        <rFont val="Calibri"/>
        <family val="2"/>
        <scheme val="minor"/>
      </rPr>
      <t>Assembly</t>
    </r>
    <r>
      <rPr>
        <b/>
        <sz val="18"/>
        <color theme="1"/>
        <rFont val="Calibri"/>
        <family val="2"/>
        <scheme val="minor"/>
      </rPr>
      <t xml:space="preserve">?
</t>
    </r>
    <r>
      <rPr>
        <sz val="16"/>
        <color theme="1"/>
        <rFont val="Calibri"/>
        <family val="2"/>
        <scheme val="minor"/>
      </rPr>
      <t>(Pipe &amp; coupling)</t>
    </r>
  </si>
  <si>
    <t>Temp Probe Assembly Bore Depth</t>
  </si>
  <si>
    <t>D1@Temp Probe Assy Bore</t>
  </si>
  <si>
    <t>$STATE@Temp Probe Assy Bore Sketch</t>
  </si>
  <si>
    <t>Plate NACE</t>
  </si>
  <si>
    <t>Carbon Steel [SA105]</t>
  </si>
  <si>
    <t>Carbon Steel [SA350 LF2]</t>
  </si>
  <si>
    <t>Duplex Stainless Steel [SA182 F51 S31803]</t>
  </si>
  <si>
    <t>Stainless Steel [SA182 F304L]</t>
  </si>
  <si>
    <t>Stainless Steel [SA182 F304]</t>
  </si>
  <si>
    <t>Stainless Steel [SA182 F316L]</t>
  </si>
  <si>
    <t>Stainless Steel [SA182 F316]</t>
  </si>
  <si>
    <t>$STATE@Concentric80@1-Vent Bore Layout</t>
  </si>
  <si>
    <t>$STATE@Coincident85@1-Vent Bore Layout</t>
  </si>
  <si>
    <t>$STATE@welding neck flange&lt;1&gt;</t>
  </si>
  <si>
    <t>RFWN Vent &amp; Drain</t>
  </si>
  <si>
    <t>Flange_Material_List</t>
  </si>
  <si>
    <t>SA182 F11</t>
  </si>
  <si>
    <t>SA182 F51 S31803</t>
  </si>
  <si>
    <t>SA182 F53</t>
  </si>
  <si>
    <t>SB381 F2</t>
  </si>
  <si>
    <t>SB424 N08825</t>
  </si>
  <si>
    <t>SB564 N06625</t>
  </si>
  <si>
    <t>SB462 N10276</t>
  </si>
  <si>
    <t>Flange_LBS_List</t>
  </si>
  <si>
    <t>Flange_Size_List</t>
  </si>
  <si>
    <t>Flange_Schedule_List</t>
  </si>
  <si>
    <t>STD</t>
  </si>
  <si>
    <t>XH</t>
  </si>
  <si>
    <t>XXH</t>
  </si>
  <si>
    <t>WNeck_Flange_Config_List</t>
  </si>
  <si>
    <t>WNeck Flange 150-NPS0.5 SCH-10 [SA105]</t>
  </si>
  <si>
    <t>WNeck Flange 150-NPS0.5 SCH-160 [SA105]</t>
  </si>
  <si>
    <t>WNeck Flange 150-NPS0.5 SCH-40 [SA105]</t>
  </si>
  <si>
    <t>WNeck Flange 150-NPS0.5 SCH-80 [SA105]</t>
  </si>
  <si>
    <t>WNeck Flange 150-NPS0.5 SCH-STD [SA105]</t>
  </si>
  <si>
    <t>WNeck Flange 150-NPS0.5 SCH-XH [SA105]</t>
  </si>
  <si>
    <t>WNeck Flange 150-NPS0.5 SCH-XXH [SA105]</t>
  </si>
  <si>
    <t>WNeck Flange 150-NPS0.75 SCH-10 [SA105]</t>
  </si>
  <si>
    <t>WNeck Flange 150-NPS0.75 SCH-160 [SA105]</t>
  </si>
  <si>
    <t>WNeck Flange 150-NPS0.75 SCH-40 [SA105]</t>
  </si>
  <si>
    <t>WNeck Flange 150-NPS0.75 SCH-80 [SA105]</t>
  </si>
  <si>
    <t>WNeck Flange 150-NPS0.75 SCH-STD [SA105]</t>
  </si>
  <si>
    <t>WNeck Flange 150-NPS0.75 SCH-XH [SA105]</t>
  </si>
  <si>
    <t>WNeck Flange 150-NPS0.75 SCH-XXH [SA105]</t>
  </si>
  <si>
    <t>WNeck Flange 150-NPS1 SCH-10 [SA105]</t>
  </si>
  <si>
    <t>WNeck Flange 150-NPS1 SCH-160 [SA105]</t>
  </si>
  <si>
    <t>WNeck Flange 150-NPS1 SCH-40 [SA105]</t>
  </si>
  <si>
    <t>WNeck Flange 150-NPS1 SCH-80 [SA105]</t>
  </si>
  <si>
    <t>WNeck Flange 150-NPS1 SCH-STD [SA105]</t>
  </si>
  <si>
    <t>WNeck Flange 150-NPS1 SCH-XH [SA105]</t>
  </si>
  <si>
    <t>WNeck Flange 150-NPS1 SCH-XXH [SA105]</t>
  </si>
  <si>
    <t>WNeck Flange 150-NPS1.25 SCH-10 [SA105]</t>
  </si>
  <si>
    <t>WNeck Flange 150-NPS1.25 SCH-160 [SA105]</t>
  </si>
  <si>
    <t>WNeck Flange 150-NPS1.25 SCH-40 [SA105]</t>
  </si>
  <si>
    <t>WNeck Flange 150-NPS1.25 SCH-80 [SA105]</t>
  </si>
  <si>
    <t>WNeck Flange 150-NPS1.25 SCH-STD [SA105]</t>
  </si>
  <si>
    <t>WNeck Flange 150-NPS1.25 SCH-XH [SA105]</t>
  </si>
  <si>
    <t>WNeck Flange 150-NPS1.25 SCH-XXH [SA105]</t>
  </si>
  <si>
    <t>WNeck Flange 150-NPS1.5 SCH-10 [SA105]</t>
  </si>
  <si>
    <t>WNeck Flange 150-NPS1.5 SCH-160 [SA105]</t>
  </si>
  <si>
    <t>WNeck Flange 150-NPS1.5 SCH-40 [SA105]</t>
  </si>
  <si>
    <t>WNeck Flange 150-NPS1.5 SCH-80 [SA105]</t>
  </si>
  <si>
    <t>WNeck Flange 150-NPS1.5 SCH-STD [SA105]</t>
  </si>
  <si>
    <t>WNeck Flange 150-NPS1.5 SCH-XH [SA105]</t>
  </si>
  <si>
    <t>WNeck Flange 150-NPS1.5 SCH-XXH [SA105]</t>
  </si>
  <si>
    <t>WNeck Flange 150-NPS2 SCH-10 [SA105]</t>
  </si>
  <si>
    <t>WNeck Flange 150-NPS2 SCH-160 [SA105]</t>
  </si>
  <si>
    <t>WNeck Flange 150-NPS2 SCH-40 [SA105]</t>
  </si>
  <si>
    <t>WNeck Flange 150-NPS2 SCH-80 [SA105]</t>
  </si>
  <si>
    <t>WNeck Flange 150-NPS2 SCH-STD [SA105]</t>
  </si>
  <si>
    <t>WNeck Flange 150-NPS2 SCH-XH [SA105]</t>
  </si>
  <si>
    <t>WNeck Flange 150-NPS2 SCH-XXH [SA105]</t>
  </si>
  <si>
    <t>WNeck Flange 150-NPS2.5 SCH-10 [SA105]</t>
  </si>
  <si>
    <t>WNeck Flange 150-NPS2.5 SCH-160 [SA105]</t>
  </si>
  <si>
    <t>WNeck Flange 150-NPS2.5 SCH-40 [SA105]</t>
  </si>
  <si>
    <t>WNeck Flange 150-NPS2.5 SCH-80 [SA105]</t>
  </si>
  <si>
    <t>WNeck Flange 150-NPS2.5 SCH-STD [SA105]</t>
  </si>
  <si>
    <t>WNeck Flange 150-NPS2.5 SCH-XH [SA105]</t>
  </si>
  <si>
    <t>WNeck Flange 150-NPS2.5 SCH-XXH [SA105]</t>
  </si>
  <si>
    <t>WNeck Flange 150-NPS3 SCH-10 [SA105]</t>
  </si>
  <si>
    <t>WNeck Flange 150-NPS3 SCH-160 [SA105]</t>
  </si>
  <si>
    <t>WNeck Flange 150-NPS3 SCH-40 [SA105]</t>
  </si>
  <si>
    <t>WNeck Flange 150-NPS3 SCH-80 [SA105]</t>
  </si>
  <si>
    <t>WNeck Flange 150-NPS3 SCH-STD [SA105]</t>
  </si>
  <si>
    <t>WNeck Flange 150-NPS3 SCH-XH [SA105]</t>
  </si>
  <si>
    <t>WNeck Flange 150-NPS3 SCH-XXH [SA105]</t>
  </si>
  <si>
    <t>WNeck Flange 150-NPS3.5 SCH-10 [SA105]</t>
  </si>
  <si>
    <t>WNeck Flange 150-NPS3.5 SCH-40 [SA105]</t>
  </si>
  <si>
    <t>WNeck Flange 150-NPS3.5 SCH-80 [SA105]</t>
  </si>
  <si>
    <t>WNeck Flange 150-NPS3.5 SCH-STD [SA105]</t>
  </si>
  <si>
    <t>WNeck Flange 150-NPS3.5 SCH-XH [SA105]</t>
  </si>
  <si>
    <t>WNeck Flange 150-NPS3.5 SCH-XXH [SA105]</t>
  </si>
  <si>
    <t>WNeck Flange 150-NPS4 SCH-10 [SA105]</t>
  </si>
  <si>
    <t>WNeck Flange 150-NPS4 SCH-120 [SA105]</t>
  </si>
  <si>
    <t>WNeck Flange 150-NPS4 SCH-160 [SA105]</t>
  </si>
  <si>
    <t>WNeck Flange 150-NPS4 SCH-40 [SA105]</t>
  </si>
  <si>
    <t>WNeck Flange 150-NPS4 SCH-80 [SA105]</t>
  </si>
  <si>
    <t>WNeck Flange 150-NPS4 SCH-STD [SA105]</t>
  </si>
  <si>
    <t>WNeck Flange 150-NPS4 SCH-XH [SA105]</t>
  </si>
  <si>
    <t>WNeck Flange 150-NPS4 SCH-XXH [SA105]</t>
  </si>
  <si>
    <t>WNeck Flange 150-NPS5 SCH-10 [SA105]</t>
  </si>
  <si>
    <t>WNeck Flange 150-NPS5 SCH-120 [SA105]</t>
  </si>
  <si>
    <t>WNeck Flange 150-NPS5 SCH-160 [SA105]</t>
  </si>
  <si>
    <t>WNeck Flange 150-NPS5 SCH-40 [SA105]</t>
  </si>
  <si>
    <t>WNeck Flange 150-NPS5 SCH-80 [SA105]</t>
  </si>
  <si>
    <t>WNeck Flange 150-NPS5 SCH-STD [SA105]</t>
  </si>
  <si>
    <t>WNeck Flange 150-NPS5 SCH-XH [SA105]</t>
  </si>
  <si>
    <t>WNeck Flange 150-NPS5 SCH-XXH [SA105]</t>
  </si>
  <si>
    <t>WNeck Flange 150-NPS6 SCH-10 [SA105]</t>
  </si>
  <si>
    <t>WNeck Flange 150-NPS6 SCH-120 [SA105]</t>
  </si>
  <si>
    <t>WNeck Flange 150-NPS6 SCH-160 [SA105]</t>
  </si>
  <si>
    <t>WNeck Flange 150-NPS6 SCH-40 [SA105]</t>
  </si>
  <si>
    <t>WNeck Flange 150-NPS6 SCH-80 [SA105]</t>
  </si>
  <si>
    <t>WNeck Flange 150-NPS6 SCH-STD [SA105]</t>
  </si>
  <si>
    <t>WNeck Flange 150-NPS6 SCH-XH [SA105]</t>
  </si>
  <si>
    <t>WNeck Flange 150-NPS6 SCH-XXH [SA105]</t>
  </si>
  <si>
    <t>WNeck Flange 150-NPS8 SCH-10 [SA105]</t>
  </si>
  <si>
    <t>WNeck Flange 150-NPS8 SCH-100 [SA105]</t>
  </si>
  <si>
    <t>WNeck Flange 150-NPS8 SCH-120 [SA105]</t>
  </si>
  <si>
    <t>WNeck Flange 150-NPS8 SCH-140 [SA105]</t>
  </si>
  <si>
    <t>WNeck Flange 150-NPS8 SCH-160 [SA105]</t>
  </si>
  <si>
    <t>WNeck Flange 150-NPS8 SCH-20 [SA105]</t>
  </si>
  <si>
    <t>WNeck Flange 150-NPS8 SCH-30 [SA105]</t>
  </si>
  <si>
    <t>WNeck Flange 150-NPS8 SCH-40 [SA105]</t>
  </si>
  <si>
    <t>WNeck Flange 150-NPS8 SCH-60 [SA105]</t>
  </si>
  <si>
    <t>WNeck Flange 150-NPS8 SCH-80 [SA105]</t>
  </si>
  <si>
    <t>WNeck Flange 150-NPS8 SCH-STD [SA105]</t>
  </si>
  <si>
    <t>WNeck Flange 150-NPS8 SCH-XH [SA105]</t>
  </si>
  <si>
    <t>WNeck Flange 150-NPS8 SCH-XXH [SA105]</t>
  </si>
  <si>
    <t>WNeck Flange 150-NPS10 SCH-10 [SA105]</t>
  </si>
  <si>
    <t>WNeck Flange 150-NPS10 SCH-100 [SA105]</t>
  </si>
  <si>
    <t>WNeck Flange 150-NPS10 SCH-120 [SA105]</t>
  </si>
  <si>
    <t>WNeck Flange 150-NPS10 SCH-140 [SA105]</t>
  </si>
  <si>
    <t>WNeck Flange 150-NPS10 SCH-160 [SA105]</t>
  </si>
  <si>
    <t>WNeck Flange 150-NPS10 SCH-20 [SA105]</t>
  </si>
  <si>
    <t>WNeck Flange 150-NPS10 SCH-30 [SA105]</t>
  </si>
  <si>
    <t>WNeck Flange 150-NPS10 SCH-40 [SA105]</t>
  </si>
  <si>
    <t>WNeck Flange 150-NPS10 SCH-60 [SA105]</t>
  </si>
  <si>
    <t>WNeck Flange 150-NPS10 SCH-80 [SA105]</t>
  </si>
  <si>
    <t>WNeck Flange 150-NPS10 SCH-STD [SA105]</t>
  </si>
  <si>
    <t>WNeck Flange 150-NPS10 SCH-XH [SA105]</t>
  </si>
  <si>
    <t>WNeck Flange 150-NPS10 SCH-XXH [SA105]</t>
  </si>
  <si>
    <t>WNeck Flange 150-NPS12 SCH-10 [SA105]</t>
  </si>
  <si>
    <t>WNeck Flange 150-NPS12 SCH-100 [SA105]</t>
  </si>
  <si>
    <t>WNeck Flange 150-NPS12 SCH-120 [SA105]</t>
  </si>
  <si>
    <t>WNeck Flange 150-NPS12 SCH-140 [SA105]</t>
  </si>
  <si>
    <t>WNeck Flange 150-NPS12 SCH-160 [SA105]</t>
  </si>
  <si>
    <t>WNeck Flange 150-NPS12 SCH-20 [SA105]</t>
  </si>
  <si>
    <t>WNeck Flange 150-NPS12 SCH-30 [SA105]</t>
  </si>
  <si>
    <t>WNeck Flange 150-NPS12 SCH-40 [SA105]</t>
  </si>
  <si>
    <t>WNeck Flange 150-NPS12 SCH-60 [SA105]</t>
  </si>
  <si>
    <t>WNeck Flange 150-NPS12 SCH-80 [SA105]</t>
  </si>
  <si>
    <t>WNeck Flange 150-NPS12 SCH-STD [SA105]</t>
  </si>
  <si>
    <t>WNeck Flange 150-NPS12 SCH-XH [SA105]</t>
  </si>
  <si>
    <t>WNeck Flange 150-NPS12 SCH-XXH [SA105]</t>
  </si>
  <si>
    <t>WNeck Flange 150-NPS14 SCH-10 [SA105]</t>
  </si>
  <si>
    <t>WNeck Flange 150-NPS14 SCH-100 [SA105]</t>
  </si>
  <si>
    <t>WNeck Flange 150-NPS14 SCH-120 [SA105]</t>
  </si>
  <si>
    <t>WNeck Flange 150-NPS14 SCH-140 [SA105]</t>
  </si>
  <si>
    <t>WNeck Flange 150-NPS14 SCH-160 [SA105]</t>
  </si>
  <si>
    <t>WNeck Flange 150-NPS14 SCH-20 [SA105]</t>
  </si>
  <si>
    <t>WNeck Flange 150-NPS14 SCH-30 [SA105]</t>
  </si>
  <si>
    <t>WNeck Flange 150-NPS14 SCH-40 [SA105]</t>
  </si>
  <si>
    <t>WNeck Flange 150-NPS14 SCH-60 [SA105]</t>
  </si>
  <si>
    <t>WNeck Flange 150-NPS14 SCH-80 [SA105]</t>
  </si>
  <si>
    <t>WNeck Flange 150-NPS14 SCH-STD [SA105]</t>
  </si>
  <si>
    <t>WNeck Flange 150-NPS14 SCH-XH [SA105]</t>
  </si>
  <si>
    <t>WNeck Flange 150-NPS16 SCH-10 [SA105]</t>
  </si>
  <si>
    <t>WNeck Flange 150-NPS16 SCH-100 [SA105]</t>
  </si>
  <si>
    <t>WNeck Flange 150-NPS16 SCH-120 [SA105]</t>
  </si>
  <si>
    <t>WNeck Flange 150-NPS16 SCH-140 [SA105]</t>
  </si>
  <si>
    <t>WNeck Flange 150-NPS16 SCH-160 [SA105]</t>
  </si>
  <si>
    <t>WNeck Flange 150-NPS16 SCH-20 [SA105]</t>
  </si>
  <si>
    <t>WNeck Flange 150-NPS16 SCH-30 [SA105]</t>
  </si>
  <si>
    <t>WNeck Flange 150-NPS16 SCH-40 [SA105]</t>
  </si>
  <si>
    <t>WNeck Flange 150-NPS16 SCH-60 [SA105]</t>
  </si>
  <si>
    <t>WNeck Flange 150-NPS16 SCH-80 [SA105]</t>
  </si>
  <si>
    <t>WNeck Flange 150-NPS16 SCH-STD [SA105]</t>
  </si>
  <si>
    <t>WNeck Flange 150-NPS16 SCH-XH [SA105]</t>
  </si>
  <si>
    <t>WNeck Flange 150-NPS18 SCH-10 [SA105]</t>
  </si>
  <si>
    <t>WNeck Flange 150-NPS18 SCH-100 [SA105]</t>
  </si>
  <si>
    <t>WNeck Flange 150-NPS18 SCH-120 [SA105]</t>
  </si>
  <si>
    <t>WNeck Flange 150-NPS18 SCH-140 [SA105]</t>
  </si>
  <si>
    <t>WNeck Flange 150-NPS18 SCH-160 [SA105]</t>
  </si>
  <si>
    <t>WNeck Flange 150-NPS18 SCH-20 [SA105]</t>
  </si>
  <si>
    <t>WNeck Flange 150-NPS18 SCH-30 [SA105]</t>
  </si>
  <si>
    <t>WNeck Flange 150-NPS18 SCH-40 [SA105]</t>
  </si>
  <si>
    <t>WNeck Flange 150-NPS18 SCH-60 [SA105]</t>
  </si>
  <si>
    <t>WNeck Flange 150-NPS18 SCH-80 [SA105]</t>
  </si>
  <si>
    <t>WNeck Flange 150-NPS18 SCH-STD [SA105]</t>
  </si>
  <si>
    <t>WNeck Flange 150-NPS18 SCH-XH [SA105]</t>
  </si>
  <si>
    <t>WNeck Flange 150-NPS20 SCH-10 [SA105]</t>
  </si>
  <si>
    <t>WNeck Flange 150-NPS20 SCH-100 [SA105]</t>
  </si>
  <si>
    <t>WNeck Flange 150-NPS20 SCH-120 [SA105]</t>
  </si>
  <si>
    <t>WNeck Flange 150-NPS20 SCH-140 [SA105]</t>
  </si>
  <si>
    <t>WNeck Flange 150-NPS20 SCH-160 [SA105]</t>
  </si>
  <si>
    <t>WNeck Flange 150-NPS20 SCH-20 [SA105]</t>
  </si>
  <si>
    <t>WNeck Flange 150-NPS20 SCH-30 [SA105]</t>
  </si>
  <si>
    <t>WNeck Flange 150-NPS20 SCH-40 [SA105]</t>
  </si>
  <si>
    <t>WNeck Flange 150-NPS20 SCH-60 [SA105]</t>
  </si>
  <si>
    <t>WNeck Flange 150-NPS20 SCH-80 [SA105]</t>
  </si>
  <si>
    <t>WNeck Flange 150-NPS20 SCH-STD [SA105]</t>
  </si>
  <si>
    <t>WNeck Flange 150-NPS20 SCH-XH [SA105]</t>
  </si>
  <si>
    <t>WNeck Flange 150-NPS24 SCH-10 [SA105]</t>
  </si>
  <si>
    <t>WNeck Flange 150-NPS24 SCH-100 [SA105]</t>
  </si>
  <si>
    <t>WNeck Flange 150-NPS24 SCH-120 [SA105]</t>
  </si>
  <si>
    <t>WNeck Flange 150-NPS24 SCH-140 [SA105]</t>
  </si>
  <si>
    <t>WNeck Flange 150-NPS24 SCH-160 [SA105]</t>
  </si>
  <si>
    <t>WNeck Flange 150-NPS24 SCH-20 [SA105]</t>
  </si>
  <si>
    <t>WNeck Flange 150-NPS24 SCH-30 [SA105]</t>
  </si>
  <si>
    <t>WNeck Flange 150-NPS24 SCH-40 [SA105]</t>
  </si>
  <si>
    <t>WNeck Flange 150-NPS24 SCH-60 [SA105]</t>
  </si>
  <si>
    <t>WNeck Flange 150-NPS24 SCH-80 [SA105]</t>
  </si>
  <si>
    <t>WNeck Flange 150-NPS24 SCH-STD [SA105]</t>
  </si>
  <si>
    <t>WNeck Flange 150-NPS24 SCH-XH [SA105]</t>
  </si>
  <si>
    <t>WNeck Flange 300-NPS0.5 SCH-10 [SA105]</t>
  </si>
  <si>
    <t>WNeck Flange 300-NPS0.5 SCH-160 [SA105]</t>
  </si>
  <si>
    <t>WNeck Flange 300-NPS0.5 SCH-40 [SA105]</t>
  </si>
  <si>
    <t>WNeck Flange 300-NPS0.5 SCH-80 [SA105]</t>
  </si>
  <si>
    <t>WNeck Flange 300-NPS0.5 SCH-STD [SA105]</t>
  </si>
  <si>
    <t>WNeck Flange 300-NPS0.5 SCH-XH [SA105]</t>
  </si>
  <si>
    <t>WNeck Flange 300-NPS0.5 SCH-XXH [SA105]</t>
  </si>
  <si>
    <t>WNeck Flange 300-NPS0.75 SCH-10 [SA105]</t>
  </si>
  <si>
    <t>WNeck Flange 300-NPS0.75 SCH-160 [SA105]</t>
  </si>
  <si>
    <t>WNeck Flange 300-NPS0.75 SCH-40 [SA105]</t>
  </si>
  <si>
    <t>WNeck Flange 300-NPS0.75 SCH-80 [SA105]</t>
  </si>
  <si>
    <t>WNeck Flange 300-NPS0.75 SCH-STD [SA105]</t>
  </si>
  <si>
    <t>WNeck Flange 300-NPS0.75 SCH-XH [SA105]</t>
  </si>
  <si>
    <t>WNeck Flange 300-NPS0.75 SCH-XXH [SA105]</t>
  </si>
  <si>
    <t>WNeck Flange 300-NPS1 SCH-10 [SA105]</t>
  </si>
  <si>
    <t>WNeck Flange 300-NPS1 SCH-160 [SA105]</t>
  </si>
  <si>
    <t>WNeck Flange 300-NPS1 SCH-40 [SA105]</t>
  </si>
  <si>
    <t>WNeck Flange 300-NPS1 SCH-80 [SA105]</t>
  </si>
  <si>
    <t>WNeck Flange 300-NPS1 SCH-STD [SA105]</t>
  </si>
  <si>
    <t>WNeck Flange 300-NPS1 SCH-XH [SA105]</t>
  </si>
  <si>
    <t>WNeck Flange 300-NPS1 SCH-XXH [SA105]</t>
  </si>
  <si>
    <t>WNeck Flange 300-NPS1.25 SCH-10 [SA105]</t>
  </si>
  <si>
    <t>WNeck Flange 300-NPS1.25 SCH-160 [SA105]</t>
  </si>
  <si>
    <t>WNeck Flange 300-NPS1.25 SCH-40 [SA105]</t>
  </si>
  <si>
    <t>WNeck Flange 300-NPS1.25 SCH-80 [SA105]</t>
  </si>
  <si>
    <t>WNeck Flange 300-NPS1.25 SCH-STD [SA105]</t>
  </si>
  <si>
    <t>WNeck Flange 300-NPS1.25 SCH-XH [SA105]</t>
  </si>
  <si>
    <t>WNeck Flange 300-NPS1.25 SCH-XXH [SA105]</t>
  </si>
  <si>
    <t>WNeck Flange 300-NPS1.5 SCH-10 [SA105]</t>
  </si>
  <si>
    <t>WNeck Flange 300-NPS1.5 SCH-160 [SA105]</t>
  </si>
  <si>
    <t>WNeck Flange 300-NPS1.5 SCH-40 [SA105]</t>
  </si>
  <si>
    <t>WNeck Flange 300-NPS1.5 SCH-80 [SA105]</t>
  </si>
  <si>
    <t>WNeck Flange 300-NPS1.5 SCH-STD [SA105]</t>
  </si>
  <si>
    <t>WNeck Flange 300-NPS1.5 SCH-XH [SA105]</t>
  </si>
  <si>
    <t>WNeck Flange 300-NPS1.5 SCH-XXH [SA105]</t>
  </si>
  <si>
    <t>WNeck Flange 300-NPS2 SCH-10 [SA105]</t>
  </si>
  <si>
    <t>WNeck Flange 300-NPS2 SCH-160 [SA105]</t>
  </si>
  <si>
    <t>WNeck Flange 300-NPS2 SCH-40 [SA105]</t>
  </si>
  <si>
    <t>WNeck Flange 300-NPS2 SCH-80 [SA105]</t>
  </si>
  <si>
    <t>WNeck Flange 300-NPS2 SCH-STD [SA105]</t>
  </si>
  <si>
    <t>WNeck Flange 300-NPS2 SCH-XH [SA105]</t>
  </si>
  <si>
    <t>WNeck Flange 300-NPS2 SCH-XXH [SA105]</t>
  </si>
  <si>
    <t>WNeck Flange 300-NPS2.5 SCH-10 [SA105]</t>
  </si>
  <si>
    <t>WNeck Flange 300-NPS2.5 SCH-160 [SA105]</t>
  </si>
  <si>
    <t>WNeck Flange 300-NPS2.5 SCH-40 [SA105]</t>
  </si>
  <si>
    <t>WNeck Flange 300-NPS2.5 SCH-80 [SA105]</t>
  </si>
  <si>
    <t>WNeck Flange 300-NPS2.5 SCH-STD [SA105]</t>
  </si>
  <si>
    <t>WNeck Flange 300-NPS2.5 SCH-XH [SA105]</t>
  </si>
  <si>
    <t>WNeck Flange 300-NPS2.5 SCH-XXH [SA105]</t>
  </si>
  <si>
    <t>WNeck Flange 300-NPS3 SCH-10 [SA105]</t>
  </si>
  <si>
    <t>WNeck Flange 300-NPS3 SCH-160 [SA105]</t>
  </si>
  <si>
    <t>WNeck Flange 300-NPS3 SCH-40 [SA105]</t>
  </si>
  <si>
    <t>WNeck Flange 300-NPS3 SCH-80 [SA105]</t>
  </si>
  <si>
    <t>WNeck Flange 300-NPS3 SCH-STD [SA105]</t>
  </si>
  <si>
    <t>WNeck Flange 300-NPS3 SCH-XH [SA105]</t>
  </si>
  <si>
    <t>WNeck Flange 300-NPS3 SCH-XXH [SA105]</t>
  </si>
  <si>
    <t>WNeck Flange 300-NPS3.5 SCH-10 [SA105]</t>
  </si>
  <si>
    <t>WNeck Flange 300-NPS3.5 SCH-40 [SA105]</t>
  </si>
  <si>
    <t>WNeck Flange 300-NPS3.5 SCH-80 [SA105]</t>
  </si>
  <si>
    <t>WNeck Flange 300-NPS3.5 SCH-STD [SA105]</t>
  </si>
  <si>
    <t>WNeck Flange 300-NPS3.5 SCH-XH [SA105]</t>
  </si>
  <si>
    <t>WNeck Flange 300-NPS3.5 SCH-XXH [SA105]</t>
  </si>
  <si>
    <t>WNeck Flange 300-NPS4 SCH-10 [SA105]</t>
  </si>
  <si>
    <t>WNeck Flange 300-NPS4 SCH-120 [SA105]</t>
  </si>
  <si>
    <t>WNeck Flange 300-NPS4 SCH-160 [SA105]</t>
  </si>
  <si>
    <t>WNeck Flange 300-NPS4 SCH-40 [SA105]</t>
  </si>
  <si>
    <t>WNeck Flange 300-NPS4 SCH-80 [SA105]</t>
  </si>
  <si>
    <t>WNeck Flange 300-NPS4 SCH-STD [SA105]</t>
  </si>
  <si>
    <t>WNeck Flange 300-NPS4 SCH-XH [SA105]</t>
  </si>
  <si>
    <t>WNeck Flange 300-NPS4 SCH-XXH [SA105]</t>
  </si>
  <si>
    <t>WNeck Flange 300-NPS5 SCH-10 [SA105]</t>
  </si>
  <si>
    <t>WNeck Flange 300-NPS5 SCH-120 [SA105]</t>
  </si>
  <si>
    <t>WNeck Flange 300-NPS5 SCH-160 [SA105]</t>
  </si>
  <si>
    <t>WNeck Flange 300-NPS5 SCH-40 [SA105]</t>
  </si>
  <si>
    <t>WNeck Flange 300-NPS5 SCH-80 [SA105]</t>
  </si>
  <si>
    <t>WNeck Flange 300-NPS5 SCH-STD [SA105]</t>
  </si>
  <si>
    <t>WNeck Flange 300-NPS5 SCH-XH [SA105]</t>
  </si>
  <si>
    <t>WNeck Flange 300-NPS5 SCH-XXH [SA105]</t>
  </si>
  <si>
    <t>WNeck Flange 300-NPS6 SCH-10 [SA105]</t>
  </si>
  <si>
    <t>WNeck Flange 300-NPS6 SCH-120 [SA105]</t>
  </si>
  <si>
    <t>WNeck Flange 300-NPS6 SCH-160 [SA105]</t>
  </si>
  <si>
    <t>WNeck Flange 300-NPS6 SCH-40 [SA105]</t>
  </si>
  <si>
    <t>WNeck Flange 300-NPS6 SCH-80 [SA105]</t>
  </si>
  <si>
    <t>WNeck Flange 300-NPS6 SCH-STD [SA105]</t>
  </si>
  <si>
    <t>WNeck Flange 300-NPS6 SCH-XH [SA105]</t>
  </si>
  <si>
    <t>WNeck Flange 300-NPS6 SCH-XXH [SA105]</t>
  </si>
  <si>
    <t>WNeck Flange 300-NPS8 SCH-10 [SA105]</t>
  </si>
  <si>
    <t>WNeck Flange 300-NPS8 SCH-100 [SA105]</t>
  </si>
  <si>
    <t>WNeck Flange 300-NPS8 SCH-120 [SA105]</t>
  </si>
  <si>
    <t>WNeck Flange 300-NPS8 SCH-140 [SA105]</t>
  </si>
  <si>
    <t>WNeck Flange 300-NPS8 SCH-160 [SA105]</t>
  </si>
  <si>
    <t>WNeck Flange 300-NPS8 SCH-20 [SA105]</t>
  </si>
  <si>
    <t>WNeck Flange 300-NPS8 SCH-30 [SA105]</t>
  </si>
  <si>
    <t>WNeck Flange 300-NPS8 SCH-40 [SA105]</t>
  </si>
  <si>
    <t>WNeck Flange 300-NPS8 SCH-60 [SA105]</t>
  </si>
  <si>
    <t>WNeck Flange 300-NPS8 SCH-80 [SA105]</t>
  </si>
  <si>
    <t>WNeck Flange 300-NPS8 SCH-STD [SA105]</t>
  </si>
  <si>
    <t>WNeck Flange 300-NPS8 SCH-XH [SA105]</t>
  </si>
  <si>
    <t>WNeck Flange 300-NPS8 SCH-XXH [SA105]</t>
  </si>
  <si>
    <t>WNeck Flange 300-NPS10 SCH-10 [SA105]</t>
  </si>
  <si>
    <t>WNeck Flange 300-NPS10 SCH-100 [SA105]</t>
  </si>
  <si>
    <t>WNeck Flange 300-NPS10 SCH-120 [SA105]</t>
  </si>
  <si>
    <t>WNeck Flange 300-NPS10 SCH-140 [SA105]</t>
  </si>
  <si>
    <t>WNeck Flange 300-NPS10 SCH-160 [SA105]</t>
  </si>
  <si>
    <t>WNeck Flange 300-NPS10 SCH-20 [SA105]</t>
  </si>
  <si>
    <t>WNeck Flange 300-NPS10 SCH-30 [SA105]</t>
  </si>
  <si>
    <t>WNeck Flange 300-NPS10 SCH-40 [SA105]</t>
  </si>
  <si>
    <t>WNeck Flange 300-NPS10 SCH-60 [SA105]</t>
  </si>
  <si>
    <t>WNeck Flange 300-NPS10 SCH-80 [SA105]</t>
  </si>
  <si>
    <t>WNeck Flange 300-NPS10 SCH-STD [SA105]</t>
  </si>
  <si>
    <t>WNeck Flange 300-NPS10 SCH-XH [SA105]</t>
  </si>
  <si>
    <t>WNeck Flange 300-NPS10 SCH-XXH [SA105]</t>
  </si>
  <si>
    <t>WNeck Flange 300-NPS12 SCH-10 [SA105]</t>
  </si>
  <si>
    <t>WNeck Flange 300-NPS12 SCH-100 [SA105]</t>
  </si>
  <si>
    <t>WNeck Flange 300-NPS12 SCH-120 [SA105]</t>
  </si>
  <si>
    <t>WNeck Flange 300-NPS12 SCH-140 [SA105]</t>
  </si>
  <si>
    <t>WNeck Flange 300-NPS12 SCH-160 [SA105]</t>
  </si>
  <si>
    <t>WNeck Flange 300-NPS12 SCH-20 [SA105]</t>
  </si>
  <si>
    <t>WNeck Flange 300-NPS12 SCH-30 [SA105]</t>
  </si>
  <si>
    <t>WNeck Flange 300-NPS12 SCH-40 [SA105]</t>
  </si>
  <si>
    <t>WNeck Flange 300-NPS12 SCH-60 [SA105]</t>
  </si>
  <si>
    <t>WNeck Flange 300-NPS12 SCH-80 [SA105]</t>
  </si>
  <si>
    <t>WNeck Flange 300-NPS12 SCH-STD [SA105]</t>
  </si>
  <si>
    <t>WNeck Flange 300-NPS12 SCH-XH [SA105]</t>
  </si>
  <si>
    <t>WNeck Flange 300-NPS12 SCH-XXH [SA105]</t>
  </si>
  <si>
    <t>WNeck Flange 300-NPS14 SCH-10 [SA105]</t>
  </si>
  <si>
    <t>WNeck Flange 300-NPS14 SCH-100 [SA105]</t>
  </si>
  <si>
    <t>WNeck Flange 300-NPS14 SCH-120 [SA105]</t>
  </si>
  <si>
    <t>WNeck Flange 300-NPS14 SCH-140 [SA105]</t>
  </si>
  <si>
    <t>WNeck Flange 300-NPS14 SCH-160 [SA105]</t>
  </si>
  <si>
    <t>WNeck Flange 300-NPS14 SCH-20 [SA105]</t>
  </si>
  <si>
    <t>WNeck Flange 300-NPS14 SCH-30 [SA105]</t>
  </si>
  <si>
    <t>WNeck Flange 300-NPS14 SCH-40 [SA105]</t>
  </si>
  <si>
    <t>WNeck Flange 300-NPS14 SCH-60 [SA105]</t>
  </si>
  <si>
    <t>WNeck Flange 300-NPS14 SCH-80 [SA105]</t>
  </si>
  <si>
    <t>WNeck Flange 300-NPS14 SCH-STD [SA105]</t>
  </si>
  <si>
    <t>WNeck Flange 300-NPS14 SCH-XH [SA105]</t>
  </si>
  <si>
    <t>WNeck Flange 300-NPS16 SCH-10 [SA105]</t>
  </si>
  <si>
    <t>WNeck Flange 300-NPS16 SCH-100 [SA105]</t>
  </si>
  <si>
    <t>WNeck Flange 300-NPS16 SCH-120 [SA105]</t>
  </si>
  <si>
    <t>WNeck Flange 300-NPS16 SCH-140 [SA105]</t>
  </si>
  <si>
    <t>WNeck Flange 300-NPS16 SCH-160 [SA105]</t>
  </si>
  <si>
    <t>WNeck Flange 300-NPS16 SCH-20 [SA105]</t>
  </si>
  <si>
    <t>WNeck Flange 300-NPS16 SCH-30 [SA105]</t>
  </si>
  <si>
    <t>WNeck Flange 300-NPS16 SCH-40 [SA105]</t>
  </si>
  <si>
    <t>WNeck Flange 300-NPS16 SCH-60 [SA105]</t>
  </si>
  <si>
    <t>WNeck Flange 300-NPS16 SCH-80 [SA105]</t>
  </si>
  <si>
    <t>WNeck Flange 300-NPS16 SCH-STD [SA105]</t>
  </si>
  <si>
    <t>WNeck Flange 300-NPS16 SCH-XH [SA105]</t>
  </si>
  <si>
    <t>WNeck Flange 300-NPS18 SCH-10 [SA105]</t>
  </si>
  <si>
    <t>WNeck Flange 300-NPS18 SCH-100 [SA105]</t>
  </si>
  <si>
    <t>WNeck Flange 300-NPS18 SCH-120 [SA105]</t>
  </si>
  <si>
    <t>WNeck Flange 300-NPS18 SCH-140 [SA105]</t>
  </si>
  <si>
    <t>WNeck Flange 300-NPS18 SCH-160 [SA105]</t>
  </si>
  <si>
    <t>WNeck Flange 300-NPS18 SCH-20 [SA105]</t>
  </si>
  <si>
    <t>WNeck Flange 300-NPS18 SCH-30 [SA105]</t>
  </si>
  <si>
    <t>WNeck Flange 300-NPS18 SCH-40 [SA105]</t>
  </si>
  <si>
    <t>WNeck Flange 300-NPS18 SCH-60 [SA105]</t>
  </si>
  <si>
    <t>WNeck Flange 300-NPS18 SCH-80 [SA105]</t>
  </si>
  <si>
    <t>WNeck Flange 300-NPS18 SCH-STD [SA105]</t>
  </si>
  <si>
    <t>WNeck Flange 300-NPS18 SCH-XH [SA105]</t>
  </si>
  <si>
    <t>WNeck Flange 300-NPS20 SCH-10 [SA105]</t>
  </si>
  <si>
    <t>WNeck Flange 300-NPS20 SCH-100 [SA105]</t>
  </si>
  <si>
    <t>WNeck Flange 300-NPS20 SCH-120 [SA105]</t>
  </si>
  <si>
    <t>WNeck Flange 300-NPS20 SCH-140 [SA105]</t>
  </si>
  <si>
    <t>WNeck Flange 300-NPS20 SCH-160 [SA105]</t>
  </si>
  <si>
    <t>WNeck Flange 300-NPS20 SCH-20 [SA105]</t>
  </si>
  <si>
    <t>WNeck Flange 300-NPS20 SCH-30 [SA105]</t>
  </si>
  <si>
    <t>WNeck Flange 300-NPS20 SCH-40 [SA105]</t>
  </si>
  <si>
    <t>WNeck Flange 300-NPS20 SCH-60 [SA105]</t>
  </si>
  <si>
    <t>WNeck Flange 300-NPS20 SCH-80 [SA105]</t>
  </si>
  <si>
    <t>WNeck Flange 300-NPS20 SCH-STD [SA105]</t>
  </si>
  <si>
    <t>WNeck Flange 300-NPS20 SCH-XH [SA105]</t>
  </si>
  <si>
    <t>WNeck Flange 300-NPS24 SCH-10 [SA105]</t>
  </si>
  <si>
    <t>WNeck Flange 300-NPS24 SCH-100 [SA105]</t>
  </si>
  <si>
    <t>WNeck Flange 300-NPS24 SCH-120 [SA105]</t>
  </si>
  <si>
    <t>WNeck Flange 300-NPS24 SCH-140 [SA105]</t>
  </si>
  <si>
    <t>WNeck Flange 300-NPS24 SCH-160 [SA105]</t>
  </si>
  <si>
    <t>WNeck Flange 300-NPS24 SCH-20 [SA105]</t>
  </si>
  <si>
    <t>WNeck Flange 300-NPS24 SCH-30 [SA105]</t>
  </si>
  <si>
    <t>WNeck Flange 300-NPS24 SCH-40 [SA105]</t>
  </si>
  <si>
    <t>WNeck Flange 300-NPS24 SCH-60 [SA105]</t>
  </si>
  <si>
    <t>WNeck Flange 300-NPS24 SCH-80 [SA105]</t>
  </si>
  <si>
    <t>WNeck Flange 300-NPS24 SCH-STD [SA105]</t>
  </si>
  <si>
    <t>WNeck Flange 300-NPS24 SCH-XH [SA105]</t>
  </si>
  <si>
    <t>WNeck Flange 400-NPS0.5 SCH-10 [SA105]</t>
  </si>
  <si>
    <t>WNeck Flange 400-NPS0.5 SCH-160 [SA105]</t>
  </si>
  <si>
    <t>WNeck Flange 400-NPS0.5 SCH-40 [SA105]</t>
  </si>
  <si>
    <t>WNeck Flange 400-NPS0.5 SCH-80 [SA105]</t>
  </si>
  <si>
    <t>WNeck Flange 400-NPS0.5 SCH-STD [SA105]</t>
  </si>
  <si>
    <t>WNeck Flange 400-NPS0.5 SCH-XH [SA105]</t>
  </si>
  <si>
    <t>WNeck Flange 400-NPS0.5 SCH-XXH [SA105]</t>
  </si>
  <si>
    <t>WNeck Flange 400-NPS0.75 SCH-10 [SA105]</t>
  </si>
  <si>
    <t>WNeck Flange 400-NPS0.75 SCH-160 [SA105]</t>
  </si>
  <si>
    <t>WNeck Flange 400-NPS0.75 SCH-40 [SA105]</t>
  </si>
  <si>
    <t>WNeck Flange 400-NPS0.75 SCH-80 [SA105]</t>
  </si>
  <si>
    <t>WNeck Flange 400-NPS0.75 SCH-STD [SA105]</t>
  </si>
  <si>
    <t>WNeck Flange 400-NPS0.75 SCH-XH [SA105]</t>
  </si>
  <si>
    <t>WNeck Flange 400-NPS0.75 SCH-XXH [SA105]</t>
  </si>
  <si>
    <t>WNeck Flange 400-NPS1 SCH-10 [SA105]</t>
  </si>
  <si>
    <t>WNeck Flange 400-NPS1 SCH-160 [SA105]</t>
  </si>
  <si>
    <t>WNeck Flange 400-NPS1 SCH-40 [SA105]</t>
  </si>
  <si>
    <t>WNeck Flange 400-NPS1 SCH-80 [SA105]</t>
  </si>
  <si>
    <t>WNeck Flange 400-NPS1 SCH-STD [SA105]</t>
  </si>
  <si>
    <t>WNeck Flange 400-NPS1 SCH-XH [SA105]</t>
  </si>
  <si>
    <t>WNeck Flange 400-NPS1 SCH-XXH [SA105]</t>
  </si>
  <si>
    <t>WNeck Flange 400-NPS1.25 SCH-10 [SA105]</t>
  </si>
  <si>
    <t>WNeck Flange 400-NPS1.25 SCH-160 [SA105]</t>
  </si>
  <si>
    <t>WNeck Flange 400-NPS1.25 SCH-40 [SA105]</t>
  </si>
  <si>
    <t>WNeck Flange 400-NPS1.25 SCH-80 [SA105]</t>
  </si>
  <si>
    <t>WNeck Flange 400-NPS1.25 SCH-STD [SA105]</t>
  </si>
  <si>
    <t>WNeck Flange 400-NPS1.25 SCH-XH [SA105]</t>
  </si>
  <si>
    <t>WNeck Flange 400-NPS1.25 SCH-XXH [SA105]</t>
  </si>
  <si>
    <t>WNeck Flange 400-NPS1.5 SCH-10 [SA105]</t>
  </si>
  <si>
    <t>WNeck Flange 400-NPS1.5 SCH-160 [SA105]</t>
  </si>
  <si>
    <t>WNeck Flange 400-NPS1.5 SCH-40 [SA105]</t>
  </si>
  <si>
    <t>WNeck Flange 400-NPS1.5 SCH-80 [SA105]</t>
  </si>
  <si>
    <t>WNeck Flange 400-NPS1.5 SCH-STD [SA105]</t>
  </si>
  <si>
    <t>WNeck Flange 400-NPS1.5 SCH-XH [SA105]</t>
  </si>
  <si>
    <t>WNeck Flange 400-NPS1.5 SCH-XXH [SA105]</t>
  </si>
  <si>
    <t>WNeck Flange 400-NPS2 SCH-10 [SA105]</t>
  </si>
  <si>
    <t>WNeck Flange 400-NPS2 SCH-160 [SA105]</t>
  </si>
  <si>
    <t>WNeck Flange 400-NPS2 SCH-40 [SA105]</t>
  </si>
  <si>
    <t>WNeck Flange 400-NPS2 SCH-80 [SA105]</t>
  </si>
  <si>
    <t>WNeck Flange 400-NPS2 SCH-STD [SA105]</t>
  </si>
  <si>
    <t>WNeck Flange 400-NPS2 SCH-XH [SA105]</t>
  </si>
  <si>
    <t>WNeck Flange 400-NPS2 SCH-XXH [SA105]</t>
  </si>
  <si>
    <t>WNeck Flange 400-NPS2.5 SCH-10 [SA105]</t>
  </si>
  <si>
    <t>WNeck Flange 400-NPS2.5 SCH-160 [SA105]</t>
  </si>
  <si>
    <t>WNeck Flange 400-NPS2.5 SCH-40 [SA105]</t>
  </si>
  <si>
    <t>WNeck Flange 400-NPS2.5 SCH-80 [SA105]</t>
  </si>
  <si>
    <t>WNeck Flange 400-NPS2.5 SCH-STD [SA105]</t>
  </si>
  <si>
    <t>WNeck Flange 400-NPS2.5 SCH-XH [SA105]</t>
  </si>
  <si>
    <t>WNeck Flange 400-NPS2.5 SCH-XXH [SA105]</t>
  </si>
  <si>
    <t>WNeck Flange 400-NPS3 SCH-10 [SA105]</t>
  </si>
  <si>
    <t>WNeck Flange 400-NPS3 SCH-160 [SA105]</t>
  </si>
  <si>
    <t>WNeck Flange 400-NPS3 SCH-40 [SA105]</t>
  </si>
  <si>
    <t>WNeck Flange 400-NPS3 SCH-80 [SA105]</t>
  </si>
  <si>
    <t>WNeck Flange 400-NPS3 SCH-STD [SA105]</t>
  </si>
  <si>
    <t>WNeck Flange 400-NPS3 SCH-XH [SA105]</t>
  </si>
  <si>
    <t>WNeck Flange 400-NPS3 SCH-XXH [SA105]</t>
  </si>
  <si>
    <t>WNeck Flange 400-NPS3.5 SCH-10 [SA105]</t>
  </si>
  <si>
    <t>WNeck Flange 400-NPS3.5 SCH-40 [SA105]</t>
  </si>
  <si>
    <t>WNeck Flange 400-NPS3.5 SCH-80 [SA105]</t>
  </si>
  <si>
    <t>WNeck Flange 400-NPS3.5 SCH-STD [SA105]</t>
  </si>
  <si>
    <t>WNeck Flange 400-NPS3.5 SCH-XH [SA105]</t>
  </si>
  <si>
    <t>WNeck Flange 400-NPS3.5 SCH-XXH [SA105]</t>
  </si>
  <si>
    <t>WNeck Flange 400-NPS4 SCH-10 [SA105]</t>
  </si>
  <si>
    <t>WNeck Flange 400-NPS4 SCH-120 [SA105]</t>
  </si>
  <si>
    <t>WNeck Flange 400-NPS4 SCH-160 [SA105]</t>
  </si>
  <si>
    <t>WNeck Flange 400-NPS4 SCH-40 [SA105]</t>
  </si>
  <si>
    <t>WNeck Flange 400-NPS4 SCH-80 [SA105]</t>
  </si>
  <si>
    <t>WNeck Flange 400-NPS4 SCH-STD [SA105]</t>
  </si>
  <si>
    <t>WNeck Flange 400-NPS4 SCH-XH [SA105]</t>
  </si>
  <si>
    <t>WNeck Flange 400-NPS4 SCH-XXH [SA105]</t>
  </si>
  <si>
    <t>WNeck Flange 400-NPS5 SCH-10 [SA105]</t>
  </si>
  <si>
    <t>WNeck Flange 400-NPS5 SCH-120 [SA105]</t>
  </si>
  <si>
    <t>WNeck Flange 400-NPS5 SCH-160 [SA105]</t>
  </si>
  <si>
    <t>WNeck Flange 400-NPS5 SCH-40 [SA105]</t>
  </si>
  <si>
    <t>WNeck Flange 400-NPS5 SCH-80 [SA105]</t>
  </si>
  <si>
    <t>WNeck Flange 400-NPS5 SCH-STD [SA105]</t>
  </si>
  <si>
    <t>WNeck Flange 400-NPS5 SCH-XH [SA105]</t>
  </si>
  <si>
    <t>WNeck Flange 400-NPS5 SCH-XXH [SA105]</t>
  </si>
  <si>
    <t>WNeck Flange 400-NPS6 SCH-10 [SA105]</t>
  </si>
  <si>
    <t>WNeck Flange 400-NPS6 SCH-120 [SA105]</t>
  </si>
  <si>
    <t>WNeck Flange 400-NPS6 SCH-160 [SA105]</t>
  </si>
  <si>
    <t>WNeck Flange 400-NPS6 SCH-40 [SA105]</t>
  </si>
  <si>
    <t>WNeck Flange 400-NPS6 SCH-80 [SA105]</t>
  </si>
  <si>
    <t>WNeck Flange 400-NPS6 SCH-STD [SA105]</t>
  </si>
  <si>
    <t>WNeck Flange 400-NPS6 SCH-XH [SA105]</t>
  </si>
  <si>
    <t>WNeck Flange 400-NPS6 SCH-XXH [SA105]</t>
  </si>
  <si>
    <t>WNeck Flange 400-NPS8 SCH-10 [SA105]</t>
  </si>
  <si>
    <t>WNeck Flange 400-NPS8 SCH-100 [SA105]</t>
  </si>
  <si>
    <t>WNeck Flange 400-NPS8 SCH-120 [SA105]</t>
  </si>
  <si>
    <t>WNeck Flange 400-NPS8 SCH-140 [SA105]</t>
  </si>
  <si>
    <t>WNeck Flange 400-NPS8 SCH-160 [SA105]</t>
  </si>
  <si>
    <t>WNeck Flange 400-NPS8 SCH-20 [SA105]</t>
  </si>
  <si>
    <t>WNeck Flange 400-NPS8 SCH-30 [SA105]</t>
  </si>
  <si>
    <t>WNeck Flange 400-NPS8 SCH-40 [SA105]</t>
  </si>
  <si>
    <t>WNeck Flange 400-NPS8 SCH-60 [SA105]</t>
  </si>
  <si>
    <t>WNeck Flange 400-NPS8 SCH-80 [SA105]</t>
  </si>
  <si>
    <t>WNeck Flange 400-NPS8 SCH-STD [SA105]</t>
  </si>
  <si>
    <t>WNeck Flange 400-NPS8 SCH-XH [SA105]</t>
  </si>
  <si>
    <t>WNeck Flange 400-NPS8 SCH-XXH [SA105]</t>
  </si>
  <si>
    <t>WNeck Flange 400-NPS10 SCH-10 [SA105]</t>
  </si>
  <si>
    <t>WNeck Flange 400-NPS10 SCH-100 [SA105]</t>
  </si>
  <si>
    <t>WNeck Flange 400-NPS10 SCH-120 [SA105]</t>
  </si>
  <si>
    <t>WNeck Flange 400-NPS10 SCH-140 [SA105]</t>
  </si>
  <si>
    <t>WNeck Flange 400-NPS10 SCH-160 [SA105]</t>
  </si>
  <si>
    <t>WNeck Flange 400-NPS10 SCH-20 [SA105]</t>
  </si>
  <si>
    <t>WNeck Flange 400-NPS10 SCH-30 [SA105]</t>
  </si>
  <si>
    <t>WNeck Flange 400-NPS10 SCH-40 [SA105]</t>
  </si>
  <si>
    <t>WNeck Flange 400-NPS10 SCH-60 [SA105]</t>
  </si>
  <si>
    <t>WNeck Flange 400-NPS10 SCH-80 [SA105]</t>
  </si>
  <si>
    <t>WNeck Flange 400-NPS10 SCH-STD [SA105]</t>
  </si>
  <si>
    <t>WNeck Flange 400-NPS10 SCH-XH [SA105]</t>
  </si>
  <si>
    <t>WNeck Flange 400-NPS10 SCH-XXH [SA105]</t>
  </si>
  <si>
    <t>WNeck Flange 400-NPS12 SCH-10 [SA105]</t>
  </si>
  <si>
    <t>WNeck Flange 400-NPS12 SCH-100 [SA105]</t>
  </si>
  <si>
    <t>WNeck Flange 400-NPS12 SCH-120 [SA105]</t>
  </si>
  <si>
    <t>WNeck Flange 400-NPS12 SCH-140 [SA105]</t>
  </si>
  <si>
    <t>WNeck Flange 400-NPS12 SCH-160 [SA105]</t>
  </si>
  <si>
    <t>WNeck Flange 400-NPS12 SCH-20 [SA105]</t>
  </si>
  <si>
    <t>WNeck Flange 400-NPS12 SCH-30 [SA105]</t>
  </si>
  <si>
    <t>WNeck Flange 400-NPS12 SCH-40 [SA105]</t>
  </si>
  <si>
    <t>WNeck Flange 400-NPS12 SCH-60 [SA105]</t>
  </si>
  <si>
    <t>WNeck Flange 400-NPS12 SCH-80 [SA105]</t>
  </si>
  <si>
    <t>WNeck Flange 400-NPS12 SCH-STD [SA105]</t>
  </si>
  <si>
    <t>WNeck Flange 400-NPS12 SCH-XH [SA105]</t>
  </si>
  <si>
    <t>WNeck Flange 400-NPS12 SCH-XXH [SA105]</t>
  </si>
  <si>
    <t>WNeck Flange 400-NPS14 SCH-10 [SA105]</t>
  </si>
  <si>
    <t>WNeck Flange 400-NPS14 SCH-100 [SA105]</t>
  </si>
  <si>
    <t>WNeck Flange 400-NPS14 SCH-120 [SA105]</t>
  </si>
  <si>
    <t>WNeck Flange 400-NPS14 SCH-140 [SA105]</t>
  </si>
  <si>
    <t>WNeck Flange 400-NPS14 SCH-160 [SA105]</t>
  </si>
  <si>
    <t>WNeck Flange 400-NPS14 SCH-20 [SA105]</t>
  </si>
  <si>
    <t>WNeck Flange 400-NPS14 SCH-30 [SA105]</t>
  </si>
  <si>
    <t>WNeck Flange 400-NPS14 SCH-40 [SA105]</t>
  </si>
  <si>
    <t>WNeck Flange 400-NPS14 SCH-60 [SA105]</t>
  </si>
  <si>
    <t>WNeck Flange 400-NPS14 SCH-80 [SA105]</t>
  </si>
  <si>
    <t>WNeck Flange 400-NPS14 SCH-STD [SA105]</t>
  </si>
  <si>
    <t>WNeck Flange 400-NPS14 SCH-XH [SA105]</t>
  </si>
  <si>
    <t>WNeck Flange 400-NPS16 SCH-10 [SA105]</t>
  </si>
  <si>
    <t>WNeck Flange 400-NPS16 SCH-100 [SA105]</t>
  </si>
  <si>
    <t>WNeck Flange 400-NPS16 SCH-120 [SA105]</t>
  </si>
  <si>
    <t>WNeck Flange 400-NPS16 SCH-140 [SA105]</t>
  </si>
  <si>
    <t>WNeck Flange 400-NPS16 SCH-160 [SA105]</t>
  </si>
  <si>
    <t>WNeck Flange 400-NPS16 SCH-20 [SA105]</t>
  </si>
  <si>
    <t>WNeck Flange 400-NPS16 SCH-30 [SA105]</t>
  </si>
  <si>
    <t>WNeck Flange 400-NPS16 SCH-40 [SA105]</t>
  </si>
  <si>
    <t>WNeck Flange 400-NPS16 SCH-60 [SA105]</t>
  </si>
  <si>
    <t>WNeck Flange 400-NPS16 SCH-80 [SA105]</t>
  </si>
  <si>
    <t>WNeck Flange 400-NPS16 SCH-STD [SA105]</t>
  </si>
  <si>
    <t>WNeck Flange 400-NPS16 SCH-XH [SA105]</t>
  </si>
  <si>
    <t>WNeck Flange 400-NPS18 SCH-10 [SA105]</t>
  </si>
  <si>
    <t>WNeck Flange 400-NPS18 SCH-100 [SA105]</t>
  </si>
  <si>
    <t>WNeck Flange 400-NPS18 SCH-120 [SA105]</t>
  </si>
  <si>
    <t>WNeck Flange 400-NPS18 SCH-140 [SA105]</t>
  </si>
  <si>
    <t>WNeck Flange 400-NPS18 SCH-160 [SA105]</t>
  </si>
  <si>
    <t>WNeck Flange 400-NPS18 SCH-20 [SA105]</t>
  </si>
  <si>
    <t>WNeck Flange 400-NPS18 SCH-30 [SA105]</t>
  </si>
  <si>
    <t>WNeck Flange 400-NPS18 SCH-40 [SA105]</t>
  </si>
  <si>
    <t>WNeck Flange 400-NPS18 SCH-60 [SA105]</t>
  </si>
  <si>
    <t>WNeck Flange 400-NPS18 SCH-80 [SA105]</t>
  </si>
  <si>
    <t>WNeck Flange 400-NPS18 SCH-STD [SA105]</t>
  </si>
  <si>
    <t>WNeck Flange 400-NPS18 SCH-XH [SA105]</t>
  </si>
  <si>
    <t>WNeck Flange 400-NPS20 SCH-10 [SA105]</t>
  </si>
  <si>
    <t>WNeck Flange 400-NPS20 SCH-100 [SA105]</t>
  </si>
  <si>
    <t>WNeck Flange 400-NPS20 SCH-120 [SA105]</t>
  </si>
  <si>
    <t>WNeck Flange 400-NPS20 SCH-140 [SA105]</t>
  </si>
  <si>
    <t>WNeck Flange 400-NPS20 SCH-160 [SA105]</t>
  </si>
  <si>
    <t>WNeck Flange 400-NPS20 SCH-20 [SA105]</t>
  </si>
  <si>
    <t>WNeck Flange 400-NPS20 SCH-30 [SA105]</t>
  </si>
  <si>
    <t>WNeck Flange 400-NPS20 SCH-40 [SA105]</t>
  </si>
  <si>
    <t>WNeck Flange 400-NPS20 SCH-60 [SA105]</t>
  </si>
  <si>
    <t>WNeck Flange 400-NPS20 SCH-80 [SA105]</t>
  </si>
  <si>
    <t>WNeck Flange 400-NPS20 SCH-STD [SA105]</t>
  </si>
  <si>
    <t>WNeck Flange 400-NPS20 SCH-XH [SA105]</t>
  </si>
  <si>
    <t>WNeck Flange 400-NPS24 SCH-10 [SA105]</t>
  </si>
  <si>
    <t>WNeck Flange 400-NPS24 SCH-100 [SA105]</t>
  </si>
  <si>
    <t>WNeck Flange 400-NPS24 SCH-120 [SA105]</t>
  </si>
  <si>
    <t>WNeck Flange 400-NPS24 SCH-140 [SA105]</t>
  </si>
  <si>
    <t>WNeck Flange 400-NPS24 SCH-160 [SA105]</t>
  </si>
  <si>
    <t>WNeck Flange 400-NPS24 SCH-20 [SA105]</t>
  </si>
  <si>
    <t>WNeck Flange 400-NPS24 SCH-30 [SA105]</t>
  </si>
  <si>
    <t>WNeck Flange 400-NPS24 SCH-40 [SA105]</t>
  </si>
  <si>
    <t>WNeck Flange 400-NPS24 SCH-60 [SA105]</t>
  </si>
  <si>
    <t>WNeck Flange 400-NPS24 SCH-80 [SA105]</t>
  </si>
  <si>
    <t>WNeck Flange 400-NPS24 SCH-STD [SA105]</t>
  </si>
  <si>
    <t>WNeck Flange 400-NPS24 SCH-XH [SA105]</t>
  </si>
  <si>
    <t>WNeck Flange 600-NPS0.5 SCH-10 [SA105]</t>
  </si>
  <si>
    <t>WNeck Flange 600-NPS0.5 SCH-160 [SA105]</t>
  </si>
  <si>
    <t>WNeck Flange 600-NPS0.5 SCH-40 [SA105]</t>
  </si>
  <si>
    <t>WNeck Flange 600-NPS0.5 SCH-80 [SA105]</t>
  </si>
  <si>
    <t>WNeck Flange 600-NPS0.5 SCH-STD [SA105]</t>
  </si>
  <si>
    <t>WNeck Flange 600-NPS0.5 SCH-XH [SA105]</t>
  </si>
  <si>
    <t>WNeck Flange 600-NPS0.5 SCH-XXH [SA105]</t>
  </si>
  <si>
    <t>WNeck Flange 600-NPS0.75 SCH-10 [SA105]</t>
  </si>
  <si>
    <t>WNeck Flange 600-NPS0.75 SCH-160 [SA105]</t>
  </si>
  <si>
    <t>WNeck Flange 600-NPS0.75 SCH-40 [SA105]</t>
  </si>
  <si>
    <t>WNeck Flange 600-NPS0.75 SCH-80 [SA105]</t>
  </si>
  <si>
    <t>WNeck Flange 600-NPS0.75 SCH-STD [SA105]</t>
  </si>
  <si>
    <t>WNeck Flange 600-NPS0.75 SCH-XH [SA105]</t>
  </si>
  <si>
    <t>WNeck Flange 600-NPS0.75 SCH-XXH [SA105]</t>
  </si>
  <si>
    <t>WNeck Flange 600-NPS1 SCH-10 [SA105]</t>
  </si>
  <si>
    <t>WNeck Flange 600-NPS1 SCH-160 [SA105]</t>
  </si>
  <si>
    <t>WNeck Flange 600-NPS1 SCH-40 [SA105]</t>
  </si>
  <si>
    <t>WNeck Flange 600-NPS1 SCH-80 [SA105]</t>
  </si>
  <si>
    <t>WNeck Flange 600-NPS1 SCH-STD [SA105]</t>
  </si>
  <si>
    <t>WNeck Flange 600-NPS1 SCH-XH [SA105]</t>
  </si>
  <si>
    <t>WNeck Flange 600-NPS1 SCH-XXH [SA105]</t>
  </si>
  <si>
    <t>WNeck Flange 600-NPS1.25 SCH-10 [SA105]</t>
  </si>
  <si>
    <t>WNeck Flange 600-NPS1.25 SCH-160 [SA105]</t>
  </si>
  <si>
    <t>WNeck Flange 600-NPS1.25 SCH-40 [SA105]</t>
  </si>
  <si>
    <t>WNeck Flange 600-NPS1.25 SCH-80 [SA105]</t>
  </si>
  <si>
    <t>WNeck Flange 600-NPS1.25 SCH-STD [SA105]</t>
  </si>
  <si>
    <t>WNeck Flange 600-NPS1.25 SCH-XH [SA105]</t>
  </si>
  <si>
    <t>WNeck Flange 600-NPS1.25 SCH-XXH [SA105]</t>
  </si>
  <si>
    <t>WNeck Flange 600-NPS1.5 SCH-10 [SA105]</t>
  </si>
  <si>
    <t>WNeck Flange 600-NPS1.5 SCH-160 [SA105]</t>
  </si>
  <si>
    <t>WNeck Flange 600-NPS1.5 SCH-40 [SA105]</t>
  </si>
  <si>
    <t>WNeck Flange 600-NPS1.5 SCH-80 [SA105]</t>
  </si>
  <si>
    <t>WNeck Flange 600-NPS1.5 SCH-STD [SA105]</t>
  </si>
  <si>
    <t>WNeck Flange 600-NPS1.5 SCH-XH [SA105]</t>
  </si>
  <si>
    <t>WNeck Flange 600-NPS1.5 SCH-XXH [SA105]</t>
  </si>
  <si>
    <t>WNeck Flange 600-NPS2 SCH-10 [SA105]</t>
  </si>
  <si>
    <t>WNeck Flange 600-NPS2 SCH-160 [SA105]</t>
  </si>
  <si>
    <t>WNeck Flange 600-NPS2 SCH-40 [SA105]</t>
  </si>
  <si>
    <t>WNeck Flange 600-NPS2 SCH-80 [SA105]</t>
  </si>
  <si>
    <t>WNeck Flange 600-NPS2 SCH-STD [SA105]</t>
  </si>
  <si>
    <t>WNeck Flange 600-NPS2 SCH-XH [SA105]</t>
  </si>
  <si>
    <t>WNeck Flange 600-NPS2 SCH-XXH [SA105]</t>
  </si>
  <si>
    <t>WNeck Flange 600-NPS2.5 SCH-10 [SA105]</t>
  </si>
  <si>
    <t>WNeck Flange 600-NPS2.5 SCH-160 [SA105]</t>
  </si>
  <si>
    <t>WNeck Flange 600-NPS2.5 SCH-40 [SA105]</t>
  </si>
  <si>
    <t>WNeck Flange 600-NPS2.5 SCH-80 [SA105]</t>
  </si>
  <si>
    <t>WNeck Flange 600-NPS2.5 SCH-STD [SA105]</t>
  </si>
  <si>
    <t>WNeck Flange 600-NPS2.5 SCH-XH [SA105]</t>
  </si>
  <si>
    <t>WNeck Flange 600-NPS2.5 SCH-XXH [SA105]</t>
  </si>
  <si>
    <t>WNeck Flange 600-NPS3 SCH-10 [SA105]</t>
  </si>
  <si>
    <t>WNeck Flange 600-NPS3 SCH-160 [SA105]</t>
  </si>
  <si>
    <t>WNeck Flange 600-NPS3 SCH-40 [SA105]</t>
  </si>
  <si>
    <t>WNeck Flange 600-NPS3 SCH-80 [SA105]</t>
  </si>
  <si>
    <t>WNeck Flange 600-NPS3 SCH-STD [SA105]</t>
  </si>
  <si>
    <t>WNeck Flange 600-NPS3 SCH-XH [SA105]</t>
  </si>
  <si>
    <t>WNeck Flange 600-NPS3 SCH-XXH [SA105]</t>
  </si>
  <si>
    <t>WNeck Flange 600-NPS3.5 SCH-10 [SA105]</t>
  </si>
  <si>
    <t>WNeck Flange 600-NPS3.5 SCH-40 [SA105]</t>
  </si>
  <si>
    <t>WNeck Flange 600-NPS3.5 SCH-80 [SA105]</t>
  </si>
  <si>
    <t>WNeck Flange 600-NPS3.5 SCH-STD [SA105]</t>
  </si>
  <si>
    <t>WNeck Flange 600-NPS3.5 SCH-XH [SA105]</t>
  </si>
  <si>
    <t>WNeck Flange 600-NPS3.5 SCH-XXH [SA105]</t>
  </si>
  <si>
    <t>WNeck Flange 600-NPS4 SCH-10 [SA105]</t>
  </si>
  <si>
    <t>WNeck Flange 600-NPS4 SCH-120 [SA105]</t>
  </si>
  <si>
    <t>WNeck Flange 600-NPS4 SCH-160 [SA105]</t>
  </si>
  <si>
    <t>WNeck Flange 600-NPS4 SCH-40 [SA105]</t>
  </si>
  <si>
    <t>WNeck Flange 600-NPS4 SCH-80 [SA105]</t>
  </si>
  <si>
    <t>WNeck Flange 600-NPS4 SCH-STD [SA105]</t>
  </si>
  <si>
    <t>WNeck Flange 600-NPS4 SCH-XH [SA105]</t>
  </si>
  <si>
    <t>WNeck Flange 600-NPS4 SCH-XXH [SA105]</t>
  </si>
  <si>
    <t>WNeck Flange 600-NPS5 SCH-10 [SA105]</t>
  </si>
  <si>
    <t>WNeck Flange 600-NPS5 SCH-120 [SA105]</t>
  </si>
  <si>
    <t>WNeck Flange 600-NPS5 SCH-160 [SA105]</t>
  </si>
  <si>
    <t>WNeck Flange 600-NPS5 SCH-40 [SA105]</t>
  </si>
  <si>
    <t>WNeck Flange 600-NPS5 SCH-80 [SA105]</t>
  </si>
  <si>
    <t>WNeck Flange 600-NPS5 SCH-STD [SA105]</t>
  </si>
  <si>
    <t>WNeck Flange 600-NPS5 SCH-XH [SA105]</t>
  </si>
  <si>
    <t>WNeck Flange 600-NPS5 SCH-XXH [SA105]</t>
  </si>
  <si>
    <t>WNeck Flange 600-NPS6 SCH-10 [SA105]</t>
  </si>
  <si>
    <t>WNeck Flange 600-NPS6 SCH-120 [SA105]</t>
  </si>
  <si>
    <t>WNeck Flange 600-NPS6 SCH-160 [SA105]</t>
  </si>
  <si>
    <t>WNeck Flange 600-NPS6 SCH-40 [SA105]</t>
  </si>
  <si>
    <t>WNeck Flange 600-NPS6 SCH-80 [SA105]</t>
  </si>
  <si>
    <t>WNeck Flange 600-NPS6 SCH-STD [SA105]</t>
  </si>
  <si>
    <t>WNeck Flange 600-NPS6 SCH-XH [SA105]</t>
  </si>
  <si>
    <t>WNeck Flange 600-NPS6 SCH-XXH [SA105]</t>
  </si>
  <si>
    <t>WNeck Flange 600-NPS8 SCH-10 [SA105]</t>
  </si>
  <si>
    <t>WNeck Flange 600-NPS8 SCH-100 [SA105]</t>
  </si>
  <si>
    <t>WNeck Flange 600-NPS8 SCH-120 [SA105]</t>
  </si>
  <si>
    <t>WNeck Flange 600-NPS8 SCH-140 [SA105]</t>
  </si>
  <si>
    <t>WNeck Flange 600-NPS8 SCH-160 [SA105]</t>
  </si>
  <si>
    <t>WNeck Flange 600-NPS8 SCH-20 [SA105]</t>
  </si>
  <si>
    <t>WNeck Flange 600-NPS8 SCH-30 [SA105]</t>
  </si>
  <si>
    <t>WNeck Flange 600-NPS8 SCH-40 [SA105]</t>
  </si>
  <si>
    <t>WNeck Flange 600-NPS8 SCH-60 [SA105]</t>
  </si>
  <si>
    <t>WNeck Flange 600-NPS8 SCH-80 [SA105]</t>
  </si>
  <si>
    <t>WNeck Flange 600-NPS8 SCH-STD [SA105]</t>
  </si>
  <si>
    <t>WNeck Flange 600-NPS8 SCH-XH [SA105]</t>
  </si>
  <si>
    <t>WNeck Flange 600-NPS8 SCH-XXH [SA105]</t>
  </si>
  <si>
    <t>WNeck Flange 600-NPS10 SCH-10 [SA105]</t>
  </si>
  <si>
    <t>WNeck Flange 600-NPS10 SCH-100 [SA105]</t>
  </si>
  <si>
    <t>WNeck Flange 600-NPS10 SCH-120 [SA105]</t>
  </si>
  <si>
    <t>WNeck Flange 600-NPS10 SCH-140 [SA105]</t>
  </si>
  <si>
    <t>WNeck Flange 600-NPS10 SCH-160 [SA105]</t>
  </si>
  <si>
    <t>WNeck Flange 600-NPS10 SCH-20 [SA105]</t>
  </si>
  <si>
    <t>WNeck Flange 600-NPS10 SCH-30 [SA105]</t>
  </si>
  <si>
    <t>WNeck Flange 600-NPS10 SCH-40 [SA105]</t>
  </si>
  <si>
    <t>WNeck Flange 600-NPS10 SCH-60 [SA105]</t>
  </si>
  <si>
    <t>WNeck Flange 600-NPS10 SCH-80 [SA105]</t>
  </si>
  <si>
    <t>WNeck Flange 600-NPS10 SCH-STD [SA105]</t>
  </si>
  <si>
    <t>WNeck Flange 600-NPS10 SCH-XH [SA105]</t>
  </si>
  <si>
    <t>WNeck Flange 600-NPS10 SCH-XXH [SA105]</t>
  </si>
  <si>
    <t>WNeck Flange 600-NPS12 SCH-10 [SA105]</t>
  </si>
  <si>
    <t>WNeck Flange 600-NPS12 SCH-100 [SA105]</t>
  </si>
  <si>
    <t>WNeck Flange 600-NPS12 SCH-120 [SA105]</t>
  </si>
  <si>
    <t>WNeck Flange 600-NPS12 SCH-140 [SA105]</t>
  </si>
  <si>
    <t>WNeck Flange 600-NPS12 SCH-160 [SA105]</t>
  </si>
  <si>
    <t>WNeck Flange 600-NPS12 SCH-20 [SA105]</t>
  </si>
  <si>
    <t>WNeck Flange 600-NPS12 SCH-30 [SA105]</t>
  </si>
  <si>
    <t>WNeck Flange 600-NPS12 SCH-40 [SA105]</t>
  </si>
  <si>
    <t>WNeck Flange 600-NPS12 SCH-60 [SA105]</t>
  </si>
  <si>
    <t>WNeck Flange 600-NPS12 SCH-80 [SA105]</t>
  </si>
  <si>
    <t>WNeck Flange 600-NPS12 SCH-STD [SA105]</t>
  </si>
  <si>
    <t>WNeck Flange 600-NPS12 SCH-XH [SA105]</t>
  </si>
  <si>
    <t>WNeck Flange 600-NPS12 SCH-XXH [SA105]</t>
  </si>
  <si>
    <t>WNeck Flange 600-NPS14 SCH-10 [SA105]</t>
  </si>
  <si>
    <t>WNeck Flange 600-NPS14 SCH-100 [SA105]</t>
  </si>
  <si>
    <t>WNeck Flange 600-NPS14 SCH-120 [SA105]</t>
  </si>
  <si>
    <t>WNeck Flange 600-NPS14 SCH-140 [SA105]</t>
  </si>
  <si>
    <t>WNeck Flange 600-NPS14 SCH-160 [SA105]</t>
  </si>
  <si>
    <t>WNeck Flange 600-NPS14 SCH-20 [SA105]</t>
  </si>
  <si>
    <t>WNeck Flange 600-NPS14 SCH-30 [SA105]</t>
  </si>
  <si>
    <t>WNeck Flange 600-NPS14 SCH-40 [SA105]</t>
  </si>
  <si>
    <t>WNeck Flange 600-NPS14 SCH-60 [SA105]</t>
  </si>
  <si>
    <t>WNeck Flange 600-NPS14 SCH-80 [SA105]</t>
  </si>
  <si>
    <t>WNeck Flange 600-NPS14 SCH-STD [SA105]</t>
  </si>
  <si>
    <t>WNeck Flange 600-NPS14 SCH-XH [SA105]</t>
  </si>
  <si>
    <t>WNeck Flange 600-NPS16 SCH-10 [SA105]</t>
  </si>
  <si>
    <t>WNeck Flange 600-NPS16 SCH-100 [SA105]</t>
  </si>
  <si>
    <t>WNeck Flange 600-NPS16 SCH-120 [SA105]</t>
  </si>
  <si>
    <t>WNeck Flange 600-NPS16 SCH-140 [SA105]</t>
  </si>
  <si>
    <t>WNeck Flange 600-NPS16 SCH-160 [SA105]</t>
  </si>
  <si>
    <t>WNeck Flange 600-NPS16 SCH-20 [SA105]</t>
  </si>
  <si>
    <t>WNeck Flange 600-NPS16 SCH-30 [SA105]</t>
  </si>
  <si>
    <t>WNeck Flange 600-NPS16 SCH-40 [SA105]</t>
  </si>
  <si>
    <t>WNeck Flange 600-NPS16 SCH-60 [SA105]</t>
  </si>
  <si>
    <t>WNeck Flange 600-NPS16 SCH-80 [SA105]</t>
  </si>
  <si>
    <t>WNeck Flange 600-NPS16 SCH-STD [SA105]</t>
  </si>
  <si>
    <t>WNeck Flange 600-NPS16 SCH-XH [SA105]</t>
  </si>
  <si>
    <t>WNeck Flange 600-NPS18 SCH-10 [SA105]</t>
  </si>
  <si>
    <t>WNeck Flange 600-NPS18 SCH-100 [SA105]</t>
  </si>
  <si>
    <t>WNeck Flange 600-NPS18 SCH-120 [SA105]</t>
  </si>
  <si>
    <t>WNeck Flange 600-NPS18 SCH-140 [SA105]</t>
  </si>
  <si>
    <t>WNeck Flange 600-NPS18 SCH-160 [SA105]</t>
  </si>
  <si>
    <t>WNeck Flange 600-NPS18 SCH-20 [SA105]</t>
  </si>
  <si>
    <t>WNeck Flange 600-NPS18 SCH-30 [SA105]</t>
  </si>
  <si>
    <t>WNeck Flange 600-NPS18 SCH-40 [SA105]</t>
  </si>
  <si>
    <t>WNeck Flange 600-NPS18 SCH-60 [SA105]</t>
  </si>
  <si>
    <t>WNeck Flange 600-NPS18 SCH-80 [SA105]</t>
  </si>
  <si>
    <t>WNeck Flange 600-NPS18 SCH-STD [SA105]</t>
  </si>
  <si>
    <t>WNeck Flange 600-NPS18 SCH-XH [SA105]</t>
  </si>
  <si>
    <t>WNeck Flange 600-NPS20 SCH-10 [SA105]</t>
  </si>
  <si>
    <t>WNeck Flange 600-NPS20 SCH-100 [SA105]</t>
  </si>
  <si>
    <t>WNeck Flange 600-NPS20 SCH-120 [SA105]</t>
  </si>
  <si>
    <t>WNeck Flange 600-NPS20 SCH-140 [SA105]</t>
  </si>
  <si>
    <t>WNeck Flange 600-NPS20 SCH-160 [SA105]</t>
  </si>
  <si>
    <t>WNeck Flange 600-NPS20 SCH-20 [SA105]</t>
  </si>
  <si>
    <t>WNeck Flange 600-NPS20 SCH-30 [SA105]</t>
  </si>
  <si>
    <t>WNeck Flange 600-NPS20 SCH-40 [SA105]</t>
  </si>
  <si>
    <t>WNeck Flange 600-NPS20 SCH-60 [SA105]</t>
  </si>
  <si>
    <t>WNeck Flange 600-NPS20 SCH-80 [SA105]</t>
  </si>
  <si>
    <t>WNeck Flange 600-NPS20 SCH-STD [SA105]</t>
  </si>
  <si>
    <t>WNeck Flange 600-NPS20 SCH-XH [SA105]</t>
  </si>
  <si>
    <t>WNeck Flange 600-NPS24 SCH-10 [SA105]</t>
  </si>
  <si>
    <t>WNeck Flange 600-NPS24 SCH-100 [SA105]</t>
  </si>
  <si>
    <t>WNeck Flange 600-NPS24 SCH-120 [SA105]</t>
  </si>
  <si>
    <t>WNeck Flange 600-NPS24 SCH-140 [SA105]</t>
  </si>
  <si>
    <t>WNeck Flange 600-NPS24 SCH-160 [SA105]</t>
  </si>
  <si>
    <t>WNeck Flange 600-NPS24 SCH-20 [SA105]</t>
  </si>
  <si>
    <t>WNeck Flange 600-NPS24 SCH-30 [SA105]</t>
  </si>
  <si>
    <t>WNeck Flange 600-NPS24 SCH-40 [SA105]</t>
  </si>
  <si>
    <t>WNeck Flange 600-NPS24 SCH-60 [SA105]</t>
  </si>
  <si>
    <t>WNeck Flange 600-NPS24 SCH-80 [SA105]</t>
  </si>
  <si>
    <t>WNeck Flange 600-NPS24 SCH-STD [SA105]</t>
  </si>
  <si>
    <t>WNeck Flange 600-NPS24 SCH-XH [SA105]</t>
  </si>
  <si>
    <t>WNeck Flange 900-NPS0.5 SCH-10 [SA105]</t>
  </si>
  <si>
    <t>WNeck Flange 900-NPS0.5 SCH-160 [SA105]</t>
  </si>
  <si>
    <t>WNeck Flange 900-NPS0.5 SCH-40 [SA105]</t>
  </si>
  <si>
    <t>WNeck Flange 900-NPS0.5 SCH-80 [SA105]</t>
  </si>
  <si>
    <t>WNeck Flange 900-NPS0.5 SCH-STD [SA105]</t>
  </si>
  <si>
    <t>WNeck Flange 900-NPS0.5 SCH-XH [SA105]</t>
  </si>
  <si>
    <t>WNeck Flange 900-NPS0.5 SCH-XXH [SA105]</t>
  </si>
  <si>
    <t>WNeck Flange 900-NPS0.75 SCH-10 [SA105]</t>
  </si>
  <si>
    <t>WNeck Flange 900-NPS0.75 SCH-160 [SA105]</t>
  </si>
  <si>
    <t>WNeck Flange 900-NPS0.75 SCH-40 [SA105]</t>
  </si>
  <si>
    <t>WNeck Flange 900-NPS0.75 SCH-80 [SA105]</t>
  </si>
  <si>
    <t>WNeck Flange 900-NPS0.75 SCH-STD [SA105]</t>
  </si>
  <si>
    <t>WNeck Flange 900-NPS0.75 SCH-XH [SA105]</t>
  </si>
  <si>
    <t>WNeck Flange 900-NPS0.75 SCH-XXH [SA105]</t>
  </si>
  <si>
    <t>WNeck Flange 900-NPS1 SCH-10 [SA105]</t>
  </si>
  <si>
    <t>WNeck Flange 900-NPS1 SCH-160 [SA105]</t>
  </si>
  <si>
    <t>WNeck Flange 900-NPS1 SCH-40 [SA105]</t>
  </si>
  <si>
    <t>WNeck Flange 900-NPS1 SCH-80 [SA105]</t>
  </si>
  <si>
    <t>WNeck Flange 900-NPS1 SCH-STD [SA105]</t>
  </si>
  <si>
    <t>WNeck Flange 900-NPS1 SCH-XH [SA105]</t>
  </si>
  <si>
    <t>WNeck Flange 900-NPS1 SCH-XXH [SA105]</t>
  </si>
  <si>
    <t>WNeck Flange 900-NPS1.25 SCH-10 [SA105]</t>
  </si>
  <si>
    <t>WNeck Flange 900-NPS1.25 SCH-160 [SA105]</t>
  </si>
  <si>
    <t>WNeck Flange 900-NPS1.25 SCH-40 [SA105]</t>
  </si>
  <si>
    <t>WNeck Flange 900-NPS1.25 SCH-80 [SA105]</t>
  </si>
  <si>
    <t>WNeck Flange 900-NPS1.25 SCH-STD [SA105]</t>
  </si>
  <si>
    <t>WNeck Flange 900-NPS1.25 SCH-XH [SA105]</t>
  </si>
  <si>
    <t>WNeck Flange 900-NPS1.25 SCH-XXH [SA105]</t>
  </si>
  <si>
    <t>WNeck Flange 900-NPS1.5 SCH-10 [SA105]</t>
  </si>
  <si>
    <t>WNeck Flange 900-NPS1.5 SCH-160 [SA105]</t>
  </si>
  <si>
    <t>WNeck Flange 900-NPS1.5 SCH-40 [SA105]</t>
  </si>
  <si>
    <t>WNeck Flange 900-NPS1.5 SCH-80 [SA105]</t>
  </si>
  <si>
    <t>WNeck Flange 900-NPS1.5 SCH-STD [SA105]</t>
  </si>
  <si>
    <t>WNeck Flange 900-NPS1.5 SCH-XH [SA105]</t>
  </si>
  <si>
    <t>WNeck Flange 900-NPS1.5 SCH-XXH [SA105]</t>
  </si>
  <si>
    <t>WNeck Flange 900-NPS2 SCH-10 [SA105]</t>
  </si>
  <si>
    <t>WNeck Flange 900-NPS2 SCH-160 [SA105]</t>
  </si>
  <si>
    <t>WNeck Flange 900-NPS2 SCH-40 [SA105]</t>
  </si>
  <si>
    <t>WNeck Flange 900-NPS2 SCH-80 [SA105]</t>
  </si>
  <si>
    <t>WNeck Flange 900-NPS2 SCH-STD [SA105]</t>
  </si>
  <si>
    <t>WNeck Flange 900-NPS2 SCH-XH [SA105]</t>
  </si>
  <si>
    <t>WNeck Flange 900-NPS2 SCH-XXH [SA105]</t>
  </si>
  <si>
    <t>WNeck Flange 900-NPS2.5 SCH-10 [SA105]</t>
  </si>
  <si>
    <t>WNeck Flange 900-NPS2.5 SCH-160 [SA105]</t>
  </si>
  <si>
    <t>WNeck Flange 900-NPS2.5 SCH-40 [SA105]</t>
  </si>
  <si>
    <t>WNeck Flange 900-NPS2.5 SCH-80 [SA105]</t>
  </si>
  <si>
    <t>WNeck Flange 900-NPS2.5 SCH-STD [SA105]</t>
  </si>
  <si>
    <t>WNeck Flange 900-NPS2.5 SCH-XH [SA105]</t>
  </si>
  <si>
    <t>WNeck Flange 900-NPS2.5 SCH-XXH [SA105]</t>
  </si>
  <si>
    <t>WNeck Flange 900-NPS3 SCH-10 [SA105]</t>
  </si>
  <si>
    <t>WNeck Flange 900-NPS3 SCH-160 [SA105]</t>
  </si>
  <si>
    <t>WNeck Flange 900-NPS3 SCH-40 [SA105]</t>
  </si>
  <si>
    <t>WNeck Flange 900-NPS3 SCH-80 [SA105]</t>
  </si>
  <si>
    <t>WNeck Flange 900-NPS3 SCH-STD [SA105]</t>
  </si>
  <si>
    <t>WNeck Flange 900-NPS3 SCH-XH [SA105]</t>
  </si>
  <si>
    <t>WNeck Flange 900-NPS3 SCH-XXH [SA105]</t>
  </si>
  <si>
    <t>WNeck Flange 900-NPS4 SCH-10 [SA105]</t>
  </si>
  <si>
    <t>WNeck Flange 900-NPS4 SCH-120 [SA105]</t>
  </si>
  <si>
    <t>WNeck Flange 900-NPS4 SCH-160 [SA105]</t>
  </si>
  <si>
    <t>WNeck Flange 900-NPS4 SCH-40 [SA105]</t>
  </si>
  <si>
    <t>WNeck Flange 900-NPS4 SCH-80 [SA105]</t>
  </si>
  <si>
    <t>WNeck Flange 900-NPS4 SCH-STD [SA105]</t>
  </si>
  <si>
    <t>WNeck Flange 900-NPS4 SCH-XH [SA105]</t>
  </si>
  <si>
    <t>WNeck Flange 900-NPS4 SCH-XXH [SA105]</t>
  </si>
  <si>
    <t>WNeck Flange 900-NPS5 SCH-10 [SA105]</t>
  </si>
  <si>
    <t>WNeck Flange 900-NPS5 SCH-120 [SA105]</t>
  </si>
  <si>
    <t>WNeck Flange 900-NPS5 SCH-160 [SA105]</t>
  </si>
  <si>
    <t>WNeck Flange 900-NPS5 SCH-40 [SA105]</t>
  </si>
  <si>
    <t>WNeck Flange 900-NPS5 SCH-80 [SA105]</t>
  </si>
  <si>
    <t>WNeck Flange 900-NPS5 SCH-STD [SA105]</t>
  </si>
  <si>
    <t>WNeck Flange 900-NPS5 SCH-XH [SA105]</t>
  </si>
  <si>
    <t>WNeck Flange 900-NPS5 SCH-XXH [SA105]</t>
  </si>
  <si>
    <t>WNeck Flange 900-NPS6 SCH-10 [SA105]</t>
  </si>
  <si>
    <t>WNeck Flange 900-NPS6 SCH-120 [SA105]</t>
  </si>
  <si>
    <t>WNeck Flange 900-NPS6 SCH-160 [SA105]</t>
  </si>
  <si>
    <t>WNeck Flange 900-NPS6 SCH-40 [SA105]</t>
  </si>
  <si>
    <t>WNeck Flange 900-NPS6 SCH-80 [SA105]</t>
  </si>
  <si>
    <t>WNeck Flange 900-NPS6 SCH-STD [SA105]</t>
  </si>
  <si>
    <t>WNeck Flange 900-NPS6 SCH-XH [SA105]</t>
  </si>
  <si>
    <t>WNeck Flange 900-NPS6 SCH-XXH [SA105]</t>
  </si>
  <si>
    <t>WNeck Flange 900-NPS8 SCH-10 [SA105]</t>
  </si>
  <si>
    <t>WNeck Flange 900-NPS8 SCH-100 [SA105]</t>
  </si>
  <si>
    <t>WNeck Flange 900-NPS8 SCH-120 [SA105]</t>
  </si>
  <si>
    <t>WNeck Flange 900-NPS8 SCH-140 [SA105]</t>
  </si>
  <si>
    <t>WNeck Flange 900-NPS8 SCH-160 [SA105]</t>
  </si>
  <si>
    <t>WNeck Flange 900-NPS8 SCH-20 [SA105]</t>
  </si>
  <si>
    <t>WNeck Flange 900-NPS8 SCH-30 [SA105]</t>
  </si>
  <si>
    <t>WNeck Flange 900-NPS8 SCH-40 [SA105]</t>
  </si>
  <si>
    <t>WNeck Flange 900-NPS8 SCH-60 [SA105]</t>
  </si>
  <si>
    <t>WNeck Flange 900-NPS8 SCH-80 [SA105]</t>
  </si>
  <si>
    <t>WNeck Flange 900-NPS8 SCH-STD [SA105]</t>
  </si>
  <si>
    <t>WNeck Flange 900-NPS8 SCH-XH [SA105]</t>
  </si>
  <si>
    <t>WNeck Flange 900-NPS8 SCH-XXH [SA105]</t>
  </si>
  <si>
    <t>WNeck Flange 900-NPS10 SCH-10 [SA105]</t>
  </si>
  <si>
    <t>WNeck Flange 900-NPS10 SCH-100 [SA105]</t>
  </si>
  <si>
    <t>WNeck Flange 900-NPS10 SCH-120 [SA105]</t>
  </si>
  <si>
    <t>WNeck Flange 900-NPS10 SCH-140 [SA105]</t>
  </si>
  <si>
    <t>WNeck Flange 900-NPS10 SCH-160 [SA105]</t>
  </si>
  <si>
    <t>WNeck Flange 900-NPS10 SCH-20 [SA105]</t>
  </si>
  <si>
    <t>WNeck Flange 900-NPS10 SCH-30 [SA105]</t>
  </si>
  <si>
    <t>WNeck Flange 900-NPS10 SCH-40 [SA105]</t>
  </si>
  <si>
    <t>WNeck Flange 900-NPS10 SCH-60 [SA105]</t>
  </si>
  <si>
    <t>WNeck Flange 900-NPS10 SCH-80 [SA105]</t>
  </si>
  <si>
    <t>WNeck Flange 900-NPS10 SCH-STD [SA105]</t>
  </si>
  <si>
    <t>WNeck Flange 900-NPS10 SCH-XH [SA105]</t>
  </si>
  <si>
    <t>WNeck Flange 900-NPS10 SCH-XXH [SA105]</t>
  </si>
  <si>
    <t>WNeck Flange 900-NPS12 SCH-10 [SA105]</t>
  </si>
  <si>
    <t>WNeck Flange 900-NPS12 SCH-100 [SA105]</t>
  </si>
  <si>
    <t>WNeck Flange 900-NPS12 SCH-120 [SA105]</t>
  </si>
  <si>
    <t>WNeck Flange 900-NPS12 SCH-140 [SA105]</t>
  </si>
  <si>
    <t>WNeck Flange 900-NPS12 SCH-160 [SA105]</t>
  </si>
  <si>
    <t>WNeck Flange 900-NPS12 SCH-20 [SA105]</t>
  </si>
  <si>
    <t>WNeck Flange 900-NPS12 SCH-30 [SA105]</t>
  </si>
  <si>
    <t>WNeck Flange 900-NPS12 SCH-40 [SA105]</t>
  </si>
  <si>
    <t>WNeck Flange 900-NPS12 SCH-60 [SA105]</t>
  </si>
  <si>
    <t>WNeck Flange 900-NPS12 SCH-80 [SA105]</t>
  </si>
  <si>
    <t>WNeck Flange 900-NPS12 SCH-STD [SA105]</t>
  </si>
  <si>
    <t>WNeck Flange 900-NPS12 SCH-XH [SA105]</t>
  </si>
  <si>
    <t>WNeck Flange 900-NPS12 SCH-XXH [SA105]</t>
  </si>
  <si>
    <t>WNeck Flange 900-NPS14 SCH-10 [SA105]</t>
  </si>
  <si>
    <t>WNeck Flange 900-NPS14 SCH-100 [SA105]</t>
  </si>
  <si>
    <t>WNeck Flange 900-NPS14 SCH-120 [SA105]</t>
  </si>
  <si>
    <t>WNeck Flange 900-NPS14 SCH-140 [SA105]</t>
  </si>
  <si>
    <t>WNeck Flange 900-NPS14 SCH-160 [SA105]</t>
  </si>
  <si>
    <t>WNeck Flange 900-NPS14 SCH-20 [SA105]</t>
  </si>
  <si>
    <t>WNeck Flange 900-NPS14 SCH-30 [SA105]</t>
  </si>
  <si>
    <t>WNeck Flange 900-NPS14 SCH-40 [SA105]</t>
  </si>
  <si>
    <t>WNeck Flange 900-NPS14 SCH-60 [SA105]</t>
  </si>
  <si>
    <t>WNeck Flange 900-NPS14 SCH-80 [SA105]</t>
  </si>
  <si>
    <t>WNeck Flange 900-NPS14 SCH-STD [SA105]</t>
  </si>
  <si>
    <t>WNeck Flange 900-NPS14 SCH-XH [SA105]</t>
  </si>
  <si>
    <t>WNeck Flange 900-NPS16 SCH-10 [SA105]</t>
  </si>
  <si>
    <t>WNeck Flange 900-NPS16 SCH-100 [SA105]</t>
  </si>
  <si>
    <t>WNeck Flange 900-NPS16 SCH-120 [SA105]</t>
  </si>
  <si>
    <t>WNeck Flange 900-NPS16 SCH-140 [SA105]</t>
  </si>
  <si>
    <t>WNeck Flange 900-NPS16 SCH-160 [SA105]</t>
  </si>
  <si>
    <t>WNeck Flange 900-NPS16 SCH-20 [SA105]</t>
  </si>
  <si>
    <t>WNeck Flange 900-NPS16 SCH-30 [SA105]</t>
  </si>
  <si>
    <t>WNeck Flange 900-NPS16 SCH-40 [SA105]</t>
  </si>
  <si>
    <t>WNeck Flange 900-NPS16 SCH-60 [SA105]</t>
  </si>
  <si>
    <t>WNeck Flange 900-NPS16 SCH-80 [SA105]</t>
  </si>
  <si>
    <t>WNeck Flange 900-NPS16 SCH-STD [SA105]</t>
  </si>
  <si>
    <t>WNeck Flange 900-NPS16 SCH-XH [SA105]</t>
  </si>
  <si>
    <t>WNeck Flange 900-NPS18 SCH-10 [SA105]</t>
  </si>
  <si>
    <t>WNeck Flange 900-NPS18 SCH-100 [SA105]</t>
  </si>
  <si>
    <t>WNeck Flange 900-NPS18 SCH-120 [SA105]</t>
  </si>
  <si>
    <t>WNeck Flange 900-NPS18 SCH-140 [SA105]</t>
  </si>
  <si>
    <t>WNeck Flange 900-NPS18 SCH-160 [SA105]</t>
  </si>
  <si>
    <t>WNeck Flange 900-NPS18 SCH-20 [SA105]</t>
  </si>
  <si>
    <t>WNeck Flange 900-NPS18 SCH-30 [SA105]</t>
  </si>
  <si>
    <t>WNeck Flange 900-NPS18 SCH-40 [SA105]</t>
  </si>
  <si>
    <t>WNeck Flange 900-NPS18 SCH-60 [SA105]</t>
  </si>
  <si>
    <t>WNeck Flange 900-NPS18 SCH-80 [SA105]</t>
  </si>
  <si>
    <t>WNeck Flange 900-NPS18 SCH-STD [SA105]</t>
  </si>
  <si>
    <t>WNeck Flange 900-NPS18 SCH-XH [SA105]</t>
  </si>
  <si>
    <t>WNeck Flange 900-NPS20 SCH-10 [SA105]</t>
  </si>
  <si>
    <t>WNeck Flange 900-NPS20 SCH-100 [SA105]</t>
  </si>
  <si>
    <t>WNeck Flange 900-NPS20 SCH-120 [SA105]</t>
  </si>
  <si>
    <t>WNeck Flange 900-NPS20 SCH-140 [SA105]</t>
  </si>
  <si>
    <t>WNeck Flange 900-NPS20 SCH-160 [SA105]</t>
  </si>
  <si>
    <t>WNeck Flange 900-NPS20 SCH-20 [SA105]</t>
  </si>
  <si>
    <t>WNeck Flange 900-NPS20 SCH-30 [SA105]</t>
  </si>
  <si>
    <t>WNeck Flange 900-NPS20 SCH-40 [SA105]</t>
  </si>
  <si>
    <t>WNeck Flange 900-NPS20 SCH-60 [SA105]</t>
  </si>
  <si>
    <t>WNeck Flange 900-NPS20 SCH-80 [SA105]</t>
  </si>
  <si>
    <t>WNeck Flange 900-NPS20 SCH-STD [SA105]</t>
  </si>
  <si>
    <t>WNeck Flange 900-NPS20 SCH-XH [SA105]</t>
  </si>
  <si>
    <t>WNeck Flange 900-NPS24 SCH-10 [SA105]</t>
  </si>
  <si>
    <t>WNeck Flange 900-NPS24 SCH-100 [SA105]</t>
  </si>
  <si>
    <t>WNeck Flange 900-NPS24 SCH-120 [SA105]</t>
  </si>
  <si>
    <t>WNeck Flange 900-NPS24 SCH-140 [SA105]</t>
  </si>
  <si>
    <t>WNeck Flange 900-NPS24 SCH-160 [SA105]</t>
  </si>
  <si>
    <t>WNeck Flange 900-NPS24 SCH-20 [SA105]</t>
  </si>
  <si>
    <t>WNeck Flange 900-NPS24 SCH-30 [SA105]</t>
  </si>
  <si>
    <t>WNeck Flange 900-NPS24 SCH-40 [SA105]</t>
  </si>
  <si>
    <t>WNeck Flange 900-NPS24 SCH-60 [SA105]</t>
  </si>
  <si>
    <t>WNeck Flange 900-NPS24 SCH-80 [SA105]</t>
  </si>
  <si>
    <t>WNeck Flange 900-NPS24 SCH-STD [SA105]</t>
  </si>
  <si>
    <t>WNeck Flange 900-NPS24 SCH-XH [SA105]</t>
  </si>
  <si>
    <t>WNeck Flange 1500-NPS0.5 SCH-10 [SA105]</t>
  </si>
  <si>
    <t>WNeck Flange 1500-NPS0.5 SCH-160 [SA105]</t>
  </si>
  <si>
    <t>WNeck Flange 1500-NPS0.5 SCH-40 [SA105]</t>
  </si>
  <si>
    <t>WNeck Flange 1500-NPS0.5 SCH-80 [SA105]</t>
  </si>
  <si>
    <t>WNeck Flange 1500-NPS0.5 SCH-STD [SA105]</t>
  </si>
  <si>
    <t>WNeck Flange 1500-NPS0.5 SCH-XH [SA105]</t>
  </si>
  <si>
    <t>WNeck Flange 1500-NPS0.5 SCH-XXH [SA105]</t>
  </si>
  <si>
    <t>WNeck Flange 1500-NPS0.75 SCH-10 [SA105]</t>
  </si>
  <si>
    <t>WNeck Flange 1500-NPS0.75 SCH-160 [SA105]</t>
  </si>
  <si>
    <t>WNeck Flange 1500-NPS0.75 SCH-40 [SA105]</t>
  </si>
  <si>
    <t>WNeck Flange 1500-NPS0.75 SCH-80 [SA105]</t>
  </si>
  <si>
    <t>WNeck Flange 1500-NPS0.75 SCH-STD [SA105]</t>
  </si>
  <si>
    <t>WNeck Flange 1500-NPS0.75 SCH-XH [SA105]</t>
  </si>
  <si>
    <t>WNeck Flange 1500-NPS0.75 SCH-XXH [SA105]</t>
  </si>
  <si>
    <t>WNeck Flange 1500-NPS1 SCH-10 [SA105]</t>
  </si>
  <si>
    <t>WNeck Flange 1500-NPS1 SCH-160 [SA105]</t>
  </si>
  <si>
    <t>WNeck Flange 1500-NPS1 SCH-40 [SA105]</t>
  </si>
  <si>
    <t>WNeck Flange 1500-NPS1 SCH-80 [SA105]</t>
  </si>
  <si>
    <t>WNeck Flange 1500-NPS1 SCH-STD [SA105]</t>
  </si>
  <si>
    <t>WNeck Flange 1500-NPS1 SCH-XH [SA105]</t>
  </si>
  <si>
    <t>WNeck Flange 1500-NPS1 SCH-XXH [SA105]</t>
  </si>
  <si>
    <t>WNeck Flange 1500-NPS1.25 SCH-10 [SA105]</t>
  </si>
  <si>
    <t>WNeck Flange 1500-NPS1.25 SCH-160 [SA105]</t>
  </si>
  <si>
    <t>WNeck Flange 1500-NPS1.25 SCH-40 [SA105]</t>
  </si>
  <si>
    <t>WNeck Flange 1500-NPS1.25 SCH-80 [SA105]</t>
  </si>
  <si>
    <t>WNeck Flange 1500-NPS1.25 SCH-STD [SA105]</t>
  </si>
  <si>
    <t>WNeck Flange 1500-NPS1.25 SCH-XH [SA105]</t>
  </si>
  <si>
    <t>WNeck Flange 1500-NPS1.25 SCH-XXH [SA105]</t>
  </si>
  <si>
    <t>WNeck Flange 1500-NPS1.5 SCH-10 [SA105]</t>
  </si>
  <si>
    <t>WNeck Flange 1500-NPS1.5 SCH-160 [SA105]</t>
  </si>
  <si>
    <t>WNeck Flange 1500-NPS1.5 SCH-40 [SA105]</t>
  </si>
  <si>
    <t>WNeck Flange 1500-NPS1.5 SCH-80 [SA105]</t>
  </si>
  <si>
    <t>WNeck Flange 1500-NPS1.5 SCH-STD [SA105]</t>
  </si>
  <si>
    <t>WNeck Flange 1500-NPS1.5 SCH-XH [SA105]</t>
  </si>
  <si>
    <t>WNeck Flange 1500-NPS1.5 SCH-XXH [SA105]</t>
  </si>
  <si>
    <t>WNeck Flange 1500-NPS2 SCH-10 [SA105]</t>
  </si>
  <si>
    <t>WNeck Flange 1500-NPS2 SCH-160 [SA105]</t>
  </si>
  <si>
    <t>WNeck Flange 1500-NPS2 SCH-40 [SA105]</t>
  </si>
  <si>
    <t>WNeck Flange 1500-NPS2 SCH-80 [SA105]</t>
  </si>
  <si>
    <t>WNeck Flange 1500-NPS2 SCH-STD [SA105]</t>
  </si>
  <si>
    <t>WNeck Flange 1500-NPS2 SCH-XH [SA105]</t>
  </si>
  <si>
    <t>WNeck Flange 1500-NPS2 SCH-XXH [SA105]</t>
  </si>
  <si>
    <t>WNeck Flange 1500-NPS2.5 SCH-10 [SA105]</t>
  </si>
  <si>
    <t>WNeck Flange 1500-NPS2.5 SCH-160 [SA105]</t>
  </si>
  <si>
    <t>WNeck Flange 1500-NPS2.5 SCH-40 [SA105]</t>
  </si>
  <si>
    <t>WNeck Flange 1500-NPS2.5 SCH-80 [SA105]</t>
  </si>
  <si>
    <t>WNeck Flange 1500-NPS2.5 SCH-STD [SA105]</t>
  </si>
  <si>
    <t>WNeck Flange 1500-NPS2.5 SCH-XH [SA105]</t>
  </si>
  <si>
    <t>WNeck Flange 1500-NPS2.5 SCH-XXH [SA105]</t>
  </si>
  <si>
    <t>WNeck Flange 1500-NPS3 SCH-10 [SA105]</t>
  </si>
  <si>
    <t>WNeck Flange 1500-NPS3 SCH-160 [SA105]</t>
  </si>
  <si>
    <t>WNeck Flange 1500-NPS3 SCH-40 [SA105]</t>
  </si>
  <si>
    <t>WNeck Flange 1500-NPS3 SCH-80 [SA105]</t>
  </si>
  <si>
    <t>WNeck Flange 1500-NPS3 SCH-STD [SA105]</t>
  </si>
  <si>
    <t>WNeck Flange 1500-NPS3 SCH-XH [SA105]</t>
  </si>
  <si>
    <t>WNeck Flange 1500-NPS3 SCH-XXH [SA105]</t>
  </si>
  <si>
    <t>WNeck Flange 1500-NPS4 SCH-10 [SA105]</t>
  </si>
  <si>
    <t>WNeck Flange 1500-NPS4 SCH-120 [SA105]</t>
  </si>
  <si>
    <t>WNeck Flange 1500-NPS4 SCH-160 [SA105]</t>
  </si>
  <si>
    <t>WNeck Flange 1500-NPS4 SCH-40 [SA105]</t>
  </si>
  <si>
    <t>WNeck Flange 1500-NPS4 SCH-80 [SA105]</t>
  </si>
  <si>
    <t>WNeck Flange 1500-NPS4 SCH-STD [SA105]</t>
  </si>
  <si>
    <t>WNeck Flange 1500-NPS4 SCH-XH [SA105]</t>
  </si>
  <si>
    <t>WNeck Flange 1500-NPS4 SCH-XXH [SA105]</t>
  </si>
  <si>
    <t>WNeck Flange 1500-NPS5 SCH-10 [SA105]</t>
  </si>
  <si>
    <t>WNeck Flange 1500-NPS5 SCH-120 [SA105]</t>
  </si>
  <si>
    <t>WNeck Flange 1500-NPS5 SCH-160 [SA105]</t>
  </si>
  <si>
    <t>WNeck Flange 1500-NPS5 SCH-40 [SA105]</t>
  </si>
  <si>
    <t>WNeck Flange 1500-NPS5 SCH-80 [SA105]</t>
  </si>
  <si>
    <t>WNeck Flange 1500-NPS5 SCH-STD [SA105]</t>
  </si>
  <si>
    <t>WNeck Flange 1500-NPS5 SCH-XH [SA105]</t>
  </si>
  <si>
    <t>WNeck Flange 1500-NPS5 SCH-XXH [SA105]</t>
  </si>
  <si>
    <t>WNeck Flange 1500-NPS6 SCH-10 [SA105]</t>
  </si>
  <si>
    <t>WNeck Flange 1500-NPS6 SCH-120 [SA105]</t>
  </si>
  <si>
    <t>WNeck Flange 1500-NPS6 SCH-160 [SA105]</t>
  </si>
  <si>
    <t>WNeck Flange 1500-NPS6 SCH-40 [SA105]</t>
  </si>
  <si>
    <t>WNeck Flange 1500-NPS6 SCH-80 [SA105]</t>
  </si>
  <si>
    <t>WNeck Flange 1500-NPS6 SCH-STD [SA105]</t>
  </si>
  <si>
    <t>WNeck Flange 1500-NPS6 SCH-XH [SA105]</t>
  </si>
  <si>
    <t>WNeck Flange 1500-NPS6 SCH-XXH [SA105]</t>
  </si>
  <si>
    <t>WNeck Flange 1500-NPS8 SCH-10 [SA105]</t>
  </si>
  <si>
    <t>WNeck Flange 1500-NPS8 SCH-100 [SA105]</t>
  </si>
  <si>
    <t>WNeck Flange 1500-NPS8 SCH-120 [SA105]</t>
  </si>
  <si>
    <t>WNeck Flange 1500-NPS8 SCH-140 [SA105]</t>
  </si>
  <si>
    <t>WNeck Flange 1500-NPS8 SCH-160 [SA105]</t>
  </si>
  <si>
    <t>WNeck Flange 1500-NPS8 SCH-20 [SA105]</t>
  </si>
  <si>
    <t>WNeck Flange 1500-NPS8 SCH-30 [SA105]</t>
  </si>
  <si>
    <t>WNeck Flange 1500-NPS8 SCH-40 [SA105]</t>
  </si>
  <si>
    <t>WNeck Flange 1500-NPS8 SCH-60 [SA105]</t>
  </si>
  <si>
    <t>WNeck Flange 1500-NPS8 SCH-80 [SA105]</t>
  </si>
  <si>
    <t>WNeck Flange 1500-NPS8 SCH-STD [SA105]</t>
  </si>
  <si>
    <t>WNeck Flange 1500-NPS8 SCH-XH [SA105]</t>
  </si>
  <si>
    <t>WNeck Flange 1500-NPS8 SCH-XXH [SA105]</t>
  </si>
  <si>
    <t>WNeck Flange 1500-NPS10 SCH-10 [SA105]</t>
  </si>
  <si>
    <t>WNeck Flange 1500-NPS10 SCH-100 [SA105]</t>
  </si>
  <si>
    <t>WNeck Flange 1500-NPS10 SCH-120 [SA105]</t>
  </si>
  <si>
    <t>WNeck Flange 1500-NPS10 SCH-140 [SA105]</t>
  </si>
  <si>
    <t>WNeck Flange 1500-NPS10 SCH-160 [SA105]</t>
  </si>
  <si>
    <t>WNeck Flange 1500-NPS10 SCH-20 [SA105]</t>
  </si>
  <si>
    <t>WNeck Flange 1500-NPS10 SCH-30 [SA105]</t>
  </si>
  <si>
    <t>WNeck Flange 1500-NPS10 SCH-40 [SA105]</t>
  </si>
  <si>
    <t>WNeck Flange 1500-NPS10 SCH-60 [SA105]</t>
  </si>
  <si>
    <t>WNeck Flange 1500-NPS10 SCH-80 [SA105]</t>
  </si>
  <si>
    <t>WNeck Flange 1500-NPS10 SCH-STD [SA105]</t>
  </si>
  <si>
    <t>WNeck Flange 1500-NPS10 SCH-XH [SA105]</t>
  </si>
  <si>
    <t>WNeck Flange 1500-NPS10 SCH-XXH [SA105]</t>
  </si>
  <si>
    <t>WNeck Flange 1500-NPS12 SCH-10 [SA105]</t>
  </si>
  <si>
    <t>WNeck Flange 1500-NPS12 SCH-100 [SA105]</t>
  </si>
  <si>
    <t>WNeck Flange 1500-NPS12 SCH-120 [SA105]</t>
  </si>
  <si>
    <t>WNeck Flange 1500-NPS12 SCH-140 [SA105]</t>
  </si>
  <si>
    <t>WNeck Flange 1500-NPS12 SCH-160 [SA105]</t>
  </si>
  <si>
    <t>WNeck Flange 1500-NPS12 SCH-20 [SA105]</t>
  </si>
  <si>
    <t>WNeck Flange 1500-NPS12 SCH-30 [SA105]</t>
  </si>
  <si>
    <t>WNeck Flange 1500-NPS12 SCH-40 [SA105]</t>
  </si>
  <si>
    <t>WNeck Flange 1500-NPS12 SCH-60 [SA105]</t>
  </si>
  <si>
    <t>WNeck Flange 1500-NPS12 SCH-80 [SA105]</t>
  </si>
  <si>
    <t>WNeck Flange 1500-NPS12 SCH-STD [SA105]</t>
  </si>
  <si>
    <t>WNeck Flange 1500-NPS12 SCH-XH [SA105]</t>
  </si>
  <si>
    <t>WNeck Flange 1500-NPS12 SCH-XXH [SA105]</t>
  </si>
  <si>
    <t>WNeck Flange 1500-NPS14 SCH-10 [SA105]</t>
  </si>
  <si>
    <t>WNeck Flange 1500-NPS14 SCH-100 [SA105]</t>
  </si>
  <si>
    <t>WNeck Flange 1500-NPS14 SCH-120 [SA105]</t>
  </si>
  <si>
    <t>WNeck Flange 1500-NPS14 SCH-140 [SA105]</t>
  </si>
  <si>
    <t>WNeck Flange 1500-NPS14 SCH-160 [SA105]</t>
  </si>
  <si>
    <t>WNeck Flange 1500-NPS14 SCH-20 [SA105]</t>
  </si>
  <si>
    <t>WNeck Flange 1500-NPS14 SCH-30 [SA105]</t>
  </si>
  <si>
    <t>WNeck Flange 1500-NPS14 SCH-40 [SA105]</t>
  </si>
  <si>
    <t>WNeck Flange 1500-NPS14 SCH-60 [SA105]</t>
  </si>
  <si>
    <t>WNeck Flange 1500-NPS14 SCH-80 [SA105]</t>
  </si>
  <si>
    <t>WNeck Flange 1500-NPS14 SCH-STD [SA105]</t>
  </si>
  <si>
    <t>WNeck Flange 1500-NPS14 SCH-XH [SA105]</t>
  </si>
  <si>
    <t>WNeck Flange 1500-NPS16 SCH-10 [SA105]</t>
  </si>
  <si>
    <t>WNeck Flange 1500-NPS16 SCH-100 [SA105]</t>
  </si>
  <si>
    <t>WNeck Flange 1500-NPS16 SCH-120 [SA105]</t>
  </si>
  <si>
    <t>WNeck Flange 1500-NPS16 SCH-140 [SA105]</t>
  </si>
  <si>
    <t>WNeck Flange 1500-NPS16 SCH-160 [SA105]</t>
  </si>
  <si>
    <t>WNeck Flange 1500-NPS16 SCH-20 [SA105]</t>
  </si>
  <si>
    <t>WNeck Flange 1500-NPS16 SCH-30 [SA105]</t>
  </si>
  <si>
    <t>WNeck Flange 1500-NPS16 SCH-40 [SA105]</t>
  </si>
  <si>
    <t>WNeck Flange 1500-NPS16 SCH-60 [SA105]</t>
  </si>
  <si>
    <t>WNeck Flange 1500-NPS16 SCH-80 [SA105]</t>
  </si>
  <si>
    <t>WNeck Flange 1500-NPS16 SCH-STD [SA105]</t>
  </si>
  <si>
    <t>WNeck Flange 1500-NPS16 SCH-XH [SA105]</t>
  </si>
  <si>
    <t>WNeck Flange 1500-NPS18 SCH-10 [SA105]</t>
  </si>
  <si>
    <t>WNeck Flange 1500-NPS18 SCH-100 [SA105]</t>
  </si>
  <si>
    <t>WNeck Flange 1500-NPS18 SCH-120 [SA105]</t>
  </si>
  <si>
    <t>WNeck Flange 1500-NPS18 SCH-140 [SA105]</t>
  </si>
  <si>
    <t>WNeck Flange 1500-NPS18 SCH-160 [SA105]</t>
  </si>
  <si>
    <t>WNeck Flange 1500-NPS18 SCH-20 [SA105]</t>
  </si>
  <si>
    <t>WNeck Flange 1500-NPS18 SCH-30 [SA105]</t>
  </si>
  <si>
    <t>WNeck Flange 1500-NPS18 SCH-40 [SA105]</t>
  </si>
  <si>
    <t>WNeck Flange 1500-NPS18 SCH-60 [SA105]</t>
  </si>
  <si>
    <t>WNeck Flange 1500-NPS18 SCH-80 [SA105]</t>
  </si>
  <si>
    <t>WNeck Flange 1500-NPS18 SCH-STD [SA105]</t>
  </si>
  <si>
    <t>WNeck Flange 1500-NPS18 SCH-XH [SA105]</t>
  </si>
  <si>
    <t>WNeck Flange 1500-NPS20 SCH-10 [SA105]</t>
  </si>
  <si>
    <t>WNeck Flange 1500-NPS20 SCH-100 [SA105]</t>
  </si>
  <si>
    <t>WNeck Flange 1500-NPS20 SCH-120 [SA105]</t>
  </si>
  <si>
    <t>WNeck Flange 1500-NPS20 SCH-140 [SA105]</t>
  </si>
  <si>
    <t>WNeck Flange 1500-NPS20 SCH-160 [SA105]</t>
  </si>
  <si>
    <t>WNeck Flange 1500-NPS20 SCH-20 [SA105]</t>
  </si>
  <si>
    <t>WNeck Flange 1500-NPS20 SCH-30 [SA105]</t>
  </si>
  <si>
    <t>WNeck Flange 1500-NPS20 SCH-40 [SA105]</t>
  </si>
  <si>
    <t>WNeck Flange 1500-NPS20 SCH-60 [SA105]</t>
  </si>
  <si>
    <t>WNeck Flange 1500-NPS20 SCH-80 [SA105]</t>
  </si>
  <si>
    <t>WNeck Flange 1500-NPS20 SCH-STD [SA105]</t>
  </si>
  <si>
    <t>WNeck Flange 1500-NPS20 SCH-XH [SA105]</t>
  </si>
  <si>
    <t>WNeck Flange 1500-NPS24 SCH-10 [SA105]</t>
  </si>
  <si>
    <t>WNeck Flange 1500-NPS24 SCH-100 [SA105]</t>
  </si>
  <si>
    <t>WNeck Flange 1500-NPS24 SCH-120 [SA105]</t>
  </si>
  <si>
    <t>WNeck Flange 1500-NPS24 SCH-140 [SA105]</t>
  </si>
  <si>
    <t>WNeck Flange 1500-NPS24 SCH-160 [SA105]</t>
  </si>
  <si>
    <t>WNeck Flange 1500-NPS24 SCH-20 [SA105]</t>
  </si>
  <si>
    <t>WNeck Flange 1500-NPS24 SCH-30 [SA105]</t>
  </si>
  <si>
    <t>WNeck Flange 1500-NPS24 SCH-40 [SA105]</t>
  </si>
  <si>
    <t>WNeck Flange 1500-NPS24 SCH-60 [SA105]</t>
  </si>
  <si>
    <t>WNeck Flange 1500-NPS24 SCH-80 [SA105]</t>
  </si>
  <si>
    <t>WNeck Flange 1500-NPS24 SCH-STD [SA105]</t>
  </si>
  <si>
    <t>WNeck Flange 1500-NPS24 SCH-XH [SA105]</t>
  </si>
  <si>
    <t>WNeck Flange 2500-NPS0.5 SCH-10 [SA105]</t>
  </si>
  <si>
    <t>WNeck Flange 2500-NPS0.5 SCH-160 [SA105]</t>
  </si>
  <si>
    <t>WNeck Flange 2500-NPS0.5 SCH-40 [SA105]</t>
  </si>
  <si>
    <t>WNeck Flange 2500-NPS0.5 SCH-80 [SA105]</t>
  </si>
  <si>
    <t>WNeck Flange 2500-NPS0.5 SCH-STD [SA105]</t>
  </si>
  <si>
    <t>WNeck Flange 2500-NPS0.5 SCH-XH [SA105]</t>
  </si>
  <si>
    <t>WNeck Flange 2500-NPS0.5 SCH-XXH [SA105]</t>
  </si>
  <si>
    <t>WNeck Flange 2500-NPS0.75 SCH-10 [SA105]</t>
  </si>
  <si>
    <t>WNeck Flange 2500-NPS0.75 SCH-160 [SA105]</t>
  </si>
  <si>
    <t>WNeck Flange 2500-NPS0.75 SCH-40 [SA105]</t>
  </si>
  <si>
    <t>WNeck Flange 2500-NPS0.75 SCH-80 [SA105]</t>
  </si>
  <si>
    <t>WNeck Flange 2500-NPS0.75 SCH-STD [SA105]</t>
  </si>
  <si>
    <t>WNeck Flange 2500-NPS0.75 SCH-XH [SA105]</t>
  </si>
  <si>
    <t>WNeck Flange 2500-NPS0.75 SCH-XXH [SA105]</t>
  </si>
  <si>
    <t>WNeck Flange 2500-NPS1 SCH-10 [SA105]</t>
  </si>
  <si>
    <t>WNeck Flange 2500-NPS1 SCH-160 [SA105]</t>
  </si>
  <si>
    <t>WNeck Flange 2500-NPS1 SCH-40 [SA105]</t>
  </si>
  <si>
    <t>WNeck Flange 2500-NPS1 SCH-80 [SA105]</t>
  </si>
  <si>
    <t>WNeck Flange 2500-NPS1 SCH-STD [SA105]</t>
  </si>
  <si>
    <t>WNeck Flange 2500-NPS1 SCH-XH [SA105]</t>
  </si>
  <si>
    <t>WNeck Flange 2500-NPS1 SCH-XXH [SA105]</t>
  </si>
  <si>
    <t>WNeck Flange 2500-NPS1.25 SCH-10 [SA105]</t>
  </si>
  <si>
    <t>WNeck Flange 2500-NPS1.25 SCH-160 [SA105]</t>
  </si>
  <si>
    <t>WNeck Flange 2500-NPS1.25 SCH-40 [SA105]</t>
  </si>
  <si>
    <t>WNeck Flange 2500-NPS1.25 SCH-80 [SA105]</t>
  </si>
  <si>
    <t>WNeck Flange 2500-NPS1.25 SCH-STD [SA105]</t>
  </si>
  <si>
    <t>WNeck Flange 2500-NPS1.25 SCH-XH [SA105]</t>
  </si>
  <si>
    <t>WNeck Flange 2500-NPS1.25 SCH-XXH [SA105]</t>
  </si>
  <si>
    <t>WNeck Flange 2500-NPS1.5 SCH-10 [SA105]</t>
  </si>
  <si>
    <t>WNeck Flange 2500-NPS1.5 SCH-160 [SA105]</t>
  </si>
  <si>
    <t>WNeck Flange 2500-NPS1.5 SCH-40 [SA105]</t>
  </si>
  <si>
    <t>WNeck Flange 2500-NPS1.5 SCH-80 [SA105]</t>
  </si>
  <si>
    <t>WNeck Flange 2500-NPS1.5 SCH-STD [SA105]</t>
  </si>
  <si>
    <t>WNeck Flange 2500-NPS1.5 SCH-XH [SA105]</t>
  </si>
  <si>
    <t>WNeck Flange 2500-NPS1.5 SCH-XXH [SA105]</t>
  </si>
  <si>
    <t>WNeck Flange 2500-NPS2 SCH-10 [SA105]</t>
  </si>
  <si>
    <t>WNeck Flange 2500-NPS2 SCH-160 [SA105]</t>
  </si>
  <si>
    <t>WNeck Flange 2500-NPS2 SCH-40 [SA105]</t>
  </si>
  <si>
    <t>WNeck Flange 2500-NPS2 SCH-80 [SA105]</t>
  </si>
  <si>
    <t>WNeck Flange 2500-NPS2 SCH-STD [SA105]</t>
  </si>
  <si>
    <t>WNeck Flange 2500-NPS2 SCH-XH [SA105]</t>
  </si>
  <si>
    <t>WNeck Flange 2500-NPS2 SCH-XXH [SA105]</t>
  </si>
  <si>
    <t>WNeck Flange 2500-NPS2.5 SCH-10 [SA105]</t>
  </si>
  <si>
    <t>WNeck Flange 2500-NPS2.5 SCH-160 [SA105]</t>
  </si>
  <si>
    <t>WNeck Flange 2500-NPS2.5 SCH-40 [SA105]</t>
  </si>
  <si>
    <t>WNeck Flange 2500-NPS2.5 SCH-80 [SA105]</t>
  </si>
  <si>
    <t>WNeck Flange 2500-NPS2.5 SCH-STD [SA105]</t>
  </si>
  <si>
    <t>WNeck Flange 2500-NPS2.5 SCH-XH [SA105]</t>
  </si>
  <si>
    <t>WNeck Flange 2500-NPS2.5 SCH-XXH [SA105]</t>
  </si>
  <si>
    <t>WNeck Flange 2500-NPS3 SCH-10 [SA105]</t>
  </si>
  <si>
    <t>WNeck Flange 2500-NPS3 SCH-160 [SA105]</t>
  </si>
  <si>
    <t>WNeck Flange 2500-NPS3 SCH-40 [SA105]</t>
  </si>
  <si>
    <t>WNeck Flange 2500-NPS3 SCH-80 [SA105]</t>
  </si>
  <si>
    <t>WNeck Flange 2500-NPS3 SCH-STD [SA105]</t>
  </si>
  <si>
    <t>WNeck Flange 2500-NPS3 SCH-XH [SA105]</t>
  </si>
  <si>
    <t>WNeck Flange 2500-NPS3 SCH-XXH [SA105]</t>
  </si>
  <si>
    <t>WNeck Flange 2500-NPS4 SCH-10 [SA105]</t>
  </si>
  <si>
    <t>WNeck Flange 2500-NPS4 SCH-120 [SA105]</t>
  </si>
  <si>
    <t>WNeck Flange 2500-NPS4 SCH-160 [SA105]</t>
  </si>
  <si>
    <t>WNeck Flange 2500-NPS4 SCH-40 [SA105]</t>
  </si>
  <si>
    <t>WNeck Flange 2500-NPS4 SCH-80 [SA105]</t>
  </si>
  <si>
    <t>WNeck Flange 2500-NPS4 SCH-STD [SA105]</t>
  </si>
  <si>
    <t>WNeck Flange 2500-NPS4 SCH-XH [SA105]</t>
  </si>
  <si>
    <t>WNeck Flange 2500-NPS4 SCH-XXH [SA105]</t>
  </si>
  <si>
    <t>WNeck Flange 2500-NPS5 SCH-10 [SA105]</t>
  </si>
  <si>
    <t>WNeck Flange 2500-NPS5 SCH-120 [SA105]</t>
  </si>
  <si>
    <t>WNeck Flange 2500-NPS5 SCH-160 [SA105]</t>
  </si>
  <si>
    <t>WNeck Flange 2500-NPS5 SCH-40 [SA105]</t>
  </si>
  <si>
    <t>WNeck Flange 2500-NPS5 SCH-80 [SA105]</t>
  </si>
  <si>
    <t>WNeck Flange 2500-NPS5 SCH-STD [SA105]</t>
  </si>
  <si>
    <t>WNeck Flange 2500-NPS5 SCH-XH [SA105]</t>
  </si>
  <si>
    <t>WNeck Flange 2500-NPS5 SCH-XXH [SA105]</t>
  </si>
  <si>
    <t>WNeck Flange 2500-NPS6 SCH-10 [SA105]</t>
  </si>
  <si>
    <t>WNeck Flange 2500-NPS6 SCH-120 [SA105]</t>
  </si>
  <si>
    <t>WNeck Flange 2500-NPS6 SCH-160 [SA105]</t>
  </si>
  <si>
    <t>WNeck Flange 2500-NPS6 SCH-40 [SA105]</t>
  </si>
  <si>
    <t>WNeck Flange 2500-NPS6 SCH-80 [SA105]</t>
  </si>
  <si>
    <t>WNeck Flange 2500-NPS6 SCH-STD [SA105]</t>
  </si>
  <si>
    <t>WNeck Flange 2500-NPS6 SCH-XH [SA105]</t>
  </si>
  <si>
    <t>WNeck Flange 2500-NPS6 SCH-XXH [SA105]</t>
  </si>
  <si>
    <t>WNeck Flange 2500-NPS8 SCH-10 [SA105]</t>
  </si>
  <si>
    <t>WNeck Flange 2500-NPS8 SCH-100 [SA105]</t>
  </si>
  <si>
    <t>WNeck Flange 2500-NPS8 SCH-120 [SA105]</t>
  </si>
  <si>
    <t>WNeck Flange 2500-NPS8 SCH-140 [SA105]</t>
  </si>
  <si>
    <t>WNeck Flange 2500-NPS8 SCH-160 [SA105]</t>
  </si>
  <si>
    <t>WNeck Flange 2500-NPS8 SCH-20 [SA105]</t>
  </si>
  <si>
    <t>WNeck Flange 2500-NPS8 SCH-30 [SA105]</t>
  </si>
  <si>
    <t>WNeck Flange 2500-NPS8 SCH-40 [SA105]</t>
  </si>
  <si>
    <t>WNeck Flange 2500-NPS8 SCH-60 [SA105]</t>
  </si>
  <si>
    <t>WNeck Flange 2500-NPS8 SCH-80 [SA105]</t>
  </si>
  <si>
    <t>WNeck Flange 2500-NPS8 SCH-STD [SA105]</t>
  </si>
  <si>
    <t>WNeck Flange 2500-NPS8 SCH-XH [SA105]</t>
  </si>
  <si>
    <t>WNeck Flange 2500-NPS8 SCH-XXH [SA105]</t>
  </si>
  <si>
    <t>WNeck Flange 2500-NPS10 SCH-10 [SA105]</t>
  </si>
  <si>
    <t>WNeck Flange 2500-NPS10 SCH-100 [SA105]</t>
  </si>
  <si>
    <t>WNeck Flange 2500-NPS10 SCH-120 [SA105]</t>
  </si>
  <si>
    <t>WNeck Flange 2500-NPS10 SCH-140 [SA105]</t>
  </si>
  <si>
    <t>WNeck Flange 2500-NPS10 SCH-160 [SA105]</t>
  </si>
  <si>
    <t>WNeck Flange 2500-NPS10 SCH-20 [SA105]</t>
  </si>
  <si>
    <t>WNeck Flange 2500-NPS10 SCH-30 [SA105]</t>
  </si>
  <si>
    <t>WNeck Flange 2500-NPS10 SCH-40 [SA105]</t>
  </si>
  <si>
    <t>WNeck Flange 2500-NPS10 SCH-60 [SA105]</t>
  </si>
  <si>
    <t>WNeck Flange 2500-NPS10 SCH-80 [SA105]</t>
  </si>
  <si>
    <t>WNeck Flange 2500-NPS10 SCH-STD [SA105]</t>
  </si>
  <si>
    <t>WNeck Flange 2500-NPS10 SCH-XH [SA105]</t>
  </si>
  <si>
    <t>WNeck Flange 2500-NPS10 SCH-XXH [SA105]</t>
  </si>
  <si>
    <t>WNeck Flange 2500-NPS12 SCH-10 [SA105]</t>
  </si>
  <si>
    <t>WNeck Flange 2500-NPS12 SCH-100 [SA105]</t>
  </si>
  <si>
    <t>WNeck Flange 2500-NPS12 SCH-120 [SA105]</t>
  </si>
  <si>
    <t>WNeck Flange 2500-NPS12 SCH-140 [SA105]</t>
  </si>
  <si>
    <t>WNeck Flange 2500-NPS12 SCH-160 [SA105]</t>
  </si>
  <si>
    <t>WNeck Flange 2500-NPS12 SCH-20 [SA105]</t>
  </si>
  <si>
    <t>WNeck Flange 2500-NPS12 SCH-30 [SA105]</t>
  </si>
  <si>
    <t>WNeck Flange 2500-NPS12 SCH-40 [SA105]</t>
  </si>
  <si>
    <t>WNeck Flange 2500-NPS12 SCH-60 [SA105]</t>
  </si>
  <si>
    <t>WNeck Flange 2500-NPS12 SCH-80 [SA105]</t>
  </si>
  <si>
    <t>WNeck Flange 2500-NPS12 SCH-STD [SA105]</t>
  </si>
  <si>
    <t>WNeck Flange 2500-NPS12 SCH-XH [SA105]</t>
  </si>
  <si>
    <t>WNeck Flange 2500-NPS12 SCH-XXH [SA105]</t>
  </si>
  <si>
    <t>WNeck Flange 150-NPS0.5 SCH-10 [SA182 F51 S31803]</t>
  </si>
  <si>
    <t>WNeck Flange 150-NPS0.5 SCH-160 [SA182 F51 S31803]</t>
  </si>
  <si>
    <t>WNeck Flange 150-NPS0.5 SCH-40 [SA182 F51 S31803]</t>
  </si>
  <si>
    <t>WNeck Flange 150-NPS0.5 SCH-80 [SA182 F51 S31803]</t>
  </si>
  <si>
    <t>WNeck Flange 150-NPS0.5 SCH-STD [SA182 F51 S31803]</t>
  </si>
  <si>
    <t>WNeck Flange 150-NPS0.5 SCH-XH [SA182 F51 S31803]</t>
  </si>
  <si>
    <t>WNeck Flange 150-NPS0.5 SCH-XXH [SA182 F51 S31803]</t>
  </si>
  <si>
    <t>WNeck Flange 150-NPS0.75 SCH-10 [SA182 F51 S31803]</t>
  </si>
  <si>
    <t>WNeck Flange 150-NPS0.75 SCH-160 [SA182 F51 S31803]</t>
  </si>
  <si>
    <t>WNeck Flange 150-NPS0.75 SCH-40 [SA182 F51 S31803]</t>
  </si>
  <si>
    <t>WNeck Flange 150-NPS0.75 SCH-80 [SA182 F51 S31803]</t>
  </si>
  <si>
    <t>WNeck Flange 150-NPS0.75 SCH-STD [SA182 F51 S31803]</t>
  </si>
  <si>
    <t>WNeck Flange 150-NPS0.75 SCH-XH [SA182 F51 S31803]</t>
  </si>
  <si>
    <t>WNeck Flange 150-NPS0.75 SCH-XXH [SA182 F51 S31803]</t>
  </si>
  <si>
    <t>WNeck Flange 150-NPS1 SCH-10 [SA182 F51 S31803]</t>
  </si>
  <si>
    <t>WNeck Flange 150-NPS1 SCH-160 [SA182 F51 S31803]</t>
  </si>
  <si>
    <t>WNeck Flange 150-NPS1 SCH-40 [SA182 F51 S31803]</t>
  </si>
  <si>
    <t>WNeck Flange 150-NPS1 SCH-80 [SA182 F51 S31803]</t>
  </si>
  <si>
    <t>WNeck Flange 150-NPS1 SCH-STD [SA182 F51 S31803]</t>
  </si>
  <si>
    <t>WNeck Flange 150-NPS1 SCH-XH [SA182 F51 S31803]</t>
  </si>
  <si>
    <t>WNeck Flange 150-NPS1 SCH-XXH [SA182 F51 S31803]</t>
  </si>
  <si>
    <t>WNeck Flange 150-NPS1.25 SCH-10 [SA182 F51 S31803]</t>
  </si>
  <si>
    <t>WNeck Flange 150-NPS1.25 SCH-160 [SA182 F51 S31803]</t>
  </si>
  <si>
    <t>WNeck Flange 150-NPS1.25 SCH-40 [SA182 F51 S31803]</t>
  </si>
  <si>
    <t>WNeck Flange 150-NPS1.25 SCH-80 [SA182 F51 S31803]</t>
  </si>
  <si>
    <t>WNeck Flange 150-NPS1.25 SCH-STD [SA182 F51 S31803]</t>
  </si>
  <si>
    <t>WNeck Flange 150-NPS1.25 SCH-XH [SA182 F51 S31803]</t>
  </si>
  <si>
    <t>WNeck Flange 150-NPS1.25 SCH-XXH [SA182 F51 S31803]</t>
  </si>
  <si>
    <t>WNeck Flange 150-NPS1.5 SCH-10 [SA182 F51 S31803]</t>
  </si>
  <si>
    <t>WNeck Flange 150-NPS1.5 SCH-160 [SA182 F51 S31803]</t>
  </si>
  <si>
    <t>WNeck Flange 150-NPS1.5 SCH-40 [SA182 F51 S31803]</t>
  </si>
  <si>
    <t>WNeck Flange 150-NPS1.5 SCH-80 [SA182 F51 S31803]</t>
  </si>
  <si>
    <t>WNeck Flange 150-NPS1.5 SCH-STD [SA182 F51 S31803]</t>
  </si>
  <si>
    <t>WNeck Flange 150-NPS1.5 SCH-XH [SA182 F51 S31803]</t>
  </si>
  <si>
    <t>WNeck Flange 150-NPS1.5 SCH-XXH [SA182 F51 S31803]</t>
  </si>
  <si>
    <t>WNeck Flange 150-NPS2 SCH-10 [SA182 F51 S31803]</t>
  </si>
  <si>
    <t>WNeck Flange 150-NPS2 SCH-160 [SA182 F51 S31803]</t>
  </si>
  <si>
    <t>WNeck Flange 150-NPS2 SCH-40 [SA182 F51 S31803]</t>
  </si>
  <si>
    <t>WNeck Flange 150-NPS2 SCH-80 [SA182 F51 S31803]</t>
  </si>
  <si>
    <t>WNeck Flange 150-NPS2 SCH-STD [SA182 F51 S31803]</t>
  </si>
  <si>
    <t>WNeck Flange 150-NPS2 SCH-XH [SA182 F51 S31803]</t>
  </si>
  <si>
    <t>WNeck Flange 150-NPS2 SCH-XXH [SA182 F51 S31803]</t>
  </si>
  <si>
    <t>WNeck Flange 150-NPS2.5 SCH-10 [SA182 F51 S31803]</t>
  </si>
  <si>
    <t>WNeck Flange 150-NPS2.5 SCH-160 [SA182 F51 S31803]</t>
  </si>
  <si>
    <t>WNeck Flange 150-NPS2.5 SCH-40 [SA182 F51 S31803]</t>
  </si>
  <si>
    <t>WNeck Flange 150-NPS2.5 SCH-80 [SA182 F51 S31803]</t>
  </si>
  <si>
    <t>WNeck Flange 150-NPS2.5 SCH-STD [SA182 F51 S31803]</t>
  </si>
  <si>
    <t>WNeck Flange 150-NPS2.5 SCH-XH [SA182 F51 S31803]</t>
  </si>
  <si>
    <t>WNeck Flange 150-NPS2.5 SCH-XXH [SA182 F51 S31803]</t>
  </si>
  <si>
    <t>WNeck Flange 150-NPS3 SCH-10 [SA182 F51 S31803]</t>
  </si>
  <si>
    <t>WNeck Flange 150-NPS3 SCH-160 [SA182 F51 S31803]</t>
  </si>
  <si>
    <t>WNeck Flange 150-NPS3 SCH-40 [SA182 F51 S31803]</t>
  </si>
  <si>
    <t>WNeck Flange 150-NPS3 SCH-80 [SA182 F51 S31803]</t>
  </si>
  <si>
    <t>WNeck Flange 150-NPS3 SCH-STD [SA182 F51 S31803]</t>
  </si>
  <si>
    <t>WNeck Flange 150-NPS3 SCH-XH [SA182 F51 S31803]</t>
  </si>
  <si>
    <t>WNeck Flange 150-NPS3 SCH-XXH [SA182 F51 S31803]</t>
  </si>
  <si>
    <t>WNeck Flange 150-NPS3.5 SCH-10 [SA182 F51 S31803]</t>
  </si>
  <si>
    <t>WNeck Flange 150-NPS3.5 SCH-40 [SA182 F51 S31803]</t>
  </si>
  <si>
    <t>WNeck Flange 150-NPS3.5 SCH-80 [SA182 F51 S31803]</t>
  </si>
  <si>
    <t>WNeck Flange 150-NPS3.5 SCH-STD [SA182 F51 S31803]</t>
  </si>
  <si>
    <t>WNeck Flange 150-NPS3.5 SCH-XH [SA182 F51 S31803]</t>
  </si>
  <si>
    <t>WNeck Flange 150-NPS3.5 SCH-XXH [SA182 F51 S31803]</t>
  </si>
  <si>
    <t>WNeck Flange 150-NPS4 SCH-10 [SA182 F51 S31803]</t>
  </si>
  <si>
    <t>WNeck Flange 150-NPS4 SCH-120 [SA182 F51 S31803]</t>
  </si>
  <si>
    <t>WNeck Flange 150-NPS4 SCH-160 [SA182 F51 S31803]</t>
  </si>
  <si>
    <t>WNeck Flange 150-NPS4 SCH-40 [SA182 F51 S31803]</t>
  </si>
  <si>
    <t>WNeck Flange 150-NPS4 SCH-80 [SA182 F51 S31803]</t>
  </si>
  <si>
    <t>WNeck Flange 150-NPS4 SCH-STD [SA182 F51 S31803]</t>
  </si>
  <si>
    <t>WNeck Flange 150-NPS4 SCH-XH [SA182 F51 S31803]</t>
  </si>
  <si>
    <t>WNeck Flange 150-NPS4 SCH-XXH [SA182 F51 S31803]</t>
  </si>
  <si>
    <t>WNeck Flange 150-NPS5 SCH-10 [SA182 F51 S31803]</t>
  </si>
  <si>
    <t>WNeck Flange 150-NPS5 SCH-120 [SA182 F51 S31803]</t>
  </si>
  <si>
    <t>WNeck Flange 150-NPS5 SCH-160 [SA182 F51 S31803]</t>
  </si>
  <si>
    <t>WNeck Flange 150-NPS5 SCH-40 [SA182 F51 S31803]</t>
  </si>
  <si>
    <t>WNeck Flange 150-NPS5 SCH-80 [SA182 F51 S31803]</t>
  </si>
  <si>
    <t>WNeck Flange 150-NPS5 SCH-STD [SA182 F51 S31803]</t>
  </si>
  <si>
    <t>WNeck Flange 150-NPS5 SCH-XH [SA182 F51 S31803]</t>
  </si>
  <si>
    <t>WNeck Flange 150-NPS5 SCH-XXH [SA182 F51 S31803]</t>
  </si>
  <si>
    <t>WNeck Flange 150-NPS6 SCH-10 [SA182 F51 S31803]</t>
  </si>
  <si>
    <t>WNeck Flange 150-NPS6 SCH-120 [SA182 F51 S31803]</t>
  </si>
  <si>
    <t>WNeck Flange 150-NPS6 SCH-160 [SA182 F51 S31803]</t>
  </si>
  <si>
    <t>WNeck Flange 150-NPS6 SCH-40 [SA182 F51 S31803]</t>
  </si>
  <si>
    <t>WNeck Flange 150-NPS6 SCH-80 [SA182 F51 S31803]</t>
  </si>
  <si>
    <t>WNeck Flange 150-NPS6 SCH-STD [SA182 F51 S31803]</t>
  </si>
  <si>
    <t>WNeck Flange 150-NPS6 SCH-XH [SA182 F51 S31803]</t>
  </si>
  <si>
    <t>WNeck Flange 150-NPS6 SCH-XXH [SA182 F51 S31803]</t>
  </si>
  <si>
    <t>WNeck Flange 150-NPS8 SCH-10 [SA182 F51 S31803]</t>
  </si>
  <si>
    <t>WNeck Flange 150-NPS8 SCH-100 [SA182 F51 S31803]</t>
  </si>
  <si>
    <t>WNeck Flange 150-NPS8 SCH-120 [SA182 F51 S31803]</t>
  </si>
  <si>
    <t>WNeck Flange 150-NPS8 SCH-140 [SA182 F51 S31803]</t>
  </si>
  <si>
    <t>WNeck Flange 150-NPS8 SCH-160 [SA182 F51 S31803]</t>
  </si>
  <si>
    <t>WNeck Flange 150-NPS8 SCH-20 [SA182 F51 S31803]</t>
  </si>
  <si>
    <t>WNeck Flange 150-NPS8 SCH-30 [SA182 F51 S31803]</t>
  </si>
  <si>
    <t>WNeck Flange 150-NPS8 SCH-40 [SA182 F51 S31803]</t>
  </si>
  <si>
    <t>WNeck Flange 150-NPS8 SCH-60 [SA182 F51 S31803]</t>
  </si>
  <si>
    <t>WNeck Flange 150-NPS8 SCH-80 [SA182 F51 S31803]</t>
  </si>
  <si>
    <t>WNeck Flange 150-NPS8 SCH-STD [SA182 F51 S31803]</t>
  </si>
  <si>
    <t>WNeck Flange 150-NPS8 SCH-XH [SA182 F51 S31803]</t>
  </si>
  <si>
    <t>WNeck Flange 150-NPS8 SCH-XXH [SA182 F51 S31803]</t>
  </si>
  <si>
    <t>WNeck Flange 150-NPS10 SCH-10 [SA182 F51 S31803]</t>
  </si>
  <si>
    <t>WNeck Flange 150-NPS10 SCH-100 [SA182 F51 S31803]</t>
  </si>
  <si>
    <t>WNeck Flange 150-NPS10 SCH-120 [SA182 F51 S31803]</t>
  </si>
  <si>
    <t>WNeck Flange 150-NPS10 SCH-140 [SA182 F51 S31803]</t>
  </si>
  <si>
    <t>WNeck Flange 150-NPS10 SCH-160 [SA182 F51 S31803]</t>
  </si>
  <si>
    <t>WNeck Flange 150-NPS10 SCH-20 [SA182 F51 S31803]</t>
  </si>
  <si>
    <t>WNeck Flange 150-NPS10 SCH-30 [SA182 F51 S31803]</t>
  </si>
  <si>
    <t>WNeck Flange 150-NPS10 SCH-40 [SA182 F51 S31803]</t>
  </si>
  <si>
    <t>WNeck Flange 150-NPS10 SCH-60 [SA182 F51 S31803]</t>
  </si>
  <si>
    <t>WNeck Flange 150-NPS10 SCH-80 [SA182 F51 S31803]</t>
  </si>
  <si>
    <t>WNeck Flange 150-NPS10 SCH-STD [SA182 F51 S31803]</t>
  </si>
  <si>
    <t>WNeck Flange 150-NPS10 SCH-XH [SA182 F51 S31803]</t>
  </si>
  <si>
    <t>WNeck Flange 150-NPS10 SCH-XXH [SA182 F51 S31803]</t>
  </si>
  <si>
    <t>WNeck Flange 150-NPS12 SCH-10 [SA182 F51 S31803]</t>
  </si>
  <si>
    <t>WNeck Flange 150-NPS12 SCH-100 [SA182 F51 S31803]</t>
  </si>
  <si>
    <t>WNeck Flange 150-NPS12 SCH-120 [SA182 F51 S31803]</t>
  </si>
  <si>
    <t>WNeck Flange 150-NPS12 SCH-140 [SA182 F51 S31803]</t>
  </si>
  <si>
    <t>WNeck Flange 150-NPS12 SCH-160 [SA182 F51 S31803]</t>
  </si>
  <si>
    <t>WNeck Flange 150-NPS12 SCH-20 [SA182 F51 S31803]</t>
  </si>
  <si>
    <t>WNeck Flange 150-NPS12 SCH-30 [SA182 F51 S31803]</t>
  </si>
  <si>
    <t>WNeck Flange 150-NPS12 SCH-40 [SA182 F51 S31803]</t>
  </si>
  <si>
    <t>WNeck Flange 150-NPS12 SCH-60 [SA182 F51 S31803]</t>
  </si>
  <si>
    <t>WNeck Flange 150-NPS12 SCH-80 [SA182 F51 S31803]</t>
  </si>
  <si>
    <t>WNeck Flange 150-NPS12 SCH-STD [SA182 F51 S31803]</t>
  </si>
  <si>
    <t>WNeck Flange 150-NPS12 SCH-XH [SA182 F51 S31803]</t>
  </si>
  <si>
    <t>WNeck Flange 150-NPS12 SCH-XXH [SA182 F51 S31803]</t>
  </si>
  <si>
    <t>WNeck Flange 150-NPS14 SCH-10 [SA182 F51 S31803]</t>
  </si>
  <si>
    <t>WNeck Flange 150-NPS14 SCH-100 [SA182 F51 S31803]</t>
  </si>
  <si>
    <t>WNeck Flange 150-NPS14 SCH-120 [SA182 F51 S31803]</t>
  </si>
  <si>
    <t>WNeck Flange 150-NPS14 SCH-140 [SA182 F51 S31803]</t>
  </si>
  <si>
    <t>WNeck Flange 150-NPS14 SCH-160 [SA182 F51 S31803]</t>
  </si>
  <si>
    <t>WNeck Flange 150-NPS14 SCH-20 [SA182 F51 S31803]</t>
  </si>
  <si>
    <t>WNeck Flange 150-NPS14 SCH-30 [SA182 F51 S31803]</t>
  </si>
  <si>
    <t>WNeck Flange 150-NPS14 SCH-40 [SA182 F51 S31803]</t>
  </si>
  <si>
    <t>WNeck Flange 150-NPS14 SCH-60 [SA182 F51 S31803]</t>
  </si>
  <si>
    <t>WNeck Flange 150-NPS14 SCH-80 [SA182 F51 S31803]</t>
  </si>
  <si>
    <t>WNeck Flange 150-NPS14 SCH-STD [SA182 F51 S31803]</t>
  </si>
  <si>
    <t>WNeck Flange 150-NPS14 SCH-XH [SA182 F51 S31803]</t>
  </si>
  <si>
    <t>WNeck Flange 150-NPS16 SCH-10 [SA182 F51 S31803]</t>
  </si>
  <si>
    <t>WNeck Flange 150-NPS16 SCH-100 [SA182 F51 S31803]</t>
  </si>
  <si>
    <t>WNeck Flange 150-NPS16 SCH-120 [SA182 F51 S31803]</t>
  </si>
  <si>
    <t>WNeck Flange 150-NPS16 SCH-140 [SA182 F51 S31803]</t>
  </si>
  <si>
    <t>WNeck Flange 150-NPS16 SCH-160 [SA182 F51 S31803]</t>
  </si>
  <si>
    <t>WNeck Flange 150-NPS16 SCH-20 [SA182 F51 S31803]</t>
  </si>
  <si>
    <t>WNeck Flange 150-NPS16 SCH-30 [SA182 F51 S31803]</t>
  </si>
  <si>
    <t>WNeck Flange 150-NPS16 SCH-40 [SA182 F51 S31803]</t>
  </si>
  <si>
    <t>WNeck Flange 150-NPS16 SCH-60 [SA182 F51 S31803]</t>
  </si>
  <si>
    <t>WNeck Flange 150-NPS16 SCH-80 [SA182 F51 S31803]</t>
  </si>
  <si>
    <t>WNeck Flange 150-NPS16 SCH-STD [SA182 F51 S31803]</t>
  </si>
  <si>
    <t>WNeck Flange 150-NPS16 SCH-XH [SA182 F51 S31803]</t>
  </si>
  <si>
    <t>WNeck Flange 150-NPS18 SCH-10 [SA182 F51 S31803]</t>
  </si>
  <si>
    <t>WNeck Flange 150-NPS18 SCH-100 [SA182 F51 S31803]</t>
  </si>
  <si>
    <t>WNeck Flange 150-NPS18 SCH-120 [SA182 F51 S31803]</t>
  </si>
  <si>
    <t>WNeck Flange 150-NPS18 SCH-140 [SA182 F51 S31803]</t>
  </si>
  <si>
    <t>WNeck Flange 150-NPS18 SCH-160 [SA182 F51 S31803]</t>
  </si>
  <si>
    <t>WNeck Flange 150-NPS18 SCH-20 [SA182 F51 S31803]</t>
  </si>
  <si>
    <t>WNeck Flange 150-NPS18 SCH-30 [SA182 F51 S31803]</t>
  </si>
  <si>
    <t>WNeck Flange 150-NPS18 SCH-40 [SA182 F51 S31803]</t>
  </si>
  <si>
    <t>WNeck Flange 150-NPS18 SCH-60 [SA182 F51 S31803]</t>
  </si>
  <si>
    <t>WNeck Flange 150-NPS18 SCH-80 [SA182 F51 S31803]</t>
  </si>
  <si>
    <t>WNeck Flange 150-NPS18 SCH-STD [SA182 F51 S31803]</t>
  </si>
  <si>
    <t>WNeck Flange 150-NPS18 SCH-XH [SA182 F51 S31803]</t>
  </si>
  <si>
    <t>WNeck Flange 150-NPS20 SCH-10 [SA182 F51 S31803]</t>
  </si>
  <si>
    <t>WNeck Flange 150-NPS20 SCH-100 [SA182 F51 S31803]</t>
  </si>
  <si>
    <t>WNeck Flange 150-NPS20 SCH-120 [SA182 F51 S31803]</t>
  </si>
  <si>
    <t>WNeck Flange 150-NPS20 SCH-140 [SA182 F51 S31803]</t>
  </si>
  <si>
    <t>WNeck Flange 150-NPS20 SCH-160 [SA182 F51 S31803]</t>
  </si>
  <si>
    <t>WNeck Flange 150-NPS20 SCH-20 [SA182 F51 S31803]</t>
  </si>
  <si>
    <t>WNeck Flange 150-NPS20 SCH-30 [SA182 F51 S31803]</t>
  </si>
  <si>
    <t>WNeck Flange 150-NPS20 SCH-40 [SA182 F51 S31803]</t>
  </si>
  <si>
    <t>WNeck Flange 150-NPS20 SCH-60 [SA182 F51 S31803]</t>
  </si>
  <si>
    <t>WNeck Flange 150-NPS20 SCH-80 [SA182 F51 S31803]</t>
  </si>
  <si>
    <t>WNeck Flange 150-NPS20 SCH-STD [SA182 F51 S31803]</t>
  </si>
  <si>
    <t>WNeck Flange 150-NPS20 SCH-XH [SA182 F51 S31803]</t>
  </si>
  <si>
    <t>WNeck Flange 150-NPS24 SCH-10 [SA182 F51 S31803]</t>
  </si>
  <si>
    <t>WNeck Flange 150-NPS24 SCH-100 [SA182 F51 S31803]</t>
  </si>
  <si>
    <t>WNeck Flange 150-NPS24 SCH-120 [SA182 F51 S31803]</t>
  </si>
  <si>
    <t>WNeck Flange 150-NPS24 SCH-140 [SA182 F51 S31803]</t>
  </si>
  <si>
    <t>WNeck Flange 150-NPS24 SCH-160 [SA182 F51 S31803]</t>
  </si>
  <si>
    <t>WNeck Flange 150-NPS24 SCH-20 [SA182 F51 S31803]</t>
  </si>
  <si>
    <t>WNeck Flange 150-NPS24 SCH-30 [SA182 F51 S31803]</t>
  </si>
  <si>
    <t>WNeck Flange 150-NPS24 SCH-40 [SA182 F51 S31803]</t>
  </si>
  <si>
    <t>WNeck Flange 150-NPS24 SCH-60 [SA182 F51 S31803]</t>
  </si>
  <si>
    <t>WNeck Flange 150-NPS24 SCH-80 [SA182 F51 S31803]</t>
  </si>
  <si>
    <t>WNeck Flange 150-NPS24 SCH-STD [SA182 F51 S31803]</t>
  </si>
  <si>
    <t>WNeck Flange 150-NPS24 SCH-XH [SA182 F51 S31803]</t>
  </si>
  <si>
    <t>WNeck Flange 300-NPS0.5 SCH-10 [SA182 F51 S31803]</t>
  </si>
  <si>
    <t>WNeck Flange 300-NPS0.5 SCH-160 [SA182 F51 S31803]</t>
  </si>
  <si>
    <t>WNeck Flange 300-NPS0.5 SCH-40 [SA182 F51 S31803]</t>
  </si>
  <si>
    <t>WNeck Flange 300-NPS0.5 SCH-80 [SA182 F51 S31803]</t>
  </si>
  <si>
    <t>WNeck Flange 300-NPS0.5 SCH-STD [SA182 F51 S31803]</t>
  </si>
  <si>
    <t>WNeck Flange 300-NPS0.5 SCH-XH [SA182 F51 S31803]</t>
  </si>
  <si>
    <t>WNeck Flange 300-NPS0.5 SCH-XXH [SA182 F51 S31803]</t>
  </si>
  <si>
    <t>WNeck Flange 300-NPS0.75 SCH-10 [SA182 F51 S31803]</t>
  </si>
  <si>
    <t>WNeck Flange 300-NPS0.75 SCH-160 [SA182 F51 S31803]</t>
  </si>
  <si>
    <t>WNeck Flange 300-NPS0.75 SCH-40 [SA182 F51 S31803]</t>
  </si>
  <si>
    <t>WNeck Flange 300-NPS0.75 SCH-80 [SA182 F51 S31803]</t>
  </si>
  <si>
    <t>WNeck Flange 300-NPS0.75 SCH-STD [SA182 F51 S31803]</t>
  </si>
  <si>
    <t>WNeck Flange 300-NPS0.75 SCH-XH [SA182 F51 S31803]</t>
  </si>
  <si>
    <t>WNeck Flange 300-NPS0.75 SCH-XXH [SA182 F51 S31803]</t>
  </si>
  <si>
    <t>WNeck Flange 300-NPS1 SCH-10 [SA182 F51 S31803]</t>
  </si>
  <si>
    <t>WNeck Flange 300-NPS1 SCH-160 [SA182 F51 S31803]</t>
  </si>
  <si>
    <t>WNeck Flange 300-NPS1 SCH-40 [SA182 F51 S31803]</t>
  </si>
  <si>
    <t>WNeck Flange 300-NPS1 SCH-80 [SA182 F51 S31803]</t>
  </si>
  <si>
    <t>WNeck Flange 300-NPS1 SCH-STD [SA182 F51 S31803]</t>
  </si>
  <si>
    <t>WNeck Flange 300-NPS1 SCH-XH [SA182 F51 S31803]</t>
  </si>
  <si>
    <t>WNeck Flange 300-NPS1 SCH-XXH [SA182 F51 S31803]</t>
  </si>
  <si>
    <t>WNeck Flange 300-NPS1.25 SCH-10 [SA182 F51 S31803]</t>
  </si>
  <si>
    <t>WNeck Flange 300-NPS1.25 SCH-160 [SA182 F51 S31803]</t>
  </si>
  <si>
    <t>WNeck Flange 300-NPS1.25 SCH-40 [SA182 F51 S31803]</t>
  </si>
  <si>
    <t>WNeck Flange 300-NPS1.25 SCH-80 [SA182 F51 S31803]</t>
  </si>
  <si>
    <t>WNeck Flange 300-NPS1.25 SCH-STD [SA182 F51 S31803]</t>
  </si>
  <si>
    <t>WNeck Flange 300-NPS1.25 SCH-XH [SA182 F51 S31803]</t>
  </si>
  <si>
    <t>WNeck Flange 300-NPS1.25 SCH-XXH [SA182 F51 S31803]</t>
  </si>
  <si>
    <t>WNeck Flange 300-NPS1.5 SCH-10 [SA182 F51 S31803]</t>
  </si>
  <si>
    <t>WNeck Flange 300-NPS1.5 SCH-160 [SA182 F51 S31803]</t>
  </si>
  <si>
    <t>WNeck Flange 300-NPS1.5 SCH-40 [SA182 F51 S31803]</t>
  </si>
  <si>
    <t>WNeck Flange 300-NPS1.5 SCH-80 [SA182 F51 S31803]</t>
  </si>
  <si>
    <t>WNeck Flange 300-NPS1.5 SCH-STD [SA182 F51 S31803]</t>
  </si>
  <si>
    <t>WNeck Flange 300-NPS1.5 SCH-XH [SA182 F51 S31803]</t>
  </si>
  <si>
    <t>WNeck Flange 300-NPS1.5 SCH-XXH [SA182 F51 S31803]</t>
  </si>
  <si>
    <t>WNeck Flange 300-NPS2 SCH-10 [SA182 F51 S31803]</t>
  </si>
  <si>
    <t>WNeck Flange 300-NPS2 SCH-160 [SA182 F51 S31803]</t>
  </si>
  <si>
    <t>WNeck Flange 300-NPS2 SCH-40 [SA182 F51 S31803]</t>
  </si>
  <si>
    <t>WNeck Flange 300-NPS2 SCH-80 [SA182 F51 S31803]</t>
  </si>
  <si>
    <t>WNeck Flange 300-NPS2 SCH-STD [SA182 F51 S31803]</t>
  </si>
  <si>
    <t>WNeck Flange 300-NPS2 SCH-XH [SA182 F51 S31803]</t>
  </si>
  <si>
    <t>WNeck Flange 300-NPS2 SCH-XXH [SA182 F51 S31803]</t>
  </si>
  <si>
    <t>WNeck Flange 300-NPS2.5 SCH-10 [SA182 F51 S31803]</t>
  </si>
  <si>
    <t>WNeck Flange 300-NPS2.5 SCH-160 [SA182 F51 S31803]</t>
  </si>
  <si>
    <t>WNeck Flange 300-NPS2.5 SCH-40 [SA182 F51 S31803]</t>
  </si>
  <si>
    <t>WNeck Flange 300-NPS2.5 SCH-80 [SA182 F51 S31803]</t>
  </si>
  <si>
    <t>WNeck Flange 300-NPS2.5 SCH-STD [SA182 F51 S31803]</t>
  </si>
  <si>
    <t>WNeck Flange 300-NPS2.5 SCH-XH [SA182 F51 S31803]</t>
  </si>
  <si>
    <t>WNeck Flange 300-NPS2.5 SCH-XXH [SA182 F51 S31803]</t>
  </si>
  <si>
    <t>WNeck Flange 300-NPS3 SCH-10 [SA182 F51 S31803]</t>
  </si>
  <si>
    <t>WNeck Flange 300-NPS3 SCH-160 [SA182 F51 S31803]</t>
  </si>
  <si>
    <t>WNeck Flange 300-NPS3 SCH-40 [SA182 F51 S31803]</t>
  </si>
  <si>
    <t>WNeck Flange 300-NPS3 SCH-80 [SA182 F51 S31803]</t>
  </si>
  <si>
    <t>WNeck Flange 300-NPS3 SCH-STD [SA182 F51 S31803]</t>
  </si>
  <si>
    <t>WNeck Flange 300-NPS3 SCH-XH [SA182 F51 S31803]</t>
  </si>
  <si>
    <t>WNeck Flange 300-NPS3 SCH-XXH [SA182 F51 S31803]</t>
  </si>
  <si>
    <t>WNeck Flange 300-NPS3.5 SCH-10 [SA182 F51 S31803]</t>
  </si>
  <si>
    <t>WNeck Flange 300-NPS3.5 SCH-40 [SA182 F51 S31803]</t>
  </si>
  <si>
    <t>WNeck Flange 300-NPS3.5 SCH-80 [SA182 F51 S31803]</t>
  </si>
  <si>
    <t>WNeck Flange 300-NPS3.5 SCH-STD [SA182 F51 S31803]</t>
  </si>
  <si>
    <t>WNeck Flange 300-NPS3.5 SCH-XH [SA182 F51 S31803]</t>
  </si>
  <si>
    <t>WNeck Flange 300-NPS3.5 SCH-XXH [SA182 F51 S31803]</t>
  </si>
  <si>
    <t>WNeck Flange 300-NPS4 SCH-10 [SA182 F51 S31803]</t>
  </si>
  <si>
    <t>WNeck Flange 300-NPS4 SCH-120 [SA182 F51 S31803]</t>
  </si>
  <si>
    <t>WNeck Flange 300-NPS4 SCH-160 [SA182 F51 S31803]</t>
  </si>
  <si>
    <t>WNeck Flange 300-NPS4 SCH-40 [SA182 F51 S31803]</t>
  </si>
  <si>
    <t>WNeck Flange 300-NPS4 SCH-80 [SA182 F51 S31803]</t>
  </si>
  <si>
    <t>WNeck Flange 300-NPS4 SCH-STD [SA182 F51 S31803]</t>
  </si>
  <si>
    <t>WNeck Flange 300-NPS4 SCH-XH [SA182 F51 S31803]</t>
  </si>
  <si>
    <t>WNeck Flange 300-NPS4 SCH-XXH [SA182 F51 S31803]</t>
  </si>
  <si>
    <t>WNeck Flange 300-NPS5 SCH-10 [SA182 F51 S31803]</t>
  </si>
  <si>
    <t>WNeck Flange 300-NPS5 SCH-120 [SA182 F51 S31803]</t>
  </si>
  <si>
    <t>WNeck Flange 300-NPS5 SCH-160 [SA182 F51 S31803]</t>
  </si>
  <si>
    <t>WNeck Flange 300-NPS5 SCH-40 [SA182 F51 S31803]</t>
  </si>
  <si>
    <t>WNeck Flange 300-NPS5 SCH-80 [SA182 F51 S31803]</t>
  </si>
  <si>
    <t>WNeck Flange 300-NPS5 SCH-STD [SA182 F51 S31803]</t>
  </si>
  <si>
    <t>WNeck Flange 300-NPS5 SCH-XH [SA182 F51 S31803]</t>
  </si>
  <si>
    <t>WNeck Flange 300-NPS5 SCH-XXH [SA182 F51 S31803]</t>
  </si>
  <si>
    <t>WNeck Flange 300-NPS6 SCH-10 [SA182 F51 S31803]</t>
  </si>
  <si>
    <t>WNeck Flange 300-NPS6 SCH-120 [SA182 F51 S31803]</t>
  </si>
  <si>
    <t>WNeck Flange 300-NPS6 SCH-160 [SA182 F51 S31803]</t>
  </si>
  <si>
    <t>WNeck Flange 300-NPS6 SCH-40 [SA182 F51 S31803]</t>
  </si>
  <si>
    <t>WNeck Flange 300-NPS6 SCH-80 [SA182 F51 S31803]</t>
  </si>
  <si>
    <t>WNeck Flange 300-NPS6 SCH-STD [SA182 F51 S31803]</t>
  </si>
  <si>
    <t>WNeck Flange 300-NPS6 SCH-XH [SA182 F51 S31803]</t>
  </si>
  <si>
    <t>WNeck Flange 300-NPS6 SCH-XXH [SA182 F51 S31803]</t>
  </si>
  <si>
    <t>WNeck Flange 300-NPS8 SCH-10 [SA182 F51 S31803]</t>
  </si>
  <si>
    <t>WNeck Flange 300-NPS8 SCH-100 [SA182 F51 S31803]</t>
  </si>
  <si>
    <t>WNeck Flange 300-NPS8 SCH-120 [SA182 F51 S31803]</t>
  </si>
  <si>
    <t>WNeck Flange 300-NPS8 SCH-140 [SA182 F51 S31803]</t>
  </si>
  <si>
    <t>WNeck Flange 300-NPS8 SCH-160 [SA182 F51 S31803]</t>
  </si>
  <si>
    <t>WNeck Flange 300-NPS8 SCH-20 [SA182 F51 S31803]</t>
  </si>
  <si>
    <t>WNeck Flange 300-NPS8 SCH-30 [SA182 F51 S31803]</t>
  </si>
  <si>
    <t>WNeck Flange 300-NPS8 SCH-40 [SA182 F51 S31803]</t>
  </si>
  <si>
    <t>WNeck Flange 300-NPS8 SCH-60 [SA182 F51 S31803]</t>
  </si>
  <si>
    <t>WNeck Flange 300-NPS8 SCH-80 [SA182 F51 S31803]</t>
  </si>
  <si>
    <t>WNeck Flange 300-NPS8 SCH-STD [SA182 F51 S31803]</t>
  </si>
  <si>
    <t>WNeck Flange 300-NPS8 SCH-XH [SA182 F51 S31803]</t>
  </si>
  <si>
    <t>WNeck Flange 300-NPS8 SCH-XXH [SA182 F51 S31803]</t>
  </si>
  <si>
    <t>WNeck Flange 300-NPS10 SCH-10 [SA182 F51 S31803]</t>
  </si>
  <si>
    <t>WNeck Flange 300-NPS10 SCH-100 [SA182 F51 S31803]</t>
  </si>
  <si>
    <t>WNeck Flange 300-NPS10 SCH-120 [SA182 F51 S31803]</t>
  </si>
  <si>
    <t>WNeck Flange 300-NPS10 SCH-140 [SA182 F51 S31803]</t>
  </si>
  <si>
    <t>WNeck Flange 300-NPS10 SCH-160 [SA182 F51 S31803]</t>
  </si>
  <si>
    <t>WNeck Flange 300-NPS10 SCH-20 [SA182 F51 S31803]</t>
  </si>
  <si>
    <t>WNeck Flange 300-NPS10 SCH-30 [SA182 F51 S31803]</t>
  </si>
  <si>
    <t>WNeck Flange 300-NPS10 SCH-40 [SA182 F51 S31803]</t>
  </si>
  <si>
    <t>WNeck Flange 300-NPS10 SCH-60 [SA182 F51 S31803]</t>
  </si>
  <si>
    <t>WNeck Flange 300-NPS10 SCH-80 [SA182 F51 S31803]</t>
  </si>
  <si>
    <t>WNeck Flange 300-NPS10 SCH-STD [SA182 F51 S31803]</t>
  </si>
  <si>
    <t>WNeck Flange 300-NPS10 SCH-XH [SA182 F51 S31803]</t>
  </si>
  <si>
    <t>WNeck Flange 300-NPS10 SCH-XXH [SA182 F51 S31803]</t>
  </si>
  <si>
    <t>WNeck Flange 300-NPS12 SCH-10 [SA182 F51 S31803]</t>
  </si>
  <si>
    <t>WNeck Flange 300-NPS12 SCH-100 [SA182 F51 S31803]</t>
  </si>
  <si>
    <t>WNeck Flange 300-NPS12 SCH-120 [SA182 F51 S31803]</t>
  </si>
  <si>
    <t>WNeck Flange 300-NPS12 SCH-140 [SA182 F51 S31803]</t>
  </si>
  <si>
    <t>WNeck Flange 300-NPS12 SCH-160 [SA182 F51 S31803]</t>
  </si>
  <si>
    <t>WNeck Flange 300-NPS12 SCH-20 [SA182 F51 S31803]</t>
  </si>
  <si>
    <t>WNeck Flange 300-NPS12 SCH-30 [SA182 F51 S31803]</t>
  </si>
  <si>
    <t>WNeck Flange 300-NPS12 SCH-40 [SA182 F51 S31803]</t>
  </si>
  <si>
    <t>WNeck Flange 300-NPS12 SCH-60 [SA182 F51 S31803]</t>
  </si>
  <si>
    <t>WNeck Flange 300-NPS12 SCH-80 [SA182 F51 S31803]</t>
  </si>
  <si>
    <t>WNeck Flange 300-NPS12 SCH-STD [SA182 F51 S31803]</t>
  </si>
  <si>
    <t>WNeck Flange 300-NPS12 SCH-XH [SA182 F51 S31803]</t>
  </si>
  <si>
    <t>WNeck Flange 300-NPS12 SCH-XXH [SA182 F51 S31803]</t>
  </si>
  <si>
    <t>WNeck Flange 300-NPS14 SCH-10 [SA182 F51 S31803]</t>
  </si>
  <si>
    <t>WNeck Flange 300-NPS14 SCH-100 [SA182 F51 S31803]</t>
  </si>
  <si>
    <t>WNeck Flange 300-NPS14 SCH-120 [SA182 F51 S31803]</t>
  </si>
  <si>
    <t>WNeck Flange 300-NPS14 SCH-140 [SA182 F51 S31803]</t>
  </si>
  <si>
    <t>WNeck Flange 300-NPS14 SCH-160 [SA182 F51 S31803]</t>
  </si>
  <si>
    <t>WNeck Flange 300-NPS14 SCH-20 [SA182 F51 S31803]</t>
  </si>
  <si>
    <t>WNeck Flange 300-NPS14 SCH-30 [SA182 F51 S31803]</t>
  </si>
  <si>
    <t>WNeck Flange 300-NPS14 SCH-40 [SA182 F51 S31803]</t>
  </si>
  <si>
    <t>WNeck Flange 300-NPS14 SCH-60 [SA182 F51 S31803]</t>
  </si>
  <si>
    <t>WNeck Flange 300-NPS14 SCH-80 [SA182 F51 S31803]</t>
  </si>
  <si>
    <t>WNeck Flange 300-NPS14 SCH-STD [SA182 F51 S31803]</t>
  </si>
  <si>
    <t>WNeck Flange 300-NPS14 SCH-XH [SA182 F51 S31803]</t>
  </si>
  <si>
    <t>WNeck Flange 300-NPS16 SCH-10 [SA182 F51 S31803]</t>
  </si>
  <si>
    <t>WNeck Flange 300-NPS16 SCH-100 [SA182 F51 S31803]</t>
  </si>
  <si>
    <t>WNeck Flange 300-NPS16 SCH-120 [SA182 F51 S31803]</t>
  </si>
  <si>
    <t>WNeck Flange 300-NPS16 SCH-140 [SA182 F51 S31803]</t>
  </si>
  <si>
    <t>WNeck Flange 300-NPS16 SCH-160 [SA182 F51 S31803]</t>
  </si>
  <si>
    <t>WNeck Flange 300-NPS16 SCH-20 [SA182 F51 S31803]</t>
  </si>
  <si>
    <t>WNeck Flange 300-NPS16 SCH-30 [SA182 F51 S31803]</t>
  </si>
  <si>
    <t>WNeck Flange 300-NPS16 SCH-40 [SA182 F51 S31803]</t>
  </si>
  <si>
    <t>WNeck Flange 300-NPS16 SCH-60 [SA182 F51 S31803]</t>
  </si>
  <si>
    <t>WNeck Flange 300-NPS16 SCH-80 [SA182 F51 S31803]</t>
  </si>
  <si>
    <t>WNeck Flange 300-NPS16 SCH-STD [SA182 F51 S31803]</t>
  </si>
  <si>
    <t>WNeck Flange 300-NPS16 SCH-XH [SA182 F51 S31803]</t>
  </si>
  <si>
    <t>WNeck Flange 300-NPS18 SCH-10 [SA182 F51 S31803]</t>
  </si>
  <si>
    <t>WNeck Flange 300-NPS18 SCH-100 [SA182 F51 S31803]</t>
  </si>
  <si>
    <t>WNeck Flange 300-NPS18 SCH-120 [SA182 F51 S31803]</t>
  </si>
  <si>
    <t>WNeck Flange 300-NPS18 SCH-140 [SA182 F51 S31803]</t>
  </si>
  <si>
    <t>WNeck Flange 300-NPS18 SCH-160 [SA182 F51 S31803]</t>
  </si>
  <si>
    <t>WNeck Flange 300-NPS18 SCH-20 [SA182 F51 S31803]</t>
  </si>
  <si>
    <t>WNeck Flange 300-NPS18 SCH-30 [SA182 F51 S31803]</t>
  </si>
  <si>
    <t>WNeck Flange 300-NPS18 SCH-40 [SA182 F51 S31803]</t>
  </si>
  <si>
    <t>WNeck Flange 300-NPS18 SCH-60 [SA182 F51 S31803]</t>
  </si>
  <si>
    <t>WNeck Flange 300-NPS18 SCH-80 [SA182 F51 S31803]</t>
  </si>
  <si>
    <t>WNeck Flange 300-NPS18 SCH-STD [SA182 F51 S31803]</t>
  </si>
  <si>
    <t>WNeck Flange 300-NPS18 SCH-XH [SA182 F51 S31803]</t>
  </si>
  <si>
    <t>WNeck Flange 300-NPS20 SCH-10 [SA182 F51 S31803]</t>
  </si>
  <si>
    <t>WNeck Flange 300-NPS20 SCH-100 [SA182 F51 S31803]</t>
  </si>
  <si>
    <t>WNeck Flange 300-NPS20 SCH-120 [SA182 F51 S31803]</t>
  </si>
  <si>
    <t>WNeck Flange 300-NPS20 SCH-140 [SA182 F51 S31803]</t>
  </si>
  <si>
    <t>WNeck Flange 300-NPS20 SCH-160 [SA182 F51 S31803]</t>
  </si>
  <si>
    <t>WNeck Flange 300-NPS20 SCH-20 [SA182 F51 S31803]</t>
  </si>
  <si>
    <t>WNeck Flange 300-NPS20 SCH-30 [SA182 F51 S31803]</t>
  </si>
  <si>
    <t>WNeck Flange 300-NPS20 SCH-40 [SA182 F51 S31803]</t>
  </si>
  <si>
    <t>WNeck Flange 300-NPS20 SCH-60 [SA182 F51 S31803]</t>
  </si>
  <si>
    <t>WNeck Flange 300-NPS20 SCH-80 [SA182 F51 S31803]</t>
  </si>
  <si>
    <t>WNeck Flange 300-NPS20 SCH-STD [SA182 F51 S31803]</t>
  </si>
  <si>
    <t>WNeck Flange 300-NPS20 SCH-XH [SA182 F51 S31803]</t>
  </si>
  <si>
    <t>WNeck Flange 300-NPS24 SCH-10 [SA182 F51 S31803]</t>
  </si>
  <si>
    <t>WNeck Flange 300-NPS24 SCH-100 [SA182 F51 S31803]</t>
  </si>
  <si>
    <t>WNeck Flange 300-NPS24 SCH-120 [SA182 F51 S31803]</t>
  </si>
  <si>
    <t>WNeck Flange 300-NPS24 SCH-140 [SA182 F51 S31803]</t>
  </si>
  <si>
    <t>WNeck Flange 300-NPS24 SCH-160 [SA182 F51 S31803]</t>
  </si>
  <si>
    <t>WNeck Flange 300-NPS24 SCH-20 [SA182 F51 S31803]</t>
  </si>
  <si>
    <t>WNeck Flange 300-NPS24 SCH-30 [SA182 F51 S31803]</t>
  </si>
  <si>
    <t>WNeck Flange 300-NPS24 SCH-40 [SA182 F51 S31803]</t>
  </si>
  <si>
    <t>WNeck Flange 300-NPS24 SCH-60 [SA182 F51 S31803]</t>
  </si>
  <si>
    <t>WNeck Flange 300-NPS24 SCH-80 [SA182 F51 S31803]</t>
  </si>
  <si>
    <t>WNeck Flange 300-NPS24 SCH-STD [SA182 F51 S31803]</t>
  </si>
  <si>
    <t>WNeck Flange 300-NPS24 SCH-XH [SA182 F51 S31803]</t>
  </si>
  <si>
    <t>WNeck Flange 400-NPS0.5 SCH-10 [SA182 F51 S31803]</t>
  </si>
  <si>
    <t>WNeck Flange 400-NPS0.5 SCH-160 [SA182 F51 S31803]</t>
  </si>
  <si>
    <t>WNeck Flange 400-NPS0.5 SCH-40 [SA182 F51 S31803]</t>
  </si>
  <si>
    <t>WNeck Flange 400-NPS0.5 SCH-80 [SA182 F51 S31803]</t>
  </si>
  <si>
    <t>WNeck Flange 400-NPS0.5 SCH-STD [SA182 F51 S31803]</t>
  </si>
  <si>
    <t>WNeck Flange 400-NPS0.5 SCH-XH [SA182 F51 S31803]</t>
  </si>
  <si>
    <t>WNeck Flange 400-NPS0.5 SCH-XXH [SA182 F51 S31803]</t>
  </si>
  <si>
    <t>WNeck Flange 400-NPS0.75 SCH-10 [SA182 F51 S31803]</t>
  </si>
  <si>
    <t>WNeck Flange 400-NPS0.75 SCH-160 [SA182 F51 S31803]</t>
  </si>
  <si>
    <t>WNeck Flange 400-NPS0.75 SCH-40 [SA182 F51 S31803]</t>
  </si>
  <si>
    <t>WNeck Flange 400-NPS0.75 SCH-80 [SA182 F51 S31803]</t>
  </si>
  <si>
    <t>WNeck Flange 400-NPS0.75 SCH-STD [SA182 F51 S31803]</t>
  </si>
  <si>
    <t>WNeck Flange 400-NPS0.75 SCH-XH [SA182 F51 S31803]</t>
  </si>
  <si>
    <t>WNeck Flange 400-NPS0.75 SCH-XXH [SA182 F51 S31803]</t>
  </si>
  <si>
    <t>WNeck Flange 400-NPS1 SCH-10 [SA182 F51 S31803]</t>
  </si>
  <si>
    <t>WNeck Flange 400-NPS1 SCH-160 [SA182 F51 S31803]</t>
  </si>
  <si>
    <t>WNeck Flange 400-NPS1 SCH-40 [SA182 F51 S31803]</t>
  </si>
  <si>
    <t>WNeck Flange 400-NPS1 SCH-80 [SA182 F51 S31803]</t>
  </si>
  <si>
    <t>WNeck Flange 400-NPS1 SCH-STD [SA182 F51 S31803]</t>
  </si>
  <si>
    <t>WNeck Flange 400-NPS1 SCH-XH [SA182 F51 S31803]</t>
  </si>
  <si>
    <t>WNeck Flange 400-NPS1 SCH-XXH [SA182 F51 S31803]</t>
  </si>
  <si>
    <t>WNeck Flange 400-NPS1.25 SCH-10 [SA182 F51 S31803]</t>
  </si>
  <si>
    <t>WNeck Flange 400-NPS1.25 SCH-160 [SA182 F51 S31803]</t>
  </si>
  <si>
    <t>WNeck Flange 400-NPS1.25 SCH-40 [SA182 F51 S31803]</t>
  </si>
  <si>
    <t>WNeck Flange 400-NPS1.25 SCH-80 [SA182 F51 S31803]</t>
  </si>
  <si>
    <t>WNeck Flange 400-NPS1.25 SCH-STD [SA182 F51 S31803]</t>
  </si>
  <si>
    <t>WNeck Flange 400-NPS1.25 SCH-XH [SA182 F51 S31803]</t>
  </si>
  <si>
    <t>WNeck Flange 400-NPS1.25 SCH-XXH [SA182 F51 S31803]</t>
  </si>
  <si>
    <t>WNeck Flange 400-NPS1.5 SCH-10 [SA182 F51 S31803]</t>
  </si>
  <si>
    <t>WNeck Flange 400-NPS1.5 SCH-160 [SA182 F51 S31803]</t>
  </si>
  <si>
    <t>WNeck Flange 400-NPS1.5 SCH-40 [SA182 F51 S31803]</t>
  </si>
  <si>
    <t>WNeck Flange 400-NPS1.5 SCH-80 [SA182 F51 S31803]</t>
  </si>
  <si>
    <t>WNeck Flange 400-NPS1.5 SCH-STD [SA182 F51 S31803]</t>
  </si>
  <si>
    <t>WNeck Flange 400-NPS1.5 SCH-XH [SA182 F51 S31803]</t>
  </si>
  <si>
    <t>WNeck Flange 400-NPS1.5 SCH-XXH [SA182 F51 S31803]</t>
  </si>
  <si>
    <t>WNeck Flange 400-NPS2 SCH-10 [SA182 F51 S31803]</t>
  </si>
  <si>
    <t>WNeck Flange 400-NPS2 SCH-160 [SA182 F51 S31803]</t>
  </si>
  <si>
    <t>WNeck Flange 400-NPS2 SCH-40 [SA182 F51 S31803]</t>
  </si>
  <si>
    <t>WNeck Flange 400-NPS2 SCH-80 [SA182 F51 S31803]</t>
  </si>
  <si>
    <t>WNeck Flange 400-NPS2 SCH-STD [SA182 F51 S31803]</t>
  </si>
  <si>
    <t>WNeck Flange 400-NPS2 SCH-XH [SA182 F51 S31803]</t>
  </si>
  <si>
    <t>WNeck Flange 400-NPS2 SCH-XXH [SA182 F51 S31803]</t>
  </si>
  <si>
    <t>WNeck Flange 400-NPS2.5 SCH-10 [SA182 F51 S31803]</t>
  </si>
  <si>
    <t>WNeck Flange 400-NPS2.5 SCH-160 [SA182 F51 S31803]</t>
  </si>
  <si>
    <t>WNeck Flange 400-NPS2.5 SCH-40 [SA182 F51 S31803]</t>
  </si>
  <si>
    <t>WNeck Flange 400-NPS2.5 SCH-80 [SA182 F51 S31803]</t>
  </si>
  <si>
    <t>WNeck Flange 400-NPS2.5 SCH-STD [SA182 F51 S31803]</t>
  </si>
  <si>
    <t>WNeck Flange 400-NPS2.5 SCH-XH [SA182 F51 S31803]</t>
  </si>
  <si>
    <t>WNeck Flange 400-NPS2.5 SCH-XXH [SA182 F51 S31803]</t>
  </si>
  <si>
    <t>WNeck Flange 400-NPS3 SCH-10 [SA182 F51 S31803]</t>
  </si>
  <si>
    <t>WNeck Flange 400-NPS3 SCH-160 [SA182 F51 S31803]</t>
  </si>
  <si>
    <t>WNeck Flange 400-NPS3 SCH-40 [SA182 F51 S31803]</t>
  </si>
  <si>
    <t>WNeck Flange 400-NPS3 SCH-80 [SA182 F51 S31803]</t>
  </si>
  <si>
    <t>WNeck Flange 400-NPS3 SCH-STD [SA182 F51 S31803]</t>
  </si>
  <si>
    <t>WNeck Flange 400-NPS3 SCH-XH [SA182 F51 S31803]</t>
  </si>
  <si>
    <t>WNeck Flange 400-NPS3 SCH-XXH [SA182 F51 S31803]</t>
  </si>
  <si>
    <t>WNeck Flange 400-NPS3.5 SCH-10 [SA182 F51 S31803]</t>
  </si>
  <si>
    <t>WNeck Flange 400-NPS3.5 SCH-40 [SA182 F51 S31803]</t>
  </si>
  <si>
    <t>WNeck Flange 400-NPS3.5 SCH-80 [SA182 F51 S31803]</t>
  </si>
  <si>
    <t>WNeck Flange 400-NPS3.5 SCH-STD [SA182 F51 S31803]</t>
  </si>
  <si>
    <t>WNeck Flange 400-NPS3.5 SCH-XH [SA182 F51 S31803]</t>
  </si>
  <si>
    <t>WNeck Flange 400-NPS3.5 SCH-XXH [SA182 F51 S31803]</t>
  </si>
  <si>
    <t>WNeck Flange 400-NPS4 SCH-10 [SA182 F51 S31803]</t>
  </si>
  <si>
    <t>WNeck Flange 400-NPS4 SCH-120 [SA182 F51 S31803]</t>
  </si>
  <si>
    <t>WNeck Flange 400-NPS4 SCH-160 [SA182 F51 S31803]</t>
  </si>
  <si>
    <t>WNeck Flange 400-NPS4 SCH-40 [SA182 F51 S31803]</t>
  </si>
  <si>
    <t>WNeck Flange 400-NPS4 SCH-80 [SA182 F51 S31803]</t>
  </si>
  <si>
    <t>WNeck Flange 400-NPS4 SCH-STD [SA182 F51 S31803]</t>
  </si>
  <si>
    <t>WNeck Flange 400-NPS4 SCH-XH [SA182 F51 S31803]</t>
  </si>
  <si>
    <t>WNeck Flange 400-NPS4 SCH-XXH [SA182 F51 S31803]</t>
  </si>
  <si>
    <t>WNeck Flange 400-NPS5 SCH-10 [SA182 F51 S31803]</t>
  </si>
  <si>
    <t>WNeck Flange 400-NPS5 SCH-120 [SA182 F51 S31803]</t>
  </si>
  <si>
    <t>WNeck Flange 400-NPS5 SCH-160 [SA182 F51 S31803]</t>
  </si>
  <si>
    <t>WNeck Flange 400-NPS5 SCH-40 [SA182 F51 S31803]</t>
  </si>
  <si>
    <t>WNeck Flange 400-NPS5 SCH-80 [SA182 F51 S31803]</t>
  </si>
  <si>
    <t>WNeck Flange 400-NPS5 SCH-STD [SA182 F51 S31803]</t>
  </si>
  <si>
    <t>WNeck Flange 400-NPS5 SCH-XH [SA182 F51 S31803]</t>
  </si>
  <si>
    <t>WNeck Flange 400-NPS5 SCH-XXH [SA182 F51 S31803]</t>
  </si>
  <si>
    <t>WNeck Flange 400-NPS6 SCH-10 [SA182 F51 S31803]</t>
  </si>
  <si>
    <t>WNeck Flange 400-NPS6 SCH-120 [SA182 F51 S31803]</t>
  </si>
  <si>
    <t>WNeck Flange 400-NPS6 SCH-160 [SA182 F51 S31803]</t>
  </si>
  <si>
    <t>WNeck Flange 400-NPS6 SCH-40 [SA182 F51 S31803]</t>
  </si>
  <si>
    <t>WNeck Flange 400-NPS6 SCH-80 [SA182 F51 S31803]</t>
  </si>
  <si>
    <t>WNeck Flange 400-NPS6 SCH-STD [SA182 F51 S31803]</t>
  </si>
  <si>
    <t>WNeck Flange 400-NPS6 SCH-XH [SA182 F51 S31803]</t>
  </si>
  <si>
    <t>WNeck Flange 400-NPS6 SCH-XXH [SA182 F51 S31803]</t>
  </si>
  <si>
    <t>WNeck Flange 400-NPS8 SCH-10 [SA182 F51 S31803]</t>
  </si>
  <si>
    <t>WNeck Flange 400-NPS8 SCH-100 [SA182 F51 S31803]</t>
  </si>
  <si>
    <t>WNeck Flange 400-NPS8 SCH-120 [SA182 F51 S31803]</t>
  </si>
  <si>
    <t>WNeck Flange 400-NPS8 SCH-140 [SA182 F51 S31803]</t>
  </si>
  <si>
    <t>WNeck Flange 400-NPS8 SCH-160 [SA182 F51 S31803]</t>
  </si>
  <si>
    <t>WNeck Flange 400-NPS8 SCH-20 [SA182 F51 S31803]</t>
  </si>
  <si>
    <t>WNeck Flange 400-NPS8 SCH-30 [SA182 F51 S31803]</t>
  </si>
  <si>
    <t>WNeck Flange 400-NPS8 SCH-40 [SA182 F51 S31803]</t>
  </si>
  <si>
    <t>WNeck Flange 400-NPS8 SCH-60 [SA182 F51 S31803]</t>
  </si>
  <si>
    <t>WNeck Flange 400-NPS8 SCH-80 [SA182 F51 S31803]</t>
  </si>
  <si>
    <t>WNeck Flange 400-NPS8 SCH-STD [SA182 F51 S31803]</t>
  </si>
  <si>
    <t>WNeck Flange 400-NPS8 SCH-XH [SA182 F51 S31803]</t>
  </si>
  <si>
    <t>WNeck Flange 400-NPS8 SCH-XXH [SA182 F51 S31803]</t>
  </si>
  <si>
    <t>WNeck Flange 400-NPS10 SCH-10 [SA182 F51 S31803]</t>
  </si>
  <si>
    <t>WNeck Flange 400-NPS10 SCH-100 [SA182 F51 S31803]</t>
  </si>
  <si>
    <t>WNeck Flange 400-NPS10 SCH-120 [SA182 F51 S31803]</t>
  </si>
  <si>
    <t>WNeck Flange 400-NPS10 SCH-140 [SA182 F51 S31803]</t>
  </si>
  <si>
    <t>WNeck Flange 400-NPS10 SCH-160 [SA182 F51 S31803]</t>
  </si>
  <si>
    <t>WNeck Flange 400-NPS10 SCH-20 [SA182 F51 S31803]</t>
  </si>
  <si>
    <t>WNeck Flange 400-NPS10 SCH-30 [SA182 F51 S31803]</t>
  </si>
  <si>
    <t>WNeck Flange 400-NPS10 SCH-40 [SA182 F51 S31803]</t>
  </si>
  <si>
    <t>WNeck Flange 400-NPS10 SCH-60 [SA182 F51 S31803]</t>
  </si>
  <si>
    <t>WNeck Flange 400-NPS10 SCH-80 [SA182 F51 S31803]</t>
  </si>
  <si>
    <t>WNeck Flange 400-NPS10 SCH-STD [SA182 F51 S31803]</t>
  </si>
  <si>
    <t>WNeck Flange 400-NPS10 SCH-XH [SA182 F51 S31803]</t>
  </si>
  <si>
    <t>WNeck Flange 400-NPS10 SCH-XXH [SA182 F51 S31803]</t>
  </si>
  <si>
    <t>WNeck Flange 400-NPS12 SCH-10 [SA182 F51 S31803]</t>
  </si>
  <si>
    <t>WNeck Flange 400-NPS12 SCH-100 [SA182 F51 S31803]</t>
  </si>
  <si>
    <t>WNeck Flange 400-NPS12 SCH-120 [SA182 F51 S31803]</t>
  </si>
  <si>
    <t>WNeck Flange 400-NPS12 SCH-140 [SA182 F51 S31803]</t>
  </si>
  <si>
    <t>WNeck Flange 400-NPS12 SCH-160 [SA182 F51 S31803]</t>
  </si>
  <si>
    <t>WNeck Flange 400-NPS12 SCH-20 [SA182 F51 S31803]</t>
  </si>
  <si>
    <t>WNeck Flange 400-NPS12 SCH-30 [SA182 F51 S31803]</t>
  </si>
  <si>
    <t>WNeck Flange 400-NPS12 SCH-40 [SA182 F51 S31803]</t>
  </si>
  <si>
    <t>WNeck Flange 400-NPS12 SCH-60 [SA182 F51 S31803]</t>
  </si>
  <si>
    <t>WNeck Flange 400-NPS12 SCH-80 [SA182 F51 S31803]</t>
  </si>
  <si>
    <t>WNeck Flange 400-NPS12 SCH-STD [SA182 F51 S31803]</t>
  </si>
  <si>
    <t>WNeck Flange 400-NPS12 SCH-XH [SA182 F51 S31803]</t>
  </si>
  <si>
    <t>WNeck Flange 400-NPS12 SCH-XXH [SA182 F51 S31803]</t>
  </si>
  <si>
    <t>WNeck Flange 400-NPS14 SCH-10 [SA182 F51 S31803]</t>
  </si>
  <si>
    <t>WNeck Flange 400-NPS14 SCH-100 [SA182 F51 S31803]</t>
  </si>
  <si>
    <t>WNeck Flange 400-NPS14 SCH-120 [SA182 F51 S31803]</t>
  </si>
  <si>
    <t>WNeck Flange 400-NPS14 SCH-140 [SA182 F51 S31803]</t>
  </si>
  <si>
    <t>WNeck Flange 400-NPS14 SCH-160 [SA182 F51 S31803]</t>
  </si>
  <si>
    <t>WNeck Flange 400-NPS14 SCH-20 [SA182 F51 S31803]</t>
  </si>
  <si>
    <t>WNeck Flange 400-NPS14 SCH-30 [SA182 F51 S31803]</t>
  </si>
  <si>
    <t>WNeck Flange 400-NPS14 SCH-40 [SA182 F51 S31803]</t>
  </si>
  <si>
    <t>WNeck Flange 400-NPS14 SCH-60 [SA182 F51 S31803]</t>
  </si>
  <si>
    <t>WNeck Flange 400-NPS14 SCH-80 [SA182 F51 S31803]</t>
  </si>
  <si>
    <t>WNeck Flange 400-NPS14 SCH-STD [SA182 F51 S31803]</t>
  </si>
  <si>
    <t>WNeck Flange 400-NPS14 SCH-XH [SA182 F51 S31803]</t>
  </si>
  <si>
    <t>WNeck Flange 400-NPS16 SCH-10 [SA182 F51 S31803]</t>
  </si>
  <si>
    <t>WNeck Flange 400-NPS16 SCH-100 [SA182 F51 S31803]</t>
  </si>
  <si>
    <t>WNeck Flange 400-NPS16 SCH-120 [SA182 F51 S31803]</t>
  </si>
  <si>
    <t>WNeck Flange 400-NPS16 SCH-140 [SA182 F51 S31803]</t>
  </si>
  <si>
    <t>WNeck Flange 400-NPS16 SCH-160 [SA182 F51 S31803]</t>
  </si>
  <si>
    <t>WNeck Flange 400-NPS16 SCH-20 [SA182 F51 S31803]</t>
  </si>
  <si>
    <t>WNeck Flange 400-NPS16 SCH-30 [SA182 F51 S31803]</t>
  </si>
  <si>
    <t>WNeck Flange 400-NPS16 SCH-40 [SA182 F51 S31803]</t>
  </si>
  <si>
    <t>WNeck Flange 400-NPS16 SCH-60 [SA182 F51 S31803]</t>
  </si>
  <si>
    <t>WNeck Flange 400-NPS16 SCH-80 [SA182 F51 S31803]</t>
  </si>
  <si>
    <t>WNeck Flange 400-NPS16 SCH-STD [SA182 F51 S31803]</t>
  </si>
  <si>
    <t>WNeck Flange 400-NPS16 SCH-XH [SA182 F51 S31803]</t>
  </si>
  <si>
    <t>WNeck Flange 400-NPS18 SCH-10 [SA182 F51 S31803]</t>
  </si>
  <si>
    <t>WNeck Flange 400-NPS18 SCH-100 [SA182 F51 S31803]</t>
  </si>
  <si>
    <t>WNeck Flange 400-NPS18 SCH-120 [SA182 F51 S31803]</t>
  </si>
  <si>
    <t>WNeck Flange 400-NPS18 SCH-140 [SA182 F51 S31803]</t>
  </si>
  <si>
    <t>WNeck Flange 400-NPS18 SCH-160 [SA182 F51 S31803]</t>
  </si>
  <si>
    <t>WNeck Flange 400-NPS18 SCH-20 [SA182 F51 S31803]</t>
  </si>
  <si>
    <t>WNeck Flange 400-NPS18 SCH-30 [SA182 F51 S31803]</t>
  </si>
  <si>
    <t>WNeck Flange 400-NPS18 SCH-40 [SA182 F51 S31803]</t>
  </si>
  <si>
    <t>WNeck Flange 400-NPS18 SCH-60 [SA182 F51 S31803]</t>
  </si>
  <si>
    <t>WNeck Flange 400-NPS18 SCH-80 [SA182 F51 S31803]</t>
  </si>
  <si>
    <t>WNeck Flange 400-NPS18 SCH-STD [SA182 F51 S31803]</t>
  </si>
  <si>
    <t>WNeck Flange 400-NPS18 SCH-XH [SA182 F51 S31803]</t>
  </si>
  <si>
    <t>WNeck Flange 400-NPS20 SCH-10 [SA182 F51 S31803]</t>
  </si>
  <si>
    <t>WNeck Flange 400-NPS20 SCH-100 [SA182 F51 S31803]</t>
  </si>
  <si>
    <t>WNeck Flange 400-NPS20 SCH-120 [SA182 F51 S31803]</t>
  </si>
  <si>
    <t>WNeck Flange 400-NPS20 SCH-140 [SA182 F51 S31803]</t>
  </si>
  <si>
    <t>WNeck Flange 400-NPS20 SCH-160 [SA182 F51 S31803]</t>
  </si>
  <si>
    <t>WNeck Flange 400-NPS20 SCH-20 [SA182 F51 S31803]</t>
  </si>
  <si>
    <t>WNeck Flange 400-NPS20 SCH-30 [SA182 F51 S31803]</t>
  </si>
  <si>
    <t>WNeck Flange 400-NPS20 SCH-40 [SA182 F51 S31803]</t>
  </si>
  <si>
    <t>WNeck Flange 400-NPS20 SCH-60 [SA182 F51 S31803]</t>
  </si>
  <si>
    <t>WNeck Flange 400-NPS20 SCH-80 [SA182 F51 S31803]</t>
  </si>
  <si>
    <t>WNeck Flange 400-NPS20 SCH-STD [SA182 F51 S31803]</t>
  </si>
  <si>
    <t>WNeck Flange 400-NPS20 SCH-XH [SA182 F51 S31803]</t>
  </si>
  <si>
    <t>WNeck Flange 400-NPS24 SCH-10 [SA182 F51 S31803]</t>
  </si>
  <si>
    <t>WNeck Flange 400-NPS24 SCH-100 [SA182 F51 S31803]</t>
  </si>
  <si>
    <t>WNeck Flange 400-NPS24 SCH-120 [SA182 F51 S31803]</t>
  </si>
  <si>
    <t>WNeck Flange 400-NPS24 SCH-140 [SA182 F51 S31803]</t>
  </si>
  <si>
    <t>WNeck Flange 400-NPS24 SCH-160 [SA182 F51 S31803]</t>
  </si>
  <si>
    <t>WNeck Flange 400-NPS24 SCH-20 [SA182 F51 S31803]</t>
  </si>
  <si>
    <t>WNeck Flange 400-NPS24 SCH-30 [SA182 F51 S31803]</t>
  </si>
  <si>
    <t>WNeck Flange 400-NPS24 SCH-40 [SA182 F51 S31803]</t>
  </si>
  <si>
    <t>WNeck Flange 400-NPS24 SCH-60 [SA182 F51 S31803]</t>
  </si>
  <si>
    <t>WNeck Flange 400-NPS24 SCH-80 [SA182 F51 S31803]</t>
  </si>
  <si>
    <t>WNeck Flange 400-NPS24 SCH-STD [SA182 F51 S31803]</t>
  </si>
  <si>
    <t>WNeck Flange 400-NPS24 SCH-XH [SA182 F51 S31803]</t>
  </si>
  <si>
    <t>WNeck Flange 600-NPS0.5 SCH-10 [SA182 F51 S31803]</t>
  </si>
  <si>
    <t>WNeck Flange 600-NPS0.5 SCH-160 [SA182 F51 S31803]</t>
  </si>
  <si>
    <t>WNeck Flange 600-NPS0.5 SCH-40 [SA182 F51 S31803]</t>
  </si>
  <si>
    <t>WNeck Flange 600-NPS0.5 SCH-80 [SA182 F51 S31803]</t>
  </si>
  <si>
    <t>WNeck Flange 600-NPS0.5 SCH-STD [SA182 F51 S31803]</t>
  </si>
  <si>
    <t>WNeck Flange 600-NPS0.5 SCH-XH [SA182 F51 S31803]</t>
  </si>
  <si>
    <t>WNeck Flange 600-NPS0.5 SCH-XXH [SA182 F51 S31803]</t>
  </si>
  <si>
    <t>WNeck Flange 600-NPS0.75 SCH-10 [SA182 F51 S31803]</t>
  </si>
  <si>
    <t>WNeck Flange 600-NPS0.75 SCH-160 [SA182 F51 S31803]</t>
  </si>
  <si>
    <t>WNeck Flange 600-NPS0.75 SCH-40 [SA182 F51 S31803]</t>
  </si>
  <si>
    <t>WNeck Flange 600-NPS0.75 SCH-80 [SA182 F51 S31803]</t>
  </si>
  <si>
    <t>WNeck Flange 600-NPS0.75 SCH-STD [SA182 F51 S31803]</t>
  </si>
  <si>
    <t>WNeck Flange 600-NPS0.75 SCH-XH [SA182 F51 S31803]</t>
  </si>
  <si>
    <t>WNeck Flange 600-NPS0.75 SCH-XXH [SA182 F51 S31803]</t>
  </si>
  <si>
    <t>WNeck Flange 600-NPS1 SCH-10 [SA182 F51 S31803]</t>
  </si>
  <si>
    <t>WNeck Flange 600-NPS1 SCH-160 [SA182 F51 S31803]</t>
  </si>
  <si>
    <t>WNeck Flange 600-NPS1 SCH-40 [SA182 F51 S31803]</t>
  </si>
  <si>
    <t>WNeck Flange 600-NPS1 SCH-80 [SA182 F51 S31803]</t>
  </si>
  <si>
    <t>WNeck Flange 600-NPS1 SCH-STD [SA182 F51 S31803]</t>
  </si>
  <si>
    <t>WNeck Flange 600-NPS1 SCH-XH [SA182 F51 S31803]</t>
  </si>
  <si>
    <t>WNeck Flange 600-NPS1 SCH-XXH [SA182 F51 S31803]</t>
  </si>
  <si>
    <t>WNeck Flange 600-NPS1.25 SCH-10 [SA182 F51 S31803]</t>
  </si>
  <si>
    <t>WNeck Flange 600-NPS1.25 SCH-160 [SA182 F51 S31803]</t>
  </si>
  <si>
    <t>WNeck Flange 600-NPS1.25 SCH-40 [SA182 F51 S31803]</t>
  </si>
  <si>
    <t>WNeck Flange 600-NPS1.25 SCH-80 [SA182 F51 S31803]</t>
  </si>
  <si>
    <t>WNeck Flange 600-NPS1.25 SCH-STD [SA182 F51 S31803]</t>
  </si>
  <si>
    <t>WNeck Flange 600-NPS1.25 SCH-XH [SA182 F51 S31803]</t>
  </si>
  <si>
    <t>WNeck Flange 600-NPS1.25 SCH-XXH [SA182 F51 S31803]</t>
  </si>
  <si>
    <t>WNeck Flange 600-NPS1.5 SCH-10 [SA182 F51 S31803]</t>
  </si>
  <si>
    <t>WNeck Flange 600-NPS1.5 SCH-160 [SA182 F51 S31803]</t>
  </si>
  <si>
    <t>WNeck Flange 600-NPS1.5 SCH-40 [SA182 F51 S31803]</t>
  </si>
  <si>
    <t>WNeck Flange 600-NPS1.5 SCH-80 [SA182 F51 S31803]</t>
  </si>
  <si>
    <t>WNeck Flange 600-NPS1.5 SCH-STD [SA182 F51 S31803]</t>
  </si>
  <si>
    <t>WNeck Flange 600-NPS1.5 SCH-XH [SA182 F51 S31803]</t>
  </si>
  <si>
    <t>WNeck Flange 600-NPS1.5 SCH-XXH [SA182 F51 S31803]</t>
  </si>
  <si>
    <t>WNeck Flange 600-NPS2 SCH-10 [SA182 F51 S31803]</t>
  </si>
  <si>
    <t>WNeck Flange 600-NPS2 SCH-160 [SA182 F51 S31803]</t>
  </si>
  <si>
    <t>WNeck Flange 600-NPS2 SCH-40 [SA182 F51 S31803]</t>
  </si>
  <si>
    <t>WNeck Flange 600-NPS2 SCH-80 [SA182 F51 S31803]</t>
  </si>
  <si>
    <t>WNeck Flange 600-NPS2 SCH-STD [SA182 F51 S31803]</t>
  </si>
  <si>
    <t>WNeck Flange 600-NPS2 SCH-XH [SA182 F51 S31803]</t>
  </si>
  <si>
    <t>WNeck Flange 600-NPS2 SCH-XXH [SA182 F51 S31803]</t>
  </si>
  <si>
    <t>WNeck Flange 600-NPS2.5 SCH-10 [SA182 F51 S31803]</t>
  </si>
  <si>
    <t>WNeck Flange 600-NPS2.5 SCH-160 [SA182 F51 S31803]</t>
  </si>
  <si>
    <t>WNeck Flange 600-NPS2.5 SCH-40 [SA182 F51 S31803]</t>
  </si>
  <si>
    <t>WNeck Flange 600-NPS2.5 SCH-80 [SA182 F51 S31803]</t>
  </si>
  <si>
    <t>WNeck Flange 600-NPS2.5 SCH-STD [SA182 F51 S31803]</t>
  </si>
  <si>
    <t>WNeck Flange 600-NPS2.5 SCH-XH [SA182 F51 S31803]</t>
  </si>
  <si>
    <t>WNeck Flange 600-NPS2.5 SCH-XXH [SA182 F51 S31803]</t>
  </si>
  <si>
    <t>WNeck Flange 600-NPS3 SCH-10 [SA182 F51 S31803]</t>
  </si>
  <si>
    <t>WNeck Flange 600-NPS3 SCH-160 [SA182 F51 S31803]</t>
  </si>
  <si>
    <t>WNeck Flange 600-NPS3 SCH-40 [SA182 F51 S31803]</t>
  </si>
  <si>
    <t>WNeck Flange 600-NPS3 SCH-80 [SA182 F51 S31803]</t>
  </si>
  <si>
    <t>WNeck Flange 600-NPS3 SCH-STD [SA182 F51 S31803]</t>
  </si>
  <si>
    <t>WNeck Flange 600-NPS3 SCH-XH [SA182 F51 S31803]</t>
  </si>
  <si>
    <t>WNeck Flange 600-NPS3 SCH-XXH [SA182 F51 S31803]</t>
  </si>
  <si>
    <t>WNeck Flange 600-NPS3.5 SCH-10 [SA182 F51 S31803]</t>
  </si>
  <si>
    <t>WNeck Flange 600-NPS3.5 SCH-40 [SA182 F51 S31803]</t>
  </si>
  <si>
    <t>WNeck Flange 600-NPS3.5 SCH-80 [SA182 F51 S31803]</t>
  </si>
  <si>
    <t>WNeck Flange 600-NPS3.5 SCH-STD [SA182 F51 S31803]</t>
  </si>
  <si>
    <t>WNeck Flange 600-NPS3.5 SCH-XH [SA182 F51 S31803]</t>
  </si>
  <si>
    <t>WNeck Flange 600-NPS3.5 SCH-XXH [SA182 F51 S31803]</t>
  </si>
  <si>
    <t>WNeck Flange 600-NPS4 SCH-10 [SA182 F51 S31803]</t>
  </si>
  <si>
    <t>WNeck Flange 600-NPS4 SCH-120 [SA182 F51 S31803]</t>
  </si>
  <si>
    <t>WNeck Flange 600-NPS4 SCH-160 [SA182 F51 S31803]</t>
  </si>
  <si>
    <t>WNeck Flange 600-NPS4 SCH-40 [SA182 F51 S31803]</t>
  </si>
  <si>
    <t>WNeck Flange 600-NPS4 SCH-80 [SA182 F51 S31803]</t>
  </si>
  <si>
    <t>WNeck Flange 600-NPS4 SCH-STD [SA182 F51 S31803]</t>
  </si>
  <si>
    <t>WNeck Flange 600-NPS4 SCH-XH [SA182 F51 S31803]</t>
  </si>
  <si>
    <t>WNeck Flange 600-NPS4 SCH-XXH [SA182 F51 S31803]</t>
  </si>
  <si>
    <t>WNeck Flange 600-NPS5 SCH-10 [SA182 F51 S31803]</t>
  </si>
  <si>
    <t>WNeck Flange 600-NPS5 SCH-120 [SA182 F51 S31803]</t>
  </si>
  <si>
    <t>WNeck Flange 600-NPS5 SCH-160 [SA182 F51 S31803]</t>
  </si>
  <si>
    <t>WNeck Flange 600-NPS5 SCH-40 [SA182 F51 S31803]</t>
  </si>
  <si>
    <t>WNeck Flange 600-NPS5 SCH-80 [SA182 F51 S31803]</t>
  </si>
  <si>
    <t>WNeck Flange 600-NPS5 SCH-STD [SA182 F51 S31803]</t>
  </si>
  <si>
    <t>WNeck Flange 600-NPS5 SCH-XH [SA182 F51 S31803]</t>
  </si>
  <si>
    <t>WNeck Flange 600-NPS5 SCH-XXH [SA182 F51 S31803]</t>
  </si>
  <si>
    <t>WNeck Flange 600-NPS6 SCH-10 [SA182 F51 S31803]</t>
  </si>
  <si>
    <t>WNeck Flange 600-NPS6 SCH-120 [SA182 F51 S31803]</t>
  </si>
  <si>
    <t>WNeck Flange 600-NPS6 SCH-160 [SA182 F51 S31803]</t>
  </si>
  <si>
    <t>WNeck Flange 600-NPS6 SCH-40 [SA182 F51 S31803]</t>
  </si>
  <si>
    <t>WNeck Flange 600-NPS6 SCH-80 [SA182 F51 S31803]</t>
  </si>
  <si>
    <t>WNeck Flange 600-NPS6 SCH-STD [SA182 F51 S31803]</t>
  </si>
  <si>
    <t>WNeck Flange 600-NPS6 SCH-XH [SA182 F51 S31803]</t>
  </si>
  <si>
    <t>WNeck Flange 600-NPS6 SCH-XXH [SA182 F51 S31803]</t>
  </si>
  <si>
    <t>WNeck Flange 600-NPS8 SCH-10 [SA182 F51 S31803]</t>
  </si>
  <si>
    <t>WNeck Flange 600-NPS8 SCH-100 [SA182 F51 S31803]</t>
  </si>
  <si>
    <t>WNeck Flange 600-NPS8 SCH-120 [SA182 F51 S31803]</t>
  </si>
  <si>
    <t>WNeck Flange 600-NPS8 SCH-140 [SA182 F51 S31803]</t>
  </si>
  <si>
    <t>WNeck Flange 600-NPS8 SCH-160 [SA182 F51 S31803]</t>
  </si>
  <si>
    <t>WNeck Flange 600-NPS8 SCH-20 [SA182 F51 S31803]</t>
  </si>
  <si>
    <t>WNeck Flange 600-NPS8 SCH-30 [SA182 F51 S31803]</t>
  </si>
  <si>
    <t>WNeck Flange 600-NPS8 SCH-40 [SA182 F51 S31803]</t>
  </si>
  <si>
    <t>WNeck Flange 600-NPS8 SCH-60 [SA182 F51 S31803]</t>
  </si>
  <si>
    <t>WNeck Flange 600-NPS8 SCH-80 [SA182 F51 S31803]</t>
  </si>
  <si>
    <t>WNeck Flange 600-NPS8 SCH-STD [SA182 F51 S31803]</t>
  </si>
  <si>
    <t>WNeck Flange 600-NPS8 SCH-XH [SA182 F51 S31803]</t>
  </si>
  <si>
    <t>WNeck Flange 600-NPS8 SCH-XXH [SA182 F51 S31803]</t>
  </si>
  <si>
    <t>WNeck Flange 600-NPS10 SCH-10 [SA182 F51 S31803]</t>
  </si>
  <si>
    <t>WNeck Flange 600-NPS10 SCH-100 [SA182 F51 S31803]</t>
  </si>
  <si>
    <t>WNeck Flange 600-NPS10 SCH-120 [SA182 F51 S31803]</t>
  </si>
  <si>
    <t>WNeck Flange 600-NPS10 SCH-140 [SA182 F51 S31803]</t>
  </si>
  <si>
    <t>WNeck Flange 600-NPS10 SCH-160 [SA182 F51 S31803]</t>
  </si>
  <si>
    <t>WNeck Flange 600-NPS10 SCH-20 [SA182 F51 S31803]</t>
  </si>
  <si>
    <t>WNeck Flange 600-NPS10 SCH-30 [SA182 F51 S31803]</t>
  </si>
  <si>
    <t>WNeck Flange 600-NPS10 SCH-40 [SA182 F51 S31803]</t>
  </si>
  <si>
    <t>WNeck Flange 600-NPS10 SCH-60 [SA182 F51 S31803]</t>
  </si>
  <si>
    <t>WNeck Flange 600-NPS10 SCH-80 [SA182 F51 S31803]</t>
  </si>
  <si>
    <t>WNeck Flange 600-NPS10 SCH-STD [SA182 F51 S31803]</t>
  </si>
  <si>
    <t>WNeck Flange 600-NPS10 SCH-XH [SA182 F51 S31803]</t>
  </si>
  <si>
    <t>WNeck Flange 600-NPS10 SCH-XXH [SA182 F51 S31803]</t>
  </si>
  <si>
    <t>WNeck Flange 600-NPS12 SCH-10 [SA182 F51 S31803]</t>
  </si>
  <si>
    <t>WNeck Flange 600-NPS12 SCH-100 [SA182 F51 S31803]</t>
  </si>
  <si>
    <t>WNeck Flange 600-NPS12 SCH-120 [SA182 F51 S31803]</t>
  </si>
  <si>
    <t>WNeck Flange 600-NPS12 SCH-140 [SA182 F51 S31803]</t>
  </si>
  <si>
    <t>WNeck Flange 600-NPS12 SCH-160 [SA182 F51 S31803]</t>
  </si>
  <si>
    <t>WNeck Flange 600-NPS12 SCH-20 [SA182 F51 S31803]</t>
  </si>
  <si>
    <t>WNeck Flange 600-NPS12 SCH-30 [SA182 F51 S31803]</t>
  </si>
  <si>
    <t>WNeck Flange 600-NPS12 SCH-40 [SA182 F51 S31803]</t>
  </si>
  <si>
    <t>WNeck Flange 600-NPS12 SCH-60 [SA182 F51 S31803]</t>
  </si>
  <si>
    <t>WNeck Flange 600-NPS12 SCH-80 [SA182 F51 S31803]</t>
  </si>
  <si>
    <t>WNeck Flange 600-NPS12 SCH-STD [SA182 F51 S31803]</t>
  </si>
  <si>
    <t>WNeck Flange 600-NPS12 SCH-XH [SA182 F51 S31803]</t>
  </si>
  <si>
    <t>WNeck Flange 600-NPS12 SCH-XXH [SA182 F51 S31803]</t>
  </si>
  <si>
    <t>WNeck Flange 600-NPS14 SCH-10 [SA182 F51 S31803]</t>
  </si>
  <si>
    <t>WNeck Flange 600-NPS14 SCH-100 [SA182 F51 S31803]</t>
  </si>
  <si>
    <t>WNeck Flange 600-NPS14 SCH-120 [SA182 F51 S31803]</t>
  </si>
  <si>
    <t>WNeck Flange 600-NPS14 SCH-140 [SA182 F51 S31803]</t>
  </si>
  <si>
    <t>WNeck Flange 600-NPS14 SCH-160 [SA182 F51 S31803]</t>
  </si>
  <si>
    <t>WNeck Flange 600-NPS14 SCH-20 [SA182 F51 S31803]</t>
  </si>
  <si>
    <t>WNeck Flange 600-NPS14 SCH-30 [SA182 F51 S31803]</t>
  </si>
  <si>
    <t>WNeck Flange 600-NPS14 SCH-40 [SA182 F51 S31803]</t>
  </si>
  <si>
    <t>WNeck Flange 600-NPS14 SCH-60 [SA182 F51 S31803]</t>
  </si>
  <si>
    <t>WNeck Flange 600-NPS14 SCH-80 [SA182 F51 S31803]</t>
  </si>
  <si>
    <t>WNeck Flange 600-NPS14 SCH-STD [SA182 F51 S31803]</t>
  </si>
  <si>
    <t>WNeck Flange 600-NPS14 SCH-XH [SA182 F51 S31803]</t>
  </si>
  <si>
    <t>WNeck Flange 600-NPS16 SCH-10 [SA182 F51 S31803]</t>
  </si>
  <si>
    <t>WNeck Flange 600-NPS16 SCH-100 [SA182 F51 S31803]</t>
  </si>
  <si>
    <t>WNeck Flange 600-NPS16 SCH-120 [SA182 F51 S31803]</t>
  </si>
  <si>
    <t>WNeck Flange 600-NPS16 SCH-140 [SA182 F51 S31803]</t>
  </si>
  <si>
    <t>WNeck Flange 600-NPS16 SCH-160 [SA182 F51 S31803]</t>
  </si>
  <si>
    <t>WNeck Flange 600-NPS16 SCH-20 [SA182 F51 S31803]</t>
  </si>
  <si>
    <t>WNeck Flange 600-NPS16 SCH-30 [SA182 F51 S31803]</t>
  </si>
  <si>
    <t>WNeck Flange 600-NPS16 SCH-40 [SA182 F51 S31803]</t>
  </si>
  <si>
    <t>WNeck Flange 600-NPS16 SCH-60 [SA182 F51 S31803]</t>
  </si>
  <si>
    <t>WNeck Flange 600-NPS16 SCH-80 [SA182 F51 S31803]</t>
  </si>
  <si>
    <t>WNeck Flange 600-NPS16 SCH-STD [SA182 F51 S31803]</t>
  </si>
  <si>
    <t>WNeck Flange 600-NPS16 SCH-XH [SA182 F51 S31803]</t>
  </si>
  <si>
    <t>WNeck Flange 600-NPS18 SCH-10 [SA182 F51 S31803]</t>
  </si>
  <si>
    <t>WNeck Flange 600-NPS18 SCH-100 [SA182 F51 S31803]</t>
  </si>
  <si>
    <t>WNeck Flange 600-NPS18 SCH-120 [SA182 F51 S31803]</t>
  </si>
  <si>
    <t>WNeck Flange 600-NPS18 SCH-140 [SA182 F51 S31803]</t>
  </si>
  <si>
    <t>WNeck Flange 600-NPS18 SCH-160 [SA182 F51 S31803]</t>
  </si>
  <si>
    <t>WNeck Flange 600-NPS18 SCH-20 [SA182 F51 S31803]</t>
  </si>
  <si>
    <t>WNeck Flange 600-NPS18 SCH-30 [SA182 F51 S31803]</t>
  </si>
  <si>
    <t>WNeck Flange 600-NPS18 SCH-40 [SA182 F51 S31803]</t>
  </si>
  <si>
    <t>WNeck Flange 600-NPS18 SCH-60 [SA182 F51 S31803]</t>
  </si>
  <si>
    <t>WNeck Flange 600-NPS18 SCH-80 [SA182 F51 S31803]</t>
  </si>
  <si>
    <t>WNeck Flange 600-NPS18 SCH-STD [SA182 F51 S31803]</t>
  </si>
  <si>
    <t>WNeck Flange 600-NPS18 SCH-XH [SA182 F51 S31803]</t>
  </si>
  <si>
    <t>WNeck Flange 600-NPS20 SCH-10 [SA182 F51 S31803]</t>
  </si>
  <si>
    <t>WNeck Flange 600-NPS20 SCH-100 [SA182 F51 S31803]</t>
  </si>
  <si>
    <t>WNeck Flange 600-NPS20 SCH-120 [SA182 F51 S31803]</t>
  </si>
  <si>
    <t>WNeck Flange 600-NPS20 SCH-140 [SA182 F51 S31803]</t>
  </si>
  <si>
    <t>WNeck Flange 600-NPS20 SCH-160 [SA182 F51 S31803]</t>
  </si>
  <si>
    <t>WNeck Flange 600-NPS20 SCH-20 [SA182 F51 S31803]</t>
  </si>
  <si>
    <t>WNeck Flange 600-NPS20 SCH-30 [SA182 F51 S31803]</t>
  </si>
  <si>
    <t>WNeck Flange 600-NPS20 SCH-40 [SA182 F51 S31803]</t>
  </si>
  <si>
    <t>WNeck Flange 600-NPS20 SCH-60 [SA182 F51 S31803]</t>
  </si>
  <si>
    <t>WNeck Flange 600-NPS20 SCH-80 [SA182 F51 S31803]</t>
  </si>
  <si>
    <t>WNeck Flange 600-NPS20 SCH-STD [SA182 F51 S31803]</t>
  </si>
  <si>
    <t>WNeck Flange 600-NPS20 SCH-XH [SA182 F51 S31803]</t>
  </si>
  <si>
    <t>WNeck Flange 600-NPS24 SCH-10 [SA182 F51 S31803]</t>
  </si>
  <si>
    <t>WNeck Flange 600-NPS24 SCH-100 [SA182 F51 S31803]</t>
  </si>
  <si>
    <t>WNeck Flange 600-NPS24 SCH-120 [SA182 F51 S31803]</t>
  </si>
  <si>
    <t>WNeck Flange 600-NPS24 SCH-140 [SA182 F51 S31803]</t>
  </si>
  <si>
    <t>WNeck Flange 600-NPS24 SCH-160 [SA182 F51 S31803]</t>
  </si>
  <si>
    <t>WNeck Flange 600-NPS24 SCH-20 [SA182 F51 S31803]</t>
  </si>
  <si>
    <t>WNeck Flange 600-NPS24 SCH-30 [SA182 F51 S31803]</t>
  </si>
  <si>
    <t>WNeck Flange 600-NPS24 SCH-40 [SA182 F51 S31803]</t>
  </si>
  <si>
    <t>WNeck Flange 600-NPS24 SCH-60 [SA182 F51 S31803]</t>
  </si>
  <si>
    <t>WNeck Flange 600-NPS24 SCH-80 [SA182 F51 S31803]</t>
  </si>
  <si>
    <t>WNeck Flange 600-NPS24 SCH-STD [SA182 F51 S31803]</t>
  </si>
  <si>
    <t>WNeck Flange 600-NPS24 SCH-XH [SA182 F51 S31803]</t>
  </si>
  <si>
    <t>WNeck Flange 900-NPS0.5 SCH-10 [SA182 F51 S31803]</t>
  </si>
  <si>
    <t>WNeck Flange 900-NPS0.5 SCH-160 [SA182 F51 S31803]</t>
  </si>
  <si>
    <t>WNeck Flange 900-NPS0.5 SCH-40 [SA182 F51 S31803]</t>
  </si>
  <si>
    <t>WNeck Flange 900-NPS0.5 SCH-80 [SA182 F51 S31803]</t>
  </si>
  <si>
    <t>WNeck Flange 900-NPS0.5 SCH-STD [SA182 F51 S31803]</t>
  </si>
  <si>
    <t>WNeck Flange 900-NPS0.5 SCH-XH [SA182 F51 S31803]</t>
  </si>
  <si>
    <t>WNeck Flange 900-NPS0.5 SCH-XXH [SA182 F51 S31803]</t>
  </si>
  <si>
    <t>WNeck Flange 900-NPS0.75 SCH-10 [SA182 F51 S31803]</t>
  </si>
  <si>
    <t>WNeck Flange 900-NPS0.75 SCH-160 [SA182 F51 S31803]</t>
  </si>
  <si>
    <t>WNeck Flange 900-NPS0.75 SCH-40 [SA182 F51 S31803]</t>
  </si>
  <si>
    <t>WNeck Flange 900-NPS0.75 SCH-80 [SA182 F51 S31803]</t>
  </si>
  <si>
    <t>WNeck Flange 900-NPS0.75 SCH-STD [SA182 F51 S31803]</t>
  </si>
  <si>
    <t>WNeck Flange 900-NPS0.75 SCH-XH [SA182 F51 S31803]</t>
  </si>
  <si>
    <t>WNeck Flange 900-NPS0.75 SCH-XXH [SA182 F51 S31803]</t>
  </si>
  <si>
    <t>WNeck Flange 900-NPS1 SCH-10 [SA182 F51 S31803]</t>
  </si>
  <si>
    <t>WNeck Flange 900-NPS1 SCH-160 [SA182 F51 S31803]</t>
  </si>
  <si>
    <t>WNeck Flange 900-NPS1 SCH-40 [SA182 F51 S31803]</t>
  </si>
  <si>
    <t>WNeck Flange 900-NPS1 SCH-80 [SA182 F51 S31803]</t>
  </si>
  <si>
    <t>WNeck Flange 900-NPS1 SCH-STD [SA182 F51 S31803]</t>
  </si>
  <si>
    <t>WNeck Flange 900-NPS1 SCH-XH [SA182 F51 S31803]</t>
  </si>
  <si>
    <t>WNeck Flange 900-NPS1 SCH-XXH [SA182 F51 S31803]</t>
  </si>
  <si>
    <t>WNeck Flange 900-NPS1.25 SCH-10 [SA182 F51 S31803]</t>
  </si>
  <si>
    <t>WNeck Flange 900-NPS1.25 SCH-160 [SA182 F51 S31803]</t>
  </si>
  <si>
    <t>WNeck Flange 900-NPS1.25 SCH-40 [SA182 F51 S31803]</t>
  </si>
  <si>
    <t>WNeck Flange 900-NPS1.25 SCH-80 [SA182 F51 S31803]</t>
  </si>
  <si>
    <t>WNeck Flange 900-NPS1.25 SCH-STD [SA182 F51 S31803]</t>
  </si>
  <si>
    <t>WNeck Flange 900-NPS1.25 SCH-XH [SA182 F51 S31803]</t>
  </si>
  <si>
    <t>WNeck Flange 900-NPS1.25 SCH-XXH [SA182 F51 S31803]</t>
  </si>
  <si>
    <t>WNeck Flange 900-NPS1.5 SCH-10 [SA182 F51 S31803]</t>
  </si>
  <si>
    <t>WNeck Flange 900-NPS1.5 SCH-160 [SA182 F51 S31803]</t>
  </si>
  <si>
    <t>WNeck Flange 900-NPS1.5 SCH-40 [SA182 F51 S31803]</t>
  </si>
  <si>
    <t>WNeck Flange 900-NPS1.5 SCH-80 [SA182 F51 S31803]</t>
  </si>
  <si>
    <t>WNeck Flange 900-NPS1.5 SCH-STD [SA182 F51 S31803]</t>
  </si>
  <si>
    <t>WNeck Flange 900-NPS1.5 SCH-XH [SA182 F51 S31803]</t>
  </si>
  <si>
    <t>WNeck Flange 900-NPS1.5 SCH-XXH [SA182 F51 S31803]</t>
  </si>
  <si>
    <t>WNeck Flange 900-NPS2 SCH-10 [SA182 F51 S31803]</t>
  </si>
  <si>
    <t>WNeck Flange 900-NPS2 SCH-160 [SA182 F51 S31803]</t>
  </si>
  <si>
    <t>WNeck Flange 900-NPS2 SCH-40 [SA182 F51 S31803]</t>
  </si>
  <si>
    <t>WNeck Flange 900-NPS2 SCH-80 [SA182 F51 S31803]</t>
  </si>
  <si>
    <t>WNeck Flange 900-NPS2 SCH-STD [SA182 F51 S31803]</t>
  </si>
  <si>
    <t>WNeck Flange 900-NPS2 SCH-XH [SA182 F51 S31803]</t>
  </si>
  <si>
    <t>WNeck Flange 900-NPS2 SCH-XXH [SA182 F51 S31803]</t>
  </si>
  <si>
    <t>WNeck Flange 900-NPS2.5 SCH-10 [SA182 F51 S31803]</t>
  </si>
  <si>
    <t>WNeck Flange 900-NPS2.5 SCH-160 [SA182 F51 S31803]</t>
  </si>
  <si>
    <t>WNeck Flange 900-NPS2.5 SCH-40 [SA182 F51 S31803]</t>
  </si>
  <si>
    <t>WNeck Flange 900-NPS2.5 SCH-80 [SA182 F51 S31803]</t>
  </si>
  <si>
    <t>WNeck Flange 900-NPS2.5 SCH-STD [SA182 F51 S31803]</t>
  </si>
  <si>
    <t>WNeck Flange 900-NPS2.5 SCH-XH [SA182 F51 S31803]</t>
  </si>
  <si>
    <t>WNeck Flange 900-NPS2.5 SCH-XXH [SA182 F51 S31803]</t>
  </si>
  <si>
    <t>WNeck Flange 900-NPS3 SCH-10 [SA182 F51 S31803]</t>
  </si>
  <si>
    <t>WNeck Flange 900-NPS3 SCH-160 [SA182 F51 S31803]</t>
  </si>
  <si>
    <t>WNeck Flange 900-NPS3 SCH-40 [SA182 F51 S31803]</t>
  </si>
  <si>
    <t>WNeck Flange 900-NPS3 SCH-80 [SA182 F51 S31803]</t>
  </si>
  <si>
    <t>WNeck Flange 900-NPS3 SCH-STD [SA182 F51 S31803]</t>
  </si>
  <si>
    <t>WNeck Flange 900-NPS3 SCH-XH [SA182 F51 S31803]</t>
  </si>
  <si>
    <t>WNeck Flange 900-NPS3 SCH-XXH [SA182 F51 S31803]</t>
  </si>
  <si>
    <t>WNeck Flange 900-NPS4 SCH-10 [SA182 F51 S31803]</t>
  </si>
  <si>
    <t>WNeck Flange 900-NPS4 SCH-120 [SA182 F51 S31803]</t>
  </si>
  <si>
    <t>WNeck Flange 900-NPS4 SCH-160 [SA182 F51 S31803]</t>
  </si>
  <si>
    <t>WNeck Flange 900-NPS4 SCH-40 [SA182 F51 S31803]</t>
  </si>
  <si>
    <t>WNeck Flange 900-NPS4 SCH-80 [SA182 F51 S31803]</t>
  </si>
  <si>
    <t>WNeck Flange 900-NPS4 SCH-STD [SA182 F51 S31803]</t>
  </si>
  <si>
    <t>WNeck Flange 900-NPS4 SCH-XH [SA182 F51 S31803]</t>
  </si>
  <si>
    <t>WNeck Flange 900-NPS4 SCH-XXH [SA182 F51 S31803]</t>
  </si>
  <si>
    <t>WNeck Flange 900-NPS5 SCH-10 [SA182 F51 S31803]</t>
  </si>
  <si>
    <t>WNeck Flange 900-NPS5 SCH-120 [SA182 F51 S31803]</t>
  </si>
  <si>
    <t>WNeck Flange 900-NPS5 SCH-160 [SA182 F51 S31803]</t>
  </si>
  <si>
    <t>WNeck Flange 900-NPS5 SCH-40 [SA182 F51 S31803]</t>
  </si>
  <si>
    <t>WNeck Flange 900-NPS5 SCH-80 [SA182 F51 S31803]</t>
  </si>
  <si>
    <t>WNeck Flange 900-NPS5 SCH-STD [SA182 F51 S31803]</t>
  </si>
  <si>
    <t>WNeck Flange 900-NPS5 SCH-XH [SA182 F51 S31803]</t>
  </si>
  <si>
    <t>WNeck Flange 900-NPS5 SCH-XXH [SA182 F51 S31803]</t>
  </si>
  <si>
    <t>WNeck Flange 900-NPS6 SCH-10 [SA182 F51 S31803]</t>
  </si>
  <si>
    <t>WNeck Flange 900-NPS6 SCH-120 [SA182 F51 S31803]</t>
  </si>
  <si>
    <t>WNeck Flange 900-NPS6 SCH-160 [SA182 F51 S31803]</t>
  </si>
  <si>
    <t>WNeck Flange 900-NPS6 SCH-40 [SA182 F51 S31803]</t>
  </si>
  <si>
    <t>WNeck Flange 900-NPS6 SCH-80 [SA182 F51 S31803]</t>
  </si>
  <si>
    <t>WNeck Flange 900-NPS6 SCH-STD [SA182 F51 S31803]</t>
  </si>
  <si>
    <t>WNeck Flange 900-NPS6 SCH-XH [SA182 F51 S31803]</t>
  </si>
  <si>
    <t>WNeck Flange 900-NPS6 SCH-XXH [SA182 F51 S31803]</t>
  </si>
  <si>
    <t>WNeck Flange 900-NPS8 SCH-10 [SA182 F51 S31803]</t>
  </si>
  <si>
    <t>WNeck Flange 900-NPS8 SCH-100 [SA182 F51 S31803]</t>
  </si>
  <si>
    <t>WNeck Flange 900-NPS8 SCH-120 [SA182 F51 S31803]</t>
  </si>
  <si>
    <t>WNeck Flange 900-NPS8 SCH-140 [SA182 F51 S31803]</t>
  </si>
  <si>
    <t>WNeck Flange 900-NPS8 SCH-160 [SA182 F51 S31803]</t>
  </si>
  <si>
    <t>WNeck Flange 900-NPS8 SCH-20 [SA182 F51 S31803]</t>
  </si>
  <si>
    <t>WNeck Flange 900-NPS8 SCH-30 [SA182 F51 S31803]</t>
  </si>
  <si>
    <t>WNeck Flange 900-NPS8 SCH-40 [SA182 F51 S31803]</t>
  </si>
  <si>
    <t>WNeck Flange 900-NPS8 SCH-60 [SA182 F51 S31803]</t>
  </si>
  <si>
    <t>WNeck Flange 900-NPS8 SCH-80 [SA182 F51 S31803]</t>
  </si>
  <si>
    <t>WNeck Flange 900-NPS8 SCH-STD [SA182 F51 S31803]</t>
  </si>
  <si>
    <t>WNeck Flange 900-NPS8 SCH-XH [SA182 F51 S31803]</t>
  </si>
  <si>
    <t>WNeck Flange 900-NPS8 SCH-XXH [SA182 F51 S31803]</t>
  </si>
  <si>
    <t>WNeck Flange 900-NPS10 SCH-10 [SA182 F51 S31803]</t>
  </si>
  <si>
    <t>WNeck Flange 900-NPS10 SCH-100 [SA182 F51 S31803]</t>
  </si>
  <si>
    <t>WNeck Flange 900-NPS10 SCH-120 [SA182 F51 S31803]</t>
  </si>
  <si>
    <t>WNeck Flange 900-NPS10 SCH-140 [SA182 F51 S31803]</t>
  </si>
  <si>
    <t>WNeck Flange 900-NPS10 SCH-160 [SA182 F51 S31803]</t>
  </si>
  <si>
    <t>WNeck Flange 900-NPS10 SCH-20 [SA182 F51 S31803]</t>
  </si>
  <si>
    <t>WNeck Flange 900-NPS10 SCH-30 [SA182 F51 S31803]</t>
  </si>
  <si>
    <t>WNeck Flange 900-NPS10 SCH-40 [SA182 F51 S31803]</t>
  </si>
  <si>
    <t>WNeck Flange 900-NPS10 SCH-60 [SA182 F51 S31803]</t>
  </si>
  <si>
    <t>WNeck Flange 900-NPS10 SCH-80 [SA182 F51 S31803]</t>
  </si>
  <si>
    <t>WNeck Flange 900-NPS10 SCH-STD [SA182 F51 S31803]</t>
  </si>
  <si>
    <t>WNeck Flange 900-NPS10 SCH-XH [SA182 F51 S31803]</t>
  </si>
  <si>
    <t>WNeck Flange 900-NPS10 SCH-XXH [SA182 F51 S31803]</t>
  </si>
  <si>
    <t>WNeck Flange 900-NPS12 SCH-10 [SA182 F51 S31803]</t>
  </si>
  <si>
    <t>WNeck Flange 900-NPS12 SCH-100 [SA182 F51 S31803]</t>
  </si>
  <si>
    <t>WNeck Flange 900-NPS12 SCH-120 [SA182 F51 S31803]</t>
  </si>
  <si>
    <t>WNeck Flange 900-NPS12 SCH-140 [SA182 F51 S31803]</t>
  </si>
  <si>
    <t>WNeck Flange 900-NPS12 SCH-160 [SA182 F51 S31803]</t>
  </si>
  <si>
    <t>WNeck Flange 900-NPS12 SCH-20 [SA182 F51 S31803]</t>
  </si>
  <si>
    <t>WNeck Flange 900-NPS12 SCH-30 [SA182 F51 S31803]</t>
  </si>
  <si>
    <t>WNeck Flange 900-NPS12 SCH-40 [SA182 F51 S31803]</t>
  </si>
  <si>
    <t>WNeck Flange 900-NPS12 SCH-60 [SA182 F51 S31803]</t>
  </si>
  <si>
    <t>WNeck Flange 900-NPS12 SCH-80 [SA182 F51 S31803]</t>
  </si>
  <si>
    <t>WNeck Flange 900-NPS12 SCH-STD [SA182 F51 S31803]</t>
  </si>
  <si>
    <t>WNeck Flange 900-NPS12 SCH-XH [SA182 F51 S31803]</t>
  </si>
  <si>
    <t>WNeck Flange 900-NPS12 SCH-XXH [SA182 F51 S31803]</t>
  </si>
  <si>
    <t>WNeck Flange 900-NPS14 SCH-10 [SA182 F51 S31803]</t>
  </si>
  <si>
    <t>WNeck Flange 900-NPS14 SCH-100 [SA182 F51 S31803]</t>
  </si>
  <si>
    <t>WNeck Flange 900-NPS14 SCH-120 [SA182 F51 S31803]</t>
  </si>
  <si>
    <t>WNeck Flange 900-NPS14 SCH-140 [SA182 F51 S31803]</t>
  </si>
  <si>
    <t>WNeck Flange 900-NPS14 SCH-160 [SA182 F51 S31803]</t>
  </si>
  <si>
    <t>WNeck Flange 900-NPS14 SCH-20 [SA182 F51 S31803]</t>
  </si>
  <si>
    <t>WNeck Flange 900-NPS14 SCH-30 [SA182 F51 S31803]</t>
  </si>
  <si>
    <t>WNeck Flange 900-NPS14 SCH-40 [SA182 F51 S31803]</t>
  </si>
  <si>
    <t>WNeck Flange 900-NPS14 SCH-60 [SA182 F51 S31803]</t>
  </si>
  <si>
    <t>WNeck Flange 900-NPS14 SCH-80 [SA182 F51 S31803]</t>
  </si>
  <si>
    <t>WNeck Flange 900-NPS14 SCH-STD [SA182 F51 S31803]</t>
  </si>
  <si>
    <t>WNeck Flange 900-NPS14 SCH-XH [SA182 F51 S31803]</t>
  </si>
  <si>
    <t>WNeck Flange 900-NPS16 SCH-10 [SA182 F51 S31803]</t>
  </si>
  <si>
    <t>WNeck Flange 900-NPS16 SCH-100 [SA182 F51 S31803]</t>
  </si>
  <si>
    <t>WNeck Flange 900-NPS16 SCH-120 [SA182 F51 S31803]</t>
  </si>
  <si>
    <t>WNeck Flange 900-NPS16 SCH-140 [SA182 F51 S31803]</t>
  </si>
  <si>
    <t>WNeck Flange 900-NPS16 SCH-160 [SA182 F51 S31803]</t>
  </si>
  <si>
    <t>WNeck Flange 900-NPS16 SCH-20 [SA182 F51 S31803]</t>
  </si>
  <si>
    <t>WNeck Flange 900-NPS16 SCH-30 [SA182 F51 S31803]</t>
  </si>
  <si>
    <t>WNeck Flange 900-NPS16 SCH-40 [SA182 F51 S31803]</t>
  </si>
  <si>
    <t>WNeck Flange 900-NPS16 SCH-60 [SA182 F51 S31803]</t>
  </si>
  <si>
    <t>WNeck Flange 900-NPS16 SCH-80 [SA182 F51 S31803]</t>
  </si>
  <si>
    <t>WNeck Flange 900-NPS16 SCH-STD [SA182 F51 S31803]</t>
  </si>
  <si>
    <t>WNeck Flange 900-NPS16 SCH-XH [SA182 F51 S31803]</t>
  </si>
  <si>
    <t>WNeck Flange 900-NPS18 SCH-10 [SA182 F51 S31803]</t>
  </si>
  <si>
    <t>WNeck Flange 900-NPS18 SCH-100 [SA182 F51 S31803]</t>
  </si>
  <si>
    <t>WNeck Flange 900-NPS18 SCH-120 [SA182 F51 S31803]</t>
  </si>
  <si>
    <t>WNeck Flange 900-NPS18 SCH-140 [SA182 F51 S31803]</t>
  </si>
  <si>
    <t>WNeck Flange 900-NPS18 SCH-160 [SA182 F51 S31803]</t>
  </si>
  <si>
    <t>WNeck Flange 900-NPS18 SCH-20 [SA182 F51 S31803]</t>
  </si>
  <si>
    <t>WNeck Flange 900-NPS18 SCH-30 [SA182 F51 S31803]</t>
  </si>
  <si>
    <t>WNeck Flange 900-NPS18 SCH-40 [SA182 F51 S31803]</t>
  </si>
  <si>
    <t>WNeck Flange 900-NPS18 SCH-60 [SA182 F51 S31803]</t>
  </si>
  <si>
    <t>WNeck Flange 900-NPS18 SCH-80 [SA182 F51 S31803]</t>
  </si>
  <si>
    <t>WNeck Flange 900-NPS18 SCH-STD [SA182 F51 S31803]</t>
  </si>
  <si>
    <t>WNeck Flange 900-NPS18 SCH-XH [SA182 F51 S31803]</t>
  </si>
  <si>
    <t>WNeck Flange 900-NPS20 SCH-10 [SA182 F51 S31803]</t>
  </si>
  <si>
    <t>WNeck Flange 900-NPS20 SCH-100 [SA182 F51 S31803]</t>
  </si>
  <si>
    <t>WNeck Flange 900-NPS20 SCH-120 [SA182 F51 S31803]</t>
  </si>
  <si>
    <t>WNeck Flange 900-NPS20 SCH-140 [SA182 F51 S31803]</t>
  </si>
  <si>
    <t>WNeck Flange 900-NPS20 SCH-160 [SA182 F51 S31803]</t>
  </si>
  <si>
    <t>WNeck Flange 900-NPS20 SCH-20 [SA182 F51 S31803]</t>
  </si>
  <si>
    <t>WNeck Flange 900-NPS20 SCH-30 [SA182 F51 S31803]</t>
  </si>
  <si>
    <t>WNeck Flange 900-NPS20 SCH-40 [SA182 F51 S31803]</t>
  </si>
  <si>
    <t>WNeck Flange 900-NPS20 SCH-60 [SA182 F51 S31803]</t>
  </si>
  <si>
    <t>WNeck Flange 900-NPS20 SCH-80 [SA182 F51 S31803]</t>
  </si>
  <si>
    <t>WNeck Flange 900-NPS20 SCH-STD [SA182 F51 S31803]</t>
  </si>
  <si>
    <t>WNeck Flange 900-NPS20 SCH-XH [SA182 F51 S31803]</t>
  </si>
  <si>
    <t>WNeck Flange 900-NPS24 SCH-10 [SA182 F51 S31803]</t>
  </si>
  <si>
    <t>WNeck Flange 900-NPS24 SCH-100 [SA182 F51 S31803]</t>
  </si>
  <si>
    <t>WNeck Flange 900-NPS24 SCH-120 [SA182 F51 S31803]</t>
  </si>
  <si>
    <t>WNeck Flange 900-NPS24 SCH-140 [SA182 F51 S31803]</t>
  </si>
  <si>
    <t>WNeck Flange 900-NPS24 SCH-160 [SA182 F51 S31803]</t>
  </si>
  <si>
    <t>WNeck Flange 900-NPS24 SCH-20 [SA182 F51 S31803]</t>
  </si>
  <si>
    <t>WNeck Flange 900-NPS24 SCH-30 [SA182 F51 S31803]</t>
  </si>
  <si>
    <t>WNeck Flange 900-NPS24 SCH-40 [SA182 F51 S31803]</t>
  </si>
  <si>
    <t>WNeck Flange 900-NPS24 SCH-60 [SA182 F51 S31803]</t>
  </si>
  <si>
    <t>WNeck Flange 900-NPS24 SCH-80 [SA182 F51 S31803]</t>
  </si>
  <si>
    <t>WNeck Flange 900-NPS24 SCH-STD [SA182 F51 S31803]</t>
  </si>
  <si>
    <t>WNeck Flange 900-NPS24 SCH-XH [SA182 F51 S31803]</t>
  </si>
  <si>
    <t>WNeck Flange 1500-NPS0.5 SCH-10 [SA182 F51 S31803]</t>
  </si>
  <si>
    <t>WNeck Flange 1500-NPS0.5 SCH-160 [SA182 F51 S31803]</t>
  </si>
  <si>
    <t>WNeck Flange 1500-NPS0.5 SCH-40 [SA182 F51 S31803]</t>
  </si>
  <si>
    <t>WNeck Flange 1500-NPS0.5 SCH-80 [SA182 F51 S31803]</t>
  </si>
  <si>
    <t>WNeck Flange 1500-NPS0.5 SCH-STD [SA182 F51 S31803]</t>
  </si>
  <si>
    <t>WNeck Flange 1500-NPS0.5 SCH-XH [SA182 F51 S31803]</t>
  </si>
  <si>
    <t>WNeck Flange 1500-NPS0.5 SCH-XXH [SA182 F51 S31803]</t>
  </si>
  <si>
    <t>WNeck Flange 1500-NPS0.75 SCH-10 [SA182 F51 S31803]</t>
  </si>
  <si>
    <t>WNeck Flange 1500-NPS0.75 SCH-160 [SA182 F51 S31803]</t>
  </si>
  <si>
    <t>WNeck Flange 1500-NPS0.75 SCH-40 [SA182 F51 S31803]</t>
  </si>
  <si>
    <t>WNeck Flange 1500-NPS0.75 SCH-80 [SA182 F51 S31803]</t>
  </si>
  <si>
    <t>WNeck Flange 1500-NPS0.75 SCH-STD [SA182 F51 S31803]</t>
  </si>
  <si>
    <t>WNeck Flange 1500-NPS0.75 SCH-XH [SA182 F51 S31803]</t>
  </si>
  <si>
    <t>WNeck Flange 1500-NPS0.75 SCH-XXH [SA182 F51 S31803]</t>
  </si>
  <si>
    <t>WNeck Flange 1500-NPS1 SCH-10 [SA182 F51 S31803]</t>
  </si>
  <si>
    <t>WNeck Flange 1500-NPS1 SCH-160 [SA182 F51 S31803]</t>
  </si>
  <si>
    <t>WNeck Flange 1500-NPS1 SCH-40 [SA182 F51 S31803]</t>
  </si>
  <si>
    <t>WNeck Flange 1500-NPS1 SCH-80 [SA182 F51 S31803]</t>
  </si>
  <si>
    <t>WNeck Flange 1500-NPS1 SCH-STD [SA182 F51 S31803]</t>
  </si>
  <si>
    <t>WNeck Flange 1500-NPS1 SCH-XH [SA182 F51 S31803]</t>
  </si>
  <si>
    <t>WNeck Flange 1500-NPS1 SCH-XXH [SA182 F51 S31803]</t>
  </si>
  <si>
    <t>WNeck Flange 1500-NPS1.25 SCH-10 [SA182 F51 S31803]</t>
  </si>
  <si>
    <t>WNeck Flange 1500-NPS1.25 SCH-160 [SA182 F51 S31803]</t>
  </si>
  <si>
    <t>WNeck Flange 1500-NPS1.25 SCH-40 [SA182 F51 S31803]</t>
  </si>
  <si>
    <t>WNeck Flange 1500-NPS1.25 SCH-80 [SA182 F51 S31803]</t>
  </si>
  <si>
    <t>WNeck Flange 1500-NPS1.25 SCH-STD [SA182 F51 S31803]</t>
  </si>
  <si>
    <t>WNeck Flange 1500-NPS1.25 SCH-XH [SA182 F51 S31803]</t>
  </si>
  <si>
    <t>WNeck Flange 1500-NPS1.25 SCH-XXH [SA182 F51 S31803]</t>
  </si>
  <si>
    <t>WNeck Flange 1500-NPS1.5 SCH-10 [SA182 F51 S31803]</t>
  </si>
  <si>
    <t>WNeck Flange 1500-NPS1.5 SCH-160 [SA182 F51 S31803]</t>
  </si>
  <si>
    <t>WNeck Flange 1500-NPS1.5 SCH-40 [SA182 F51 S31803]</t>
  </si>
  <si>
    <t>WNeck Flange 1500-NPS1.5 SCH-80 [SA182 F51 S31803]</t>
  </si>
  <si>
    <t>WNeck Flange 1500-NPS1.5 SCH-STD [SA182 F51 S31803]</t>
  </si>
  <si>
    <t>WNeck Flange 1500-NPS1.5 SCH-XH [SA182 F51 S31803]</t>
  </si>
  <si>
    <t>WNeck Flange 1500-NPS1.5 SCH-XXH [SA182 F51 S31803]</t>
  </si>
  <si>
    <t>WNeck Flange 1500-NPS2 SCH-10 [SA182 F51 S31803]</t>
  </si>
  <si>
    <t>WNeck Flange 1500-NPS2 SCH-160 [SA182 F51 S31803]</t>
  </si>
  <si>
    <t>WNeck Flange 1500-NPS2 SCH-40 [SA182 F51 S31803]</t>
  </si>
  <si>
    <t>WNeck Flange 1500-NPS2 SCH-80 [SA182 F51 S31803]</t>
  </si>
  <si>
    <t>WNeck Flange 1500-NPS2 SCH-STD [SA182 F51 S31803]</t>
  </si>
  <si>
    <t>WNeck Flange 1500-NPS2 SCH-XH [SA182 F51 S31803]</t>
  </si>
  <si>
    <t>WNeck Flange 1500-NPS2 SCH-XXH [SA182 F51 S31803]</t>
  </si>
  <si>
    <t>WNeck Flange 1500-NPS2.5 SCH-10 [SA182 F51 S31803]</t>
  </si>
  <si>
    <t>WNeck Flange 1500-NPS2.5 SCH-160 [SA182 F51 S31803]</t>
  </si>
  <si>
    <t>WNeck Flange 1500-NPS2.5 SCH-40 [SA182 F51 S31803]</t>
  </si>
  <si>
    <t>WNeck Flange 1500-NPS2.5 SCH-80 [SA182 F51 S31803]</t>
  </si>
  <si>
    <t>WNeck Flange 1500-NPS2.5 SCH-STD [SA182 F51 S31803]</t>
  </si>
  <si>
    <t>WNeck Flange 1500-NPS2.5 SCH-XH [SA182 F51 S31803]</t>
  </si>
  <si>
    <t>WNeck Flange 1500-NPS2.5 SCH-XXH [SA182 F51 S31803]</t>
  </si>
  <si>
    <t>WNeck Flange 1500-NPS3 SCH-10 [SA182 F51 S31803]</t>
  </si>
  <si>
    <t>WNeck Flange 1500-NPS3 SCH-160 [SA182 F51 S31803]</t>
  </si>
  <si>
    <t>WNeck Flange 1500-NPS3 SCH-40 [SA182 F51 S31803]</t>
  </si>
  <si>
    <t>WNeck Flange 1500-NPS3 SCH-80 [SA182 F51 S31803]</t>
  </si>
  <si>
    <t>WNeck Flange 1500-NPS3 SCH-STD [SA182 F51 S31803]</t>
  </si>
  <si>
    <t>WNeck Flange 1500-NPS3 SCH-XH [SA182 F51 S31803]</t>
  </si>
  <si>
    <t>WNeck Flange 1500-NPS3 SCH-XXH [SA182 F51 S31803]</t>
  </si>
  <si>
    <t>WNeck Flange 1500-NPS4 SCH-10 [SA182 F51 S31803]</t>
  </si>
  <si>
    <t>WNeck Flange 1500-NPS4 SCH-120 [SA182 F51 S31803]</t>
  </si>
  <si>
    <t>WNeck Flange 1500-NPS4 SCH-160 [SA182 F51 S31803]</t>
  </si>
  <si>
    <t>WNeck Flange 1500-NPS4 SCH-40 [SA182 F51 S31803]</t>
  </si>
  <si>
    <t>WNeck Flange 1500-NPS4 SCH-80 [SA182 F51 S31803]</t>
  </si>
  <si>
    <t>WNeck Flange 1500-NPS4 SCH-STD [SA182 F51 S31803]</t>
  </si>
  <si>
    <t>WNeck Flange 1500-NPS4 SCH-XH [SA182 F51 S31803]</t>
  </si>
  <si>
    <t>WNeck Flange 1500-NPS4 SCH-XXH [SA182 F51 S31803]</t>
  </si>
  <si>
    <t>WNeck Flange 1500-NPS5 SCH-10 [SA182 F51 S31803]</t>
  </si>
  <si>
    <t>WNeck Flange 1500-NPS5 SCH-120 [SA182 F51 S31803]</t>
  </si>
  <si>
    <t>WNeck Flange 1500-NPS5 SCH-160 [SA182 F51 S31803]</t>
  </si>
  <si>
    <t>WNeck Flange 1500-NPS5 SCH-40 [SA182 F51 S31803]</t>
  </si>
  <si>
    <t>WNeck Flange 1500-NPS5 SCH-80 [SA182 F51 S31803]</t>
  </si>
  <si>
    <t>WNeck Flange 1500-NPS5 SCH-STD [SA182 F51 S31803]</t>
  </si>
  <si>
    <t>WNeck Flange 1500-NPS5 SCH-XH [SA182 F51 S31803]</t>
  </si>
  <si>
    <t>WNeck Flange 1500-NPS5 SCH-XXH [SA182 F51 S31803]</t>
  </si>
  <si>
    <t>WNeck Flange 1500-NPS6 SCH-10 [SA182 F51 S31803]</t>
  </si>
  <si>
    <t>WNeck Flange 1500-NPS6 SCH-120 [SA182 F51 S31803]</t>
  </si>
  <si>
    <t>WNeck Flange 1500-NPS6 SCH-160 [SA182 F51 S31803]</t>
  </si>
  <si>
    <t>WNeck Flange 1500-NPS6 SCH-40 [SA182 F51 S31803]</t>
  </si>
  <si>
    <t>WNeck Flange 1500-NPS6 SCH-80 [SA182 F51 S31803]</t>
  </si>
  <si>
    <t>WNeck Flange 1500-NPS6 SCH-STD [SA182 F51 S31803]</t>
  </si>
  <si>
    <t>WNeck Flange 1500-NPS6 SCH-XH [SA182 F51 S31803]</t>
  </si>
  <si>
    <t>WNeck Flange 1500-NPS6 SCH-XXH [SA182 F51 S31803]</t>
  </si>
  <si>
    <t>WNeck Flange 1500-NPS8 SCH-10 [SA182 F51 S31803]</t>
  </si>
  <si>
    <t>WNeck Flange 1500-NPS8 SCH-100 [SA182 F51 S31803]</t>
  </si>
  <si>
    <t>WNeck Flange 1500-NPS8 SCH-120 [SA182 F51 S31803]</t>
  </si>
  <si>
    <t>WNeck Flange 1500-NPS8 SCH-140 [SA182 F51 S31803]</t>
  </si>
  <si>
    <t>WNeck Flange 1500-NPS8 SCH-160 [SA182 F51 S31803]</t>
  </si>
  <si>
    <t>WNeck Flange 1500-NPS8 SCH-20 [SA182 F51 S31803]</t>
  </si>
  <si>
    <t>WNeck Flange 1500-NPS8 SCH-30 [SA182 F51 S31803]</t>
  </si>
  <si>
    <t>WNeck Flange 1500-NPS8 SCH-40 [SA182 F51 S31803]</t>
  </si>
  <si>
    <t>WNeck Flange 1500-NPS8 SCH-60 [SA182 F51 S31803]</t>
  </si>
  <si>
    <t>WNeck Flange 1500-NPS8 SCH-80 [SA182 F51 S31803]</t>
  </si>
  <si>
    <t>WNeck Flange 1500-NPS8 SCH-STD [SA182 F51 S31803]</t>
  </si>
  <si>
    <t>WNeck Flange 1500-NPS8 SCH-XH [SA182 F51 S31803]</t>
  </si>
  <si>
    <t>WNeck Flange 1500-NPS8 SCH-XXH [SA182 F51 S31803]</t>
  </si>
  <si>
    <t>WNeck Flange 1500-NPS10 SCH-10 [SA182 F51 S31803]</t>
  </si>
  <si>
    <t>WNeck Flange 1500-NPS10 SCH-100 [SA182 F51 S31803]</t>
  </si>
  <si>
    <t>WNeck Flange 1500-NPS10 SCH-120 [SA182 F51 S31803]</t>
  </si>
  <si>
    <t>WNeck Flange 1500-NPS10 SCH-140 [SA182 F51 S31803]</t>
  </si>
  <si>
    <t>WNeck Flange 1500-NPS10 SCH-160 [SA182 F51 S31803]</t>
  </si>
  <si>
    <t>WNeck Flange 1500-NPS10 SCH-20 [SA182 F51 S31803]</t>
  </si>
  <si>
    <t>WNeck Flange 1500-NPS10 SCH-30 [SA182 F51 S31803]</t>
  </si>
  <si>
    <t>WNeck Flange 1500-NPS10 SCH-40 [SA182 F51 S31803]</t>
  </si>
  <si>
    <t>WNeck Flange 1500-NPS10 SCH-60 [SA182 F51 S31803]</t>
  </si>
  <si>
    <t>WNeck Flange 1500-NPS10 SCH-80 [SA182 F51 S31803]</t>
  </si>
  <si>
    <t>WNeck Flange 1500-NPS10 SCH-STD [SA182 F51 S31803]</t>
  </si>
  <si>
    <t>WNeck Flange 1500-NPS10 SCH-XH [SA182 F51 S31803]</t>
  </si>
  <si>
    <t>WNeck Flange 1500-NPS10 SCH-XXH [SA182 F51 S31803]</t>
  </si>
  <si>
    <t>WNeck Flange 1500-NPS12 SCH-10 [SA182 F51 S31803]</t>
  </si>
  <si>
    <t>WNeck Flange 1500-NPS12 SCH-100 [SA182 F51 S31803]</t>
  </si>
  <si>
    <t>WNeck Flange 1500-NPS12 SCH-120 [SA182 F51 S31803]</t>
  </si>
  <si>
    <t>WNeck Flange 1500-NPS12 SCH-140 [SA182 F51 S31803]</t>
  </si>
  <si>
    <t>WNeck Flange 1500-NPS12 SCH-160 [SA182 F51 S31803]</t>
  </si>
  <si>
    <t>WNeck Flange 1500-NPS12 SCH-20 [SA182 F51 S31803]</t>
  </si>
  <si>
    <t>WNeck Flange 1500-NPS12 SCH-30 [SA182 F51 S31803]</t>
  </si>
  <si>
    <t>WNeck Flange 1500-NPS12 SCH-40 [SA182 F51 S31803]</t>
  </si>
  <si>
    <t>WNeck Flange 1500-NPS12 SCH-60 [SA182 F51 S31803]</t>
  </si>
  <si>
    <t>WNeck Flange 1500-NPS12 SCH-80 [SA182 F51 S31803]</t>
  </si>
  <si>
    <t>WNeck Flange 1500-NPS12 SCH-STD [SA182 F51 S31803]</t>
  </si>
  <si>
    <t>WNeck Flange 1500-NPS12 SCH-XH [SA182 F51 S31803]</t>
  </si>
  <si>
    <t>WNeck Flange 1500-NPS12 SCH-XXH [SA182 F51 S31803]</t>
  </si>
  <si>
    <t>WNeck Flange 1500-NPS14 SCH-10 [SA182 F51 S31803]</t>
  </si>
  <si>
    <t>WNeck Flange 1500-NPS14 SCH-100 [SA182 F51 S31803]</t>
  </si>
  <si>
    <t>WNeck Flange 1500-NPS14 SCH-120 [SA182 F51 S31803]</t>
  </si>
  <si>
    <t>WNeck Flange 1500-NPS14 SCH-140 [SA182 F51 S31803]</t>
  </si>
  <si>
    <t>WNeck Flange 1500-NPS14 SCH-160 [SA182 F51 S31803]</t>
  </si>
  <si>
    <t>WNeck Flange 1500-NPS14 SCH-20 [SA182 F51 S31803]</t>
  </si>
  <si>
    <t>WNeck Flange 1500-NPS14 SCH-30 [SA182 F51 S31803]</t>
  </si>
  <si>
    <t>WNeck Flange 1500-NPS14 SCH-40 [SA182 F51 S31803]</t>
  </si>
  <si>
    <t>WNeck Flange 1500-NPS14 SCH-60 [SA182 F51 S31803]</t>
  </si>
  <si>
    <t>WNeck Flange 1500-NPS14 SCH-80 [SA182 F51 S31803]</t>
  </si>
  <si>
    <t>WNeck Flange 1500-NPS14 SCH-STD [SA182 F51 S31803]</t>
  </si>
  <si>
    <t>WNeck Flange 1500-NPS14 SCH-XH [SA182 F51 S31803]</t>
  </si>
  <si>
    <t>WNeck Flange 1500-NPS16 SCH-10 [SA182 F51 S31803]</t>
  </si>
  <si>
    <t>WNeck Flange 1500-NPS16 SCH-100 [SA182 F51 S31803]</t>
  </si>
  <si>
    <t>WNeck Flange 1500-NPS16 SCH-120 [SA182 F51 S31803]</t>
  </si>
  <si>
    <t>WNeck Flange 1500-NPS16 SCH-140 [SA182 F51 S31803]</t>
  </si>
  <si>
    <t>WNeck Flange 1500-NPS16 SCH-160 [SA182 F51 S31803]</t>
  </si>
  <si>
    <t>WNeck Flange 1500-NPS16 SCH-20 [SA182 F51 S31803]</t>
  </si>
  <si>
    <t>WNeck Flange 1500-NPS16 SCH-30 [SA182 F51 S31803]</t>
  </si>
  <si>
    <t>WNeck Flange 1500-NPS16 SCH-40 [SA182 F51 S31803]</t>
  </si>
  <si>
    <t>WNeck Flange 1500-NPS16 SCH-60 [SA182 F51 S31803]</t>
  </si>
  <si>
    <t>WNeck Flange 1500-NPS16 SCH-80 [SA182 F51 S31803]</t>
  </si>
  <si>
    <t>WNeck Flange 1500-NPS16 SCH-STD [SA182 F51 S31803]</t>
  </si>
  <si>
    <t>WNeck Flange 1500-NPS16 SCH-XH [SA182 F51 S31803]</t>
  </si>
  <si>
    <t>WNeck Flange 1500-NPS18 SCH-10 [SA182 F51 S31803]</t>
  </si>
  <si>
    <t>WNeck Flange 1500-NPS18 SCH-100 [SA182 F51 S31803]</t>
  </si>
  <si>
    <t>WNeck Flange 1500-NPS18 SCH-120 [SA182 F51 S31803]</t>
  </si>
  <si>
    <t>WNeck Flange 1500-NPS18 SCH-140 [SA182 F51 S31803]</t>
  </si>
  <si>
    <t>WNeck Flange 1500-NPS18 SCH-160 [SA182 F51 S31803]</t>
  </si>
  <si>
    <t>WNeck Flange 1500-NPS18 SCH-20 [SA182 F51 S31803]</t>
  </si>
  <si>
    <t>WNeck Flange 1500-NPS18 SCH-30 [SA182 F51 S31803]</t>
  </si>
  <si>
    <t>WNeck Flange 1500-NPS18 SCH-40 [SA182 F51 S31803]</t>
  </si>
  <si>
    <t>WNeck Flange 1500-NPS18 SCH-60 [SA182 F51 S31803]</t>
  </si>
  <si>
    <t>WNeck Flange 1500-NPS18 SCH-80 [SA182 F51 S31803]</t>
  </si>
  <si>
    <t>WNeck Flange 1500-NPS18 SCH-STD [SA182 F51 S31803]</t>
  </si>
  <si>
    <t>WNeck Flange 1500-NPS18 SCH-XH [SA182 F51 S31803]</t>
  </si>
  <si>
    <t>WNeck Flange 1500-NPS20 SCH-10 [SA182 F51 S31803]</t>
  </si>
  <si>
    <t>WNeck Flange 1500-NPS20 SCH-100 [SA182 F51 S31803]</t>
  </si>
  <si>
    <t>WNeck Flange 1500-NPS20 SCH-120 [SA182 F51 S31803]</t>
  </si>
  <si>
    <t>WNeck Flange 1500-NPS20 SCH-140 [SA182 F51 S31803]</t>
  </si>
  <si>
    <t>WNeck Flange 1500-NPS20 SCH-160 [SA182 F51 S31803]</t>
  </si>
  <si>
    <t>WNeck Flange 1500-NPS20 SCH-20 [SA182 F51 S31803]</t>
  </si>
  <si>
    <t>WNeck Flange 1500-NPS20 SCH-30 [SA182 F51 S31803]</t>
  </si>
  <si>
    <t>WNeck Flange 1500-NPS20 SCH-40 [SA182 F51 S31803]</t>
  </si>
  <si>
    <t>WNeck Flange 1500-NPS20 SCH-60 [SA182 F51 S31803]</t>
  </si>
  <si>
    <t>WNeck Flange 1500-NPS20 SCH-80 [SA182 F51 S31803]</t>
  </si>
  <si>
    <t>WNeck Flange 1500-NPS20 SCH-STD [SA182 F51 S31803]</t>
  </si>
  <si>
    <t>WNeck Flange 1500-NPS20 SCH-XH [SA182 F51 S31803]</t>
  </si>
  <si>
    <t>WNeck Flange 1500-NPS24 SCH-10 [SA182 F51 S31803]</t>
  </si>
  <si>
    <t>WNeck Flange 1500-NPS24 SCH-100 [SA182 F51 S31803]</t>
  </si>
  <si>
    <t>WNeck Flange 1500-NPS24 SCH-120 [SA182 F51 S31803]</t>
  </si>
  <si>
    <t>WNeck Flange 1500-NPS24 SCH-140 [SA182 F51 S31803]</t>
  </si>
  <si>
    <t>WNeck Flange 1500-NPS24 SCH-160 [SA182 F51 S31803]</t>
  </si>
  <si>
    <t>WNeck Flange 1500-NPS24 SCH-20 [SA182 F51 S31803]</t>
  </si>
  <si>
    <t>WNeck Flange 1500-NPS24 SCH-30 [SA182 F51 S31803]</t>
  </si>
  <si>
    <t>WNeck Flange 1500-NPS24 SCH-40 [SA182 F51 S31803]</t>
  </si>
  <si>
    <t>WNeck Flange 1500-NPS24 SCH-60 [SA182 F51 S31803]</t>
  </si>
  <si>
    <t>WNeck Flange 1500-NPS24 SCH-80 [SA182 F51 S31803]</t>
  </si>
  <si>
    <t>WNeck Flange 1500-NPS24 SCH-STD [SA182 F51 S31803]</t>
  </si>
  <si>
    <t>WNeck Flange 1500-NPS24 SCH-XH [SA182 F51 S31803]</t>
  </si>
  <si>
    <t>WNeck Flange 2500-NPS0.5 SCH-10 [SA182 F51 S31803]</t>
  </si>
  <si>
    <t>WNeck Flange 2500-NPS0.5 SCH-160 [SA182 F51 S31803]</t>
  </si>
  <si>
    <t>WNeck Flange 2500-NPS0.5 SCH-40 [SA182 F51 S31803]</t>
  </si>
  <si>
    <t>WNeck Flange 2500-NPS0.5 SCH-80 [SA182 F51 S31803]</t>
  </si>
  <si>
    <t>WNeck Flange 2500-NPS0.5 SCH-STD [SA182 F51 S31803]</t>
  </si>
  <si>
    <t>WNeck Flange 2500-NPS0.5 SCH-XH [SA182 F51 S31803]</t>
  </si>
  <si>
    <t>WNeck Flange 2500-NPS0.5 SCH-XXH [SA182 F51 S31803]</t>
  </si>
  <si>
    <t>WNeck Flange 2500-NPS0.75 SCH-10 [SA182 F51 S31803]</t>
  </si>
  <si>
    <t>WNeck Flange 2500-NPS0.75 SCH-160 [SA182 F51 S31803]</t>
  </si>
  <si>
    <t>WNeck Flange 2500-NPS0.75 SCH-40 [SA182 F51 S31803]</t>
  </si>
  <si>
    <t>WNeck Flange 2500-NPS0.75 SCH-80 [SA182 F51 S31803]</t>
  </si>
  <si>
    <t>WNeck Flange 2500-NPS0.75 SCH-STD [SA182 F51 S31803]</t>
  </si>
  <si>
    <t>WNeck Flange 2500-NPS0.75 SCH-XH [SA182 F51 S31803]</t>
  </si>
  <si>
    <t>WNeck Flange 2500-NPS0.75 SCH-XXH [SA182 F51 S31803]</t>
  </si>
  <si>
    <t>WNeck Flange 2500-NPS1 SCH-10 [SA182 F51 S31803]</t>
  </si>
  <si>
    <t>WNeck Flange 2500-NPS1 SCH-160 [SA182 F51 S31803]</t>
  </si>
  <si>
    <t>WNeck Flange 2500-NPS1 SCH-40 [SA182 F51 S31803]</t>
  </si>
  <si>
    <t>WNeck Flange 2500-NPS1 SCH-80 [SA182 F51 S31803]</t>
  </si>
  <si>
    <t>WNeck Flange 2500-NPS1 SCH-STD [SA182 F51 S31803]</t>
  </si>
  <si>
    <t>WNeck Flange 2500-NPS1 SCH-XH [SA182 F51 S31803]</t>
  </si>
  <si>
    <t>WNeck Flange 2500-NPS1 SCH-XXH [SA182 F51 S31803]</t>
  </si>
  <si>
    <t>WNeck Flange 2500-NPS1.25 SCH-10 [SA182 F51 S31803]</t>
  </si>
  <si>
    <t>WNeck Flange 2500-NPS1.25 SCH-160 [SA182 F51 S31803]</t>
  </si>
  <si>
    <t>WNeck Flange 2500-NPS1.25 SCH-40 [SA182 F51 S31803]</t>
  </si>
  <si>
    <t>WNeck Flange 2500-NPS1.25 SCH-80 [SA182 F51 S31803]</t>
  </si>
  <si>
    <t>WNeck Flange 2500-NPS1.25 SCH-STD [SA182 F51 S31803]</t>
  </si>
  <si>
    <t>WNeck Flange 2500-NPS1.25 SCH-XH [SA182 F51 S31803]</t>
  </si>
  <si>
    <t>WNeck Flange 2500-NPS1.25 SCH-XXH [SA182 F51 S31803]</t>
  </si>
  <si>
    <t>WNeck Flange 2500-NPS1.5 SCH-10 [SA182 F51 S31803]</t>
  </si>
  <si>
    <t>WNeck Flange 2500-NPS1.5 SCH-160 [SA182 F51 S31803]</t>
  </si>
  <si>
    <t>WNeck Flange 2500-NPS1.5 SCH-40 [SA182 F51 S31803]</t>
  </si>
  <si>
    <t>WNeck Flange 2500-NPS1.5 SCH-80 [SA182 F51 S31803]</t>
  </si>
  <si>
    <t>WNeck Flange 2500-NPS1.5 SCH-STD [SA182 F51 S31803]</t>
  </si>
  <si>
    <t>WNeck Flange 2500-NPS1.5 SCH-XH [SA182 F51 S31803]</t>
  </si>
  <si>
    <t>WNeck Flange 2500-NPS1.5 SCH-XXH [SA182 F51 S31803]</t>
  </si>
  <si>
    <t>WNeck Flange 2500-NPS2 SCH-10 [SA182 F51 S31803]</t>
  </si>
  <si>
    <t>WNeck Flange 2500-NPS2 SCH-160 [SA182 F51 S31803]</t>
  </si>
  <si>
    <t>WNeck Flange 2500-NPS2 SCH-40 [SA182 F51 S31803]</t>
  </si>
  <si>
    <t>WNeck Flange 2500-NPS2 SCH-80 [SA182 F51 S31803]</t>
  </si>
  <si>
    <t>WNeck Flange 2500-NPS2 SCH-STD [SA182 F51 S31803]</t>
  </si>
  <si>
    <t>WNeck Flange 2500-NPS2 SCH-XH [SA182 F51 S31803]</t>
  </si>
  <si>
    <t>WNeck Flange 2500-NPS2 SCH-XXH [SA182 F51 S31803]</t>
  </si>
  <si>
    <t>WNeck Flange 2500-NPS2.5 SCH-10 [SA182 F51 S31803]</t>
  </si>
  <si>
    <t>WNeck Flange 2500-NPS2.5 SCH-160 [SA182 F51 S31803]</t>
  </si>
  <si>
    <t>WNeck Flange 2500-NPS2.5 SCH-40 [SA182 F51 S31803]</t>
  </si>
  <si>
    <t>WNeck Flange 2500-NPS2.5 SCH-80 [SA182 F51 S31803]</t>
  </si>
  <si>
    <t>WNeck Flange 2500-NPS2.5 SCH-STD [SA182 F51 S31803]</t>
  </si>
  <si>
    <t>WNeck Flange 2500-NPS2.5 SCH-XH [SA182 F51 S31803]</t>
  </si>
  <si>
    <t>WNeck Flange 2500-NPS2.5 SCH-XXH [SA182 F51 S31803]</t>
  </si>
  <si>
    <t>WNeck Flange 2500-NPS3 SCH-10 [SA182 F51 S31803]</t>
  </si>
  <si>
    <t>WNeck Flange 2500-NPS3 SCH-160 [SA182 F51 S31803]</t>
  </si>
  <si>
    <t>WNeck Flange 2500-NPS3 SCH-40 [SA182 F51 S31803]</t>
  </si>
  <si>
    <t>WNeck Flange 2500-NPS3 SCH-80 [SA182 F51 S31803]</t>
  </si>
  <si>
    <t>WNeck Flange 2500-NPS3 SCH-STD [SA182 F51 S31803]</t>
  </si>
  <si>
    <t>WNeck Flange 2500-NPS3 SCH-XH [SA182 F51 S31803]</t>
  </si>
  <si>
    <t>WNeck Flange 2500-NPS3 SCH-XXH [SA182 F51 S31803]</t>
  </si>
  <si>
    <t>WNeck Flange 2500-NPS4 SCH-10 [SA182 F51 S31803]</t>
  </si>
  <si>
    <t>WNeck Flange 2500-NPS4 SCH-120 [SA182 F51 S31803]</t>
  </si>
  <si>
    <t>WNeck Flange 2500-NPS4 SCH-160 [SA182 F51 S31803]</t>
  </si>
  <si>
    <t>WNeck Flange 2500-NPS4 SCH-40 [SA182 F51 S31803]</t>
  </si>
  <si>
    <t>WNeck Flange 2500-NPS4 SCH-80 [SA182 F51 S31803]</t>
  </si>
  <si>
    <t>WNeck Flange 2500-NPS4 SCH-STD [SA182 F51 S31803]</t>
  </si>
  <si>
    <t>WNeck Flange 2500-NPS4 SCH-XH [SA182 F51 S31803]</t>
  </si>
  <si>
    <t>WNeck Flange 2500-NPS4 SCH-XXH [SA182 F51 S31803]</t>
  </si>
  <si>
    <t>WNeck Flange 2500-NPS5 SCH-10 [SA182 F51 S31803]</t>
  </si>
  <si>
    <t>WNeck Flange 2500-NPS5 SCH-120 [SA182 F51 S31803]</t>
  </si>
  <si>
    <t>WNeck Flange 2500-NPS5 SCH-160 [SA182 F51 S31803]</t>
  </si>
  <si>
    <t>WNeck Flange 2500-NPS5 SCH-40 [SA182 F51 S31803]</t>
  </si>
  <si>
    <t>WNeck Flange 2500-NPS5 SCH-80 [SA182 F51 S31803]</t>
  </si>
  <si>
    <t>WNeck Flange 2500-NPS5 SCH-STD [SA182 F51 S31803]</t>
  </si>
  <si>
    <t>WNeck Flange 2500-NPS5 SCH-XH [SA182 F51 S31803]</t>
  </si>
  <si>
    <t>WNeck Flange 2500-NPS5 SCH-XXH [SA182 F51 S31803]</t>
  </si>
  <si>
    <t>WNeck Flange 2500-NPS6 SCH-10 [SA182 F51 S31803]</t>
  </si>
  <si>
    <t>WNeck Flange 2500-NPS6 SCH-120 [SA182 F51 S31803]</t>
  </si>
  <si>
    <t>WNeck Flange 2500-NPS6 SCH-160 [SA182 F51 S31803]</t>
  </si>
  <si>
    <t>WNeck Flange 2500-NPS6 SCH-40 [SA182 F51 S31803]</t>
  </si>
  <si>
    <t>WNeck Flange 2500-NPS6 SCH-80 [SA182 F51 S31803]</t>
  </si>
  <si>
    <t>WNeck Flange 2500-NPS6 SCH-STD [SA182 F51 S31803]</t>
  </si>
  <si>
    <t>WNeck Flange 2500-NPS6 SCH-XH [SA182 F51 S31803]</t>
  </si>
  <si>
    <t>WNeck Flange 2500-NPS6 SCH-XXH [SA182 F51 S31803]</t>
  </si>
  <si>
    <t>WNeck Flange 2500-NPS8 SCH-10 [SA182 F51 S31803]</t>
  </si>
  <si>
    <t>WNeck Flange 2500-NPS8 SCH-100 [SA182 F51 S31803]</t>
  </si>
  <si>
    <t>WNeck Flange 2500-NPS8 SCH-120 [SA182 F51 S31803]</t>
  </si>
  <si>
    <t>WNeck Flange 2500-NPS8 SCH-140 [SA182 F51 S31803]</t>
  </si>
  <si>
    <t>WNeck Flange 2500-NPS8 SCH-160 [SA182 F51 S31803]</t>
  </si>
  <si>
    <t>WNeck Flange 2500-NPS8 SCH-20 [SA182 F51 S31803]</t>
  </si>
  <si>
    <t>WNeck Flange 2500-NPS8 SCH-30 [SA182 F51 S31803]</t>
  </si>
  <si>
    <t>WNeck Flange 2500-NPS8 SCH-40 [SA182 F51 S31803]</t>
  </si>
  <si>
    <t>WNeck Flange 2500-NPS8 SCH-60 [SA182 F51 S31803]</t>
  </si>
  <si>
    <t>WNeck Flange 2500-NPS8 SCH-80 [SA182 F51 S31803]</t>
  </si>
  <si>
    <t>WNeck Flange 2500-NPS8 SCH-STD [SA182 F51 S31803]</t>
  </si>
  <si>
    <t>WNeck Flange 2500-NPS8 SCH-XH [SA182 F51 S31803]</t>
  </si>
  <si>
    <t>WNeck Flange 2500-NPS8 SCH-XXH [SA182 F51 S31803]</t>
  </si>
  <si>
    <t>WNeck Flange 2500-NPS10 SCH-10 [SA182 F51 S31803]</t>
  </si>
  <si>
    <t>WNeck Flange 2500-NPS10 SCH-100 [SA182 F51 S31803]</t>
  </si>
  <si>
    <t>WNeck Flange 2500-NPS10 SCH-120 [SA182 F51 S31803]</t>
  </si>
  <si>
    <t>WNeck Flange 2500-NPS10 SCH-140 [SA182 F51 S31803]</t>
  </si>
  <si>
    <t>WNeck Flange 2500-NPS10 SCH-160 [SA182 F51 S31803]</t>
  </si>
  <si>
    <t>WNeck Flange 2500-NPS10 SCH-20 [SA182 F51 S31803]</t>
  </si>
  <si>
    <t>WNeck Flange 2500-NPS10 SCH-30 [SA182 F51 S31803]</t>
  </si>
  <si>
    <t>WNeck Flange 2500-NPS10 SCH-40 [SA182 F51 S31803]</t>
  </si>
  <si>
    <t>WNeck Flange 2500-NPS10 SCH-60 [SA182 F51 S31803]</t>
  </si>
  <si>
    <t>WNeck Flange 2500-NPS10 SCH-80 [SA182 F51 S31803]</t>
  </si>
  <si>
    <t>WNeck Flange 2500-NPS10 SCH-STD [SA182 F51 S31803]</t>
  </si>
  <si>
    <t>WNeck Flange 2500-NPS10 SCH-XH [SA182 F51 S31803]</t>
  </si>
  <si>
    <t>WNeck Flange 2500-NPS10 SCH-XXH [SA182 F51 S31803]</t>
  </si>
  <si>
    <t>WNeck Flange 2500-NPS12 SCH-10 [SA182 F51 S31803]</t>
  </si>
  <si>
    <t>WNeck Flange 2500-NPS12 SCH-100 [SA182 F51 S31803]</t>
  </si>
  <si>
    <t>WNeck Flange 2500-NPS12 SCH-120 [SA182 F51 S31803]</t>
  </si>
  <si>
    <t>WNeck Flange 2500-NPS12 SCH-140 [SA182 F51 S31803]</t>
  </si>
  <si>
    <t>WNeck Flange 2500-NPS12 SCH-160 [SA182 F51 S31803]</t>
  </si>
  <si>
    <t>WNeck Flange 2500-NPS12 SCH-20 [SA182 F51 S31803]</t>
  </si>
  <si>
    <t>WNeck Flange 2500-NPS12 SCH-30 [SA182 F51 S31803]</t>
  </si>
  <si>
    <t>WNeck Flange 2500-NPS12 SCH-40 [SA182 F51 S31803]</t>
  </si>
  <si>
    <t>WNeck Flange 2500-NPS12 SCH-60 [SA182 F51 S31803]</t>
  </si>
  <si>
    <t>WNeck Flange 2500-NPS12 SCH-80 [SA182 F51 S31803]</t>
  </si>
  <si>
    <t>WNeck Flange 2500-NPS12 SCH-STD [SA182 F51 S31803]</t>
  </si>
  <si>
    <t>WNeck Flange 2500-NPS12 SCH-XH [SA182 F51 S31803]</t>
  </si>
  <si>
    <t>WNeck Flange 2500-NPS12 SCH-XXH [SA182 F51 S31803]</t>
  </si>
  <si>
    <t>WNeck Flange 150-NPS0.5 SCH-10 [SA182 F304]</t>
  </si>
  <si>
    <t>WNeck Flange 150-NPS0.5 SCH-160 [SA182 F304]</t>
  </si>
  <si>
    <t>WNeck Flange 150-NPS0.5 SCH-40 [SA182 F304]</t>
  </si>
  <si>
    <t>WNeck Flange 150-NPS0.5 SCH-80 [SA182 F304]</t>
  </si>
  <si>
    <t>WNeck Flange 150-NPS0.5 SCH-STD [SA182 F304]</t>
  </si>
  <si>
    <t>WNeck Flange 150-NPS0.5 SCH-XH [SA182 F304]</t>
  </si>
  <si>
    <t>WNeck Flange 150-NPS0.5 SCH-XXH [SA182 F304]</t>
  </si>
  <si>
    <t>WNeck Flange 150-NPS0.75 SCH-10 [SA182 F304]</t>
  </si>
  <si>
    <t>WNeck Flange 150-NPS0.75 SCH-160 [SA182 F304]</t>
  </si>
  <si>
    <t>WNeck Flange 150-NPS0.75 SCH-40 [SA182 F304]</t>
  </si>
  <si>
    <t>WNeck Flange 150-NPS0.75 SCH-80 [SA182 F304]</t>
  </si>
  <si>
    <t>WNeck Flange 150-NPS0.75 SCH-STD [SA182 F304]</t>
  </si>
  <si>
    <t>WNeck Flange 150-NPS0.75 SCH-XH [SA182 F304]</t>
  </si>
  <si>
    <t>WNeck Flange 150-NPS0.75 SCH-XXH [SA182 F304]</t>
  </si>
  <si>
    <t>WNeck Flange 150-NPS1 SCH-10 [SA182 F304]</t>
  </si>
  <si>
    <t>WNeck Flange 150-NPS1 SCH-160 [SA182 F304]</t>
  </si>
  <si>
    <t>WNeck Flange 150-NPS1 SCH-40 [SA182 F304]</t>
  </si>
  <si>
    <t>WNeck Flange 150-NPS1 SCH-80 [SA182 F304]</t>
  </si>
  <si>
    <t>WNeck Flange 150-NPS1 SCH-STD [SA182 F304]</t>
  </si>
  <si>
    <t>WNeck Flange 150-NPS1 SCH-XH [SA182 F304]</t>
  </si>
  <si>
    <t>WNeck Flange 150-NPS1 SCH-XXH [SA182 F304]</t>
  </si>
  <si>
    <t>WNeck Flange 150-NPS1.25 SCH-10 [SA182 F304]</t>
  </si>
  <si>
    <t>WNeck Flange 150-NPS1.25 SCH-160 [SA182 F304]</t>
  </si>
  <si>
    <t>WNeck Flange 150-NPS1.25 SCH-40 [SA182 F304]</t>
  </si>
  <si>
    <t>WNeck Flange 150-NPS1.25 SCH-80 [SA182 F304]</t>
  </si>
  <si>
    <t>WNeck Flange 150-NPS1.25 SCH-STD [SA182 F304]</t>
  </si>
  <si>
    <t>WNeck Flange 150-NPS1.25 SCH-XH [SA182 F304]</t>
  </si>
  <si>
    <t>WNeck Flange 150-NPS1.25 SCH-XXH [SA182 F304]</t>
  </si>
  <si>
    <t>WNeck Flange 150-NPS1.5 SCH-10 [SA182 F304]</t>
  </si>
  <si>
    <t>WNeck Flange 150-NPS1.5 SCH-160 [SA182 F304]</t>
  </si>
  <si>
    <t>WNeck Flange 150-NPS1.5 SCH-40 [SA182 F304]</t>
  </si>
  <si>
    <t>WNeck Flange 150-NPS1.5 SCH-80 [SA182 F304]</t>
  </si>
  <si>
    <t>WNeck Flange 150-NPS1.5 SCH-STD [SA182 F304]</t>
  </si>
  <si>
    <t>WNeck Flange 150-NPS1.5 SCH-XH [SA182 F304]</t>
  </si>
  <si>
    <t>WNeck Flange 150-NPS1.5 SCH-XXH [SA182 F304]</t>
  </si>
  <si>
    <t>WNeck Flange 150-NPS2 SCH-10 [SA182 F304]</t>
  </si>
  <si>
    <t>WNeck Flange 150-NPS2 SCH-160 [SA182 F304]</t>
  </si>
  <si>
    <t>WNeck Flange 150-NPS2 SCH-40 [SA182 F304]</t>
  </si>
  <si>
    <t>WNeck Flange 150-NPS2 SCH-80 [SA182 F304]</t>
  </si>
  <si>
    <t>WNeck Flange 150-NPS2 SCH-STD [SA182 F304]</t>
  </si>
  <si>
    <t>WNeck Flange 150-NPS2 SCH-XH [SA182 F304]</t>
  </si>
  <si>
    <t>WNeck Flange 150-NPS2 SCH-XXH [SA182 F304]</t>
  </si>
  <si>
    <t>WNeck Flange 150-NPS2.5 SCH-10 [SA182 F304]</t>
  </si>
  <si>
    <t>WNeck Flange 150-NPS2.5 SCH-160 [SA182 F304]</t>
  </si>
  <si>
    <t>WNeck Flange 150-NPS2.5 SCH-40 [SA182 F304]</t>
  </si>
  <si>
    <t>WNeck Flange 150-NPS2.5 SCH-80 [SA182 F304]</t>
  </si>
  <si>
    <t>WNeck Flange 150-NPS2.5 SCH-STD [SA182 F304]</t>
  </si>
  <si>
    <t>WNeck Flange 150-NPS2.5 SCH-XH [SA182 F304]</t>
  </si>
  <si>
    <t>WNeck Flange 150-NPS2.5 SCH-XXH [SA182 F304]</t>
  </si>
  <si>
    <t>WNeck Flange 150-NPS3 SCH-10 [SA182 F304]</t>
  </si>
  <si>
    <t>WNeck Flange 150-NPS3 SCH-160 [SA182 F304]</t>
  </si>
  <si>
    <t>WNeck Flange 150-NPS3 SCH-40 [SA182 F304]</t>
  </si>
  <si>
    <t>WNeck Flange 150-NPS3 SCH-80 [SA182 F304]</t>
  </si>
  <si>
    <t>WNeck Flange 150-NPS3 SCH-STD [SA182 F304]</t>
  </si>
  <si>
    <t>WNeck Flange 150-NPS3 SCH-XH [SA182 F304]</t>
  </si>
  <si>
    <t>WNeck Flange 150-NPS3 SCH-XXH [SA182 F304]</t>
  </si>
  <si>
    <t>WNeck Flange 150-NPS3.5 SCH-10 [SA182 F304]</t>
  </si>
  <si>
    <t>WNeck Flange 150-NPS3.5 SCH-40 [SA182 F304]</t>
  </si>
  <si>
    <t>WNeck Flange 150-NPS3.5 SCH-80 [SA182 F304]</t>
  </si>
  <si>
    <t>WNeck Flange 150-NPS3.5 SCH-STD [SA182 F304]</t>
  </si>
  <si>
    <t>WNeck Flange 150-NPS3.5 SCH-XH [SA182 F304]</t>
  </si>
  <si>
    <t>WNeck Flange 150-NPS3.5 SCH-XXH [SA182 F304]</t>
  </si>
  <si>
    <t>WNeck Flange 150-NPS4 SCH-10 [SA182 F304]</t>
  </si>
  <si>
    <t>WNeck Flange 150-NPS4 SCH-120 [SA182 F304]</t>
  </si>
  <si>
    <t>WNeck Flange 150-NPS4 SCH-160 [SA182 F304]</t>
  </si>
  <si>
    <t>WNeck Flange 150-NPS4 SCH-40 [SA182 F304]</t>
  </si>
  <si>
    <t>WNeck Flange 150-NPS4 SCH-80 [SA182 F304]</t>
  </si>
  <si>
    <t>WNeck Flange 150-NPS4 SCH-STD [SA182 F304]</t>
  </si>
  <si>
    <t>WNeck Flange 150-NPS4 SCH-XH [SA182 F304]</t>
  </si>
  <si>
    <t>WNeck Flange 150-NPS4 SCH-XXH [SA182 F304]</t>
  </si>
  <si>
    <t>WNeck Flange 150-NPS5 SCH-10 [SA182 F304]</t>
  </si>
  <si>
    <t>WNeck Flange 150-NPS5 SCH-120 [SA182 F304]</t>
  </si>
  <si>
    <t>WNeck Flange 150-NPS5 SCH-160 [SA182 F304]</t>
  </si>
  <si>
    <t>WNeck Flange 150-NPS5 SCH-40 [SA182 F304]</t>
  </si>
  <si>
    <t>WNeck Flange 150-NPS5 SCH-80 [SA182 F304]</t>
  </si>
  <si>
    <t>WNeck Flange 150-NPS5 SCH-STD [SA182 F304]</t>
  </si>
  <si>
    <t>WNeck Flange 150-NPS5 SCH-XH [SA182 F304]</t>
  </si>
  <si>
    <t>WNeck Flange 150-NPS5 SCH-XXH [SA182 F304]</t>
  </si>
  <si>
    <t>WNeck Flange 150-NPS6 SCH-10 [SA182 F304]</t>
  </si>
  <si>
    <t>WNeck Flange 150-NPS6 SCH-120 [SA182 F304]</t>
  </si>
  <si>
    <t>WNeck Flange 150-NPS6 SCH-160 [SA182 F304]</t>
  </si>
  <si>
    <t>WNeck Flange 150-NPS6 SCH-40 [SA182 F304]</t>
  </si>
  <si>
    <t>WNeck Flange 150-NPS6 SCH-80 [SA182 F304]</t>
  </si>
  <si>
    <t>WNeck Flange 150-NPS6 SCH-STD [SA182 F304]</t>
  </si>
  <si>
    <t>WNeck Flange 150-NPS6 SCH-XH [SA182 F304]</t>
  </si>
  <si>
    <t>WNeck Flange 150-NPS6 SCH-XXH [SA182 F304]</t>
  </si>
  <si>
    <t>WNeck Flange 150-NPS8 SCH-10 [SA182 F304]</t>
  </si>
  <si>
    <t>WNeck Flange 150-NPS8 SCH-100 [SA182 F304]</t>
  </si>
  <si>
    <t>WNeck Flange 150-NPS8 SCH-120 [SA182 F304]</t>
  </si>
  <si>
    <t>WNeck Flange 150-NPS8 SCH-140 [SA182 F304]</t>
  </si>
  <si>
    <t>WNeck Flange 150-NPS8 SCH-160 [SA182 F304]</t>
  </si>
  <si>
    <t>WNeck Flange 150-NPS8 SCH-20 [SA182 F304]</t>
  </si>
  <si>
    <t>WNeck Flange 150-NPS8 SCH-30 [SA182 F304]</t>
  </si>
  <si>
    <t>WNeck Flange 150-NPS8 SCH-40 [SA182 F304]</t>
  </si>
  <si>
    <t>WNeck Flange 150-NPS8 SCH-60 [SA182 F304]</t>
  </si>
  <si>
    <t>WNeck Flange 150-NPS8 SCH-80 [SA182 F304]</t>
  </si>
  <si>
    <t>WNeck Flange 150-NPS8 SCH-STD [SA182 F304]</t>
  </si>
  <si>
    <t>WNeck Flange 150-NPS8 SCH-XH [SA182 F304]</t>
  </si>
  <si>
    <t>WNeck Flange 150-NPS8 SCH-XXH [SA182 F304]</t>
  </si>
  <si>
    <t>WNeck Flange 150-NPS10 SCH-10 [SA182 F304]</t>
  </si>
  <si>
    <t>WNeck Flange 150-NPS10 SCH-100 [SA182 F304]</t>
  </si>
  <si>
    <t>WNeck Flange 150-NPS10 SCH-120 [SA182 F304]</t>
  </si>
  <si>
    <t>WNeck Flange 150-NPS10 SCH-140 [SA182 F304]</t>
  </si>
  <si>
    <t>WNeck Flange 150-NPS10 SCH-160 [SA182 F304]</t>
  </si>
  <si>
    <t>WNeck Flange 150-NPS10 SCH-20 [SA182 F304]</t>
  </si>
  <si>
    <t>WNeck Flange 150-NPS10 SCH-30 [SA182 F304]</t>
  </si>
  <si>
    <t>WNeck Flange 150-NPS10 SCH-40 [SA182 F304]</t>
  </si>
  <si>
    <t>WNeck Flange 150-NPS10 SCH-60 [SA182 F304]</t>
  </si>
  <si>
    <t>WNeck Flange 150-NPS10 SCH-80 [SA182 F304]</t>
  </si>
  <si>
    <t>WNeck Flange 150-NPS10 SCH-STD [SA182 F304]</t>
  </si>
  <si>
    <t>WNeck Flange 150-NPS10 SCH-XH [SA182 F304]</t>
  </si>
  <si>
    <t>WNeck Flange 150-NPS10 SCH-XXH [SA182 F304]</t>
  </si>
  <si>
    <t>WNeck Flange 150-NPS12 SCH-10 [SA182 F304]</t>
  </si>
  <si>
    <t>WNeck Flange 150-NPS12 SCH-100 [SA182 F304]</t>
  </si>
  <si>
    <t>WNeck Flange 150-NPS12 SCH-120 [SA182 F304]</t>
  </si>
  <si>
    <t>WNeck Flange 150-NPS12 SCH-140 [SA182 F304]</t>
  </si>
  <si>
    <t>WNeck Flange 150-NPS12 SCH-160 [SA182 F304]</t>
  </si>
  <si>
    <t>WNeck Flange 150-NPS12 SCH-20 [SA182 F304]</t>
  </si>
  <si>
    <t>WNeck Flange 150-NPS12 SCH-30 [SA182 F304]</t>
  </si>
  <si>
    <t>WNeck Flange 150-NPS12 SCH-40 [SA182 F304]</t>
  </si>
  <si>
    <t>WNeck Flange 150-NPS12 SCH-60 [SA182 F304]</t>
  </si>
  <si>
    <t>WNeck Flange 150-NPS12 SCH-80 [SA182 F304]</t>
  </si>
  <si>
    <t>WNeck Flange 150-NPS12 SCH-STD [SA182 F304]</t>
  </si>
  <si>
    <t>WNeck Flange 150-NPS12 SCH-XH [SA182 F304]</t>
  </si>
  <si>
    <t>WNeck Flange 150-NPS12 SCH-XXH [SA182 F304]</t>
  </si>
  <si>
    <t>WNeck Flange 150-NPS14 SCH-10 [SA182 F304]</t>
  </si>
  <si>
    <t>WNeck Flange 150-NPS14 SCH-100 [SA182 F304]</t>
  </si>
  <si>
    <t>WNeck Flange 150-NPS14 SCH-120 [SA182 F304]</t>
  </si>
  <si>
    <t>WNeck Flange 150-NPS14 SCH-140 [SA182 F304]</t>
  </si>
  <si>
    <t>WNeck Flange 150-NPS14 SCH-160 [SA182 F304]</t>
  </si>
  <si>
    <t>WNeck Flange 150-NPS14 SCH-20 [SA182 F304]</t>
  </si>
  <si>
    <t>WNeck Flange 150-NPS14 SCH-30 [SA182 F304]</t>
  </si>
  <si>
    <t>WNeck Flange 150-NPS14 SCH-40 [SA182 F304]</t>
  </si>
  <si>
    <t>WNeck Flange 150-NPS14 SCH-60 [SA182 F304]</t>
  </si>
  <si>
    <t>WNeck Flange 150-NPS14 SCH-80 [SA182 F304]</t>
  </si>
  <si>
    <t>WNeck Flange 150-NPS14 SCH-STD [SA182 F304]</t>
  </si>
  <si>
    <t>WNeck Flange 150-NPS14 SCH-XH [SA182 F304]</t>
  </si>
  <si>
    <t>WNeck Flange 150-NPS16 SCH-10 [SA182 F304]</t>
  </si>
  <si>
    <t>WNeck Flange 150-NPS16 SCH-100 [SA182 F304]</t>
  </si>
  <si>
    <t>WNeck Flange 150-NPS16 SCH-120 [SA182 F304]</t>
  </si>
  <si>
    <t>WNeck Flange 150-NPS16 SCH-140 [SA182 F304]</t>
  </si>
  <si>
    <t>WNeck Flange 150-NPS16 SCH-160 [SA182 F304]</t>
  </si>
  <si>
    <t>WNeck Flange 150-NPS16 SCH-20 [SA182 F304]</t>
  </si>
  <si>
    <t>WNeck Flange 150-NPS16 SCH-30 [SA182 F304]</t>
  </si>
  <si>
    <t>WNeck Flange 150-NPS16 SCH-40 [SA182 F304]</t>
  </si>
  <si>
    <t>WNeck Flange 150-NPS16 SCH-60 [SA182 F304]</t>
  </si>
  <si>
    <t>WNeck Flange 150-NPS16 SCH-80 [SA182 F304]</t>
  </si>
  <si>
    <t>WNeck Flange 150-NPS16 SCH-STD [SA182 F304]</t>
  </si>
  <si>
    <t>WNeck Flange 150-NPS16 SCH-XH [SA182 F304]</t>
  </si>
  <si>
    <t>WNeck Flange 150-NPS18 SCH-10 [SA182 F304]</t>
  </si>
  <si>
    <t>WNeck Flange 150-NPS18 SCH-100 [SA182 F304]</t>
  </si>
  <si>
    <t>WNeck Flange 150-NPS18 SCH-120 [SA182 F304]</t>
  </si>
  <si>
    <t>WNeck Flange 150-NPS18 SCH-140 [SA182 F304]</t>
  </si>
  <si>
    <t>WNeck Flange 150-NPS18 SCH-160 [SA182 F304]</t>
  </si>
  <si>
    <t>WNeck Flange 150-NPS18 SCH-20 [SA182 F304]</t>
  </si>
  <si>
    <t>WNeck Flange 150-NPS18 SCH-30 [SA182 F304]</t>
  </si>
  <si>
    <t>WNeck Flange 150-NPS18 SCH-40 [SA182 F304]</t>
  </si>
  <si>
    <t>WNeck Flange 150-NPS18 SCH-60 [SA182 F304]</t>
  </si>
  <si>
    <t>WNeck Flange 150-NPS18 SCH-80 [SA182 F304]</t>
  </si>
  <si>
    <t>WNeck Flange 150-NPS18 SCH-STD [SA182 F304]</t>
  </si>
  <si>
    <t>WNeck Flange 150-NPS18 SCH-XH [SA182 F304]</t>
  </si>
  <si>
    <t>WNeck Flange 150-NPS20 SCH-10 [SA182 F304]</t>
  </si>
  <si>
    <t>WNeck Flange 150-NPS20 SCH-100 [SA182 F304]</t>
  </si>
  <si>
    <t>WNeck Flange 150-NPS20 SCH-120 [SA182 F304]</t>
  </si>
  <si>
    <t>WNeck Flange 150-NPS20 SCH-140 [SA182 F304]</t>
  </si>
  <si>
    <t>WNeck Flange 150-NPS20 SCH-160 [SA182 F304]</t>
  </si>
  <si>
    <t>WNeck Flange 150-NPS20 SCH-20 [SA182 F304]</t>
  </si>
  <si>
    <t>WNeck Flange 150-NPS20 SCH-30 [SA182 F304]</t>
  </si>
  <si>
    <t>WNeck Flange 150-NPS20 SCH-40 [SA182 F304]</t>
  </si>
  <si>
    <t>WNeck Flange 150-NPS20 SCH-60 [SA182 F304]</t>
  </si>
  <si>
    <t>WNeck Flange 150-NPS20 SCH-80 [SA182 F304]</t>
  </si>
  <si>
    <t>WNeck Flange 150-NPS20 SCH-STD [SA182 F304]</t>
  </si>
  <si>
    <t>WNeck Flange 150-NPS20 SCH-XH [SA182 F304]</t>
  </si>
  <si>
    <t>WNeck Flange 150-NPS24 SCH-10 [SA182 F304]</t>
  </si>
  <si>
    <t>WNeck Flange 150-NPS24 SCH-100 [SA182 F304]</t>
  </si>
  <si>
    <t>WNeck Flange 150-NPS24 SCH-120 [SA182 F304]</t>
  </si>
  <si>
    <t>WNeck Flange 150-NPS24 SCH-140 [SA182 F304]</t>
  </si>
  <si>
    <t>WNeck Flange 150-NPS24 SCH-160 [SA182 F304]</t>
  </si>
  <si>
    <t>WNeck Flange 150-NPS24 SCH-20 [SA182 F304]</t>
  </si>
  <si>
    <t>WNeck Flange 150-NPS24 SCH-30 [SA182 F304]</t>
  </si>
  <si>
    <t>WNeck Flange 150-NPS24 SCH-40 [SA182 F304]</t>
  </si>
  <si>
    <t>WNeck Flange 150-NPS24 SCH-60 [SA182 F304]</t>
  </si>
  <si>
    <t>WNeck Flange 150-NPS24 SCH-80 [SA182 F304]</t>
  </si>
  <si>
    <t>WNeck Flange 150-NPS24 SCH-STD [SA182 F304]</t>
  </si>
  <si>
    <t>WNeck Flange 150-NPS24 SCH-XH [SA182 F304]</t>
  </si>
  <si>
    <t>WNeck Flange 300-NPS0.5 SCH-10 [SA182 F304]</t>
  </si>
  <si>
    <t>WNeck Flange 300-NPS0.5 SCH-160 [SA182 F304]</t>
  </si>
  <si>
    <t>WNeck Flange 300-NPS0.5 SCH-40 [SA182 F304]</t>
  </si>
  <si>
    <t>WNeck Flange 300-NPS0.5 SCH-80 [SA182 F304]</t>
  </si>
  <si>
    <t>WNeck Flange 300-NPS0.5 SCH-STD [SA182 F304]</t>
  </si>
  <si>
    <t>WNeck Flange 300-NPS0.5 SCH-XH [SA182 F304]</t>
  </si>
  <si>
    <t>WNeck Flange 300-NPS0.5 SCH-XXH [SA182 F304]</t>
  </si>
  <si>
    <t>WNeck Flange 300-NPS0.75 SCH-10 [SA182 F304]</t>
  </si>
  <si>
    <t>WNeck Flange 300-NPS0.75 SCH-160 [SA182 F304]</t>
  </si>
  <si>
    <t>WNeck Flange 300-NPS0.75 SCH-40 [SA182 F304]</t>
  </si>
  <si>
    <t>WNeck Flange 300-NPS0.75 SCH-80 [SA182 F304]</t>
  </si>
  <si>
    <t>WNeck Flange 300-NPS0.75 SCH-STD [SA182 F304]</t>
  </si>
  <si>
    <t>WNeck Flange 300-NPS0.75 SCH-XH [SA182 F304]</t>
  </si>
  <si>
    <t>WNeck Flange 300-NPS0.75 SCH-XXH [SA182 F304]</t>
  </si>
  <si>
    <t>WNeck Flange 300-NPS1 SCH-10 [SA182 F304]</t>
  </si>
  <si>
    <t>WNeck Flange 300-NPS1 SCH-160 [SA182 F304]</t>
  </si>
  <si>
    <t>WNeck Flange 300-NPS1 SCH-40 [SA182 F304]</t>
  </si>
  <si>
    <t>WNeck Flange 300-NPS1 SCH-80 [SA182 F304]</t>
  </si>
  <si>
    <t>WNeck Flange 300-NPS1 SCH-STD [SA182 F304]</t>
  </si>
  <si>
    <t>WNeck Flange 300-NPS1 SCH-XH [SA182 F304]</t>
  </si>
  <si>
    <t>WNeck Flange 300-NPS1 SCH-XXH [SA182 F304]</t>
  </si>
  <si>
    <t>WNeck Flange 300-NPS1.25 SCH-10 [SA182 F304]</t>
  </si>
  <si>
    <t>WNeck Flange 300-NPS1.25 SCH-160 [SA182 F304]</t>
  </si>
  <si>
    <t>WNeck Flange 300-NPS1.25 SCH-40 [SA182 F304]</t>
  </si>
  <si>
    <t>WNeck Flange 300-NPS1.25 SCH-80 [SA182 F304]</t>
  </si>
  <si>
    <t>WNeck Flange 300-NPS1.25 SCH-STD [SA182 F304]</t>
  </si>
  <si>
    <t>WNeck Flange 300-NPS1.25 SCH-XH [SA182 F304]</t>
  </si>
  <si>
    <t>WNeck Flange 300-NPS1.25 SCH-XXH [SA182 F304]</t>
  </si>
  <si>
    <t>WNeck Flange 300-NPS1.5 SCH-10 [SA182 F304]</t>
  </si>
  <si>
    <t>WNeck Flange 300-NPS1.5 SCH-160 [SA182 F304]</t>
  </si>
  <si>
    <t>WNeck Flange 300-NPS1.5 SCH-40 [SA182 F304]</t>
  </si>
  <si>
    <t>WNeck Flange 300-NPS1.5 SCH-80 [SA182 F304]</t>
  </si>
  <si>
    <t>WNeck Flange 300-NPS1.5 SCH-STD [SA182 F304]</t>
  </si>
  <si>
    <t>WNeck Flange 300-NPS1.5 SCH-XH [SA182 F304]</t>
  </si>
  <si>
    <t>WNeck Flange 300-NPS1.5 SCH-XXH [SA182 F304]</t>
  </si>
  <si>
    <t>WNeck Flange 300-NPS2 SCH-10 [SA182 F304]</t>
  </si>
  <si>
    <t>WNeck Flange 300-NPS2 SCH-160 [SA182 F304]</t>
  </si>
  <si>
    <t>WNeck Flange 300-NPS2 SCH-40 [SA182 F304]</t>
  </si>
  <si>
    <t>WNeck Flange 300-NPS2 SCH-80 [SA182 F304]</t>
  </si>
  <si>
    <t>WNeck Flange 300-NPS2 SCH-STD [SA182 F304]</t>
  </si>
  <si>
    <t>WNeck Flange 300-NPS2 SCH-XH [SA182 F304]</t>
  </si>
  <si>
    <t>WNeck Flange 300-NPS2 SCH-XXH [SA182 F304]</t>
  </si>
  <si>
    <t>WNeck Flange 300-NPS2.5 SCH-10 [SA182 F304]</t>
  </si>
  <si>
    <t>WNeck Flange 300-NPS2.5 SCH-160 [SA182 F304]</t>
  </si>
  <si>
    <t>WNeck Flange 300-NPS2.5 SCH-40 [SA182 F304]</t>
  </si>
  <si>
    <t>WNeck Flange 300-NPS2.5 SCH-80 [SA182 F304]</t>
  </si>
  <si>
    <t>WNeck Flange 300-NPS2.5 SCH-STD [SA182 F304]</t>
  </si>
  <si>
    <t>WNeck Flange 300-NPS2.5 SCH-XH [SA182 F304]</t>
  </si>
  <si>
    <t>WNeck Flange 300-NPS2.5 SCH-XXH [SA182 F304]</t>
  </si>
  <si>
    <t>WNeck Flange 300-NPS3 SCH-10 [SA182 F304]</t>
  </si>
  <si>
    <t>WNeck Flange 300-NPS3 SCH-160 [SA182 F304]</t>
  </si>
  <si>
    <t>WNeck Flange 300-NPS3 SCH-40 [SA182 F304]</t>
  </si>
  <si>
    <t>WNeck Flange 300-NPS3 SCH-80 [SA182 F304]</t>
  </si>
  <si>
    <t>WNeck Flange 300-NPS3 SCH-STD [SA182 F304]</t>
  </si>
  <si>
    <t>WNeck Flange 300-NPS3 SCH-XH [SA182 F304]</t>
  </si>
  <si>
    <t>WNeck Flange 300-NPS3 SCH-XXH [SA182 F304]</t>
  </si>
  <si>
    <t>WNeck Flange 300-NPS3.5 SCH-10 [SA182 F304]</t>
  </si>
  <si>
    <t>WNeck Flange 300-NPS3.5 SCH-40 [SA182 F304]</t>
  </si>
  <si>
    <t>WNeck Flange 300-NPS3.5 SCH-80 [SA182 F304]</t>
  </si>
  <si>
    <t>WNeck Flange 300-NPS3.5 SCH-STD [SA182 F304]</t>
  </si>
  <si>
    <t>WNeck Flange 300-NPS3.5 SCH-XH [SA182 F304]</t>
  </si>
  <si>
    <t>WNeck Flange 300-NPS3.5 SCH-XXH [SA182 F304]</t>
  </si>
  <si>
    <t>WNeck Flange 300-NPS4 SCH-10 [SA182 F304]</t>
  </si>
  <si>
    <t>WNeck Flange 300-NPS4 SCH-120 [SA182 F304]</t>
  </si>
  <si>
    <t>WNeck Flange 300-NPS4 SCH-160 [SA182 F304]</t>
  </si>
  <si>
    <t>WNeck Flange 300-NPS4 SCH-40 [SA182 F304]</t>
  </si>
  <si>
    <t>WNeck Flange 300-NPS4 SCH-80 [SA182 F304]</t>
  </si>
  <si>
    <t>WNeck Flange 300-NPS4 SCH-STD [SA182 F304]</t>
  </si>
  <si>
    <t>WNeck Flange 300-NPS4 SCH-XH [SA182 F304]</t>
  </si>
  <si>
    <t>WNeck Flange 300-NPS4 SCH-XXH [SA182 F304]</t>
  </si>
  <si>
    <t>WNeck Flange 300-NPS5 SCH-10 [SA182 F304]</t>
  </si>
  <si>
    <t>WNeck Flange 300-NPS5 SCH-120 [SA182 F304]</t>
  </si>
  <si>
    <t>WNeck Flange 300-NPS5 SCH-160 [SA182 F304]</t>
  </si>
  <si>
    <t>WNeck Flange 300-NPS5 SCH-40 [SA182 F304]</t>
  </si>
  <si>
    <t>WNeck Flange 300-NPS5 SCH-80 [SA182 F304]</t>
  </si>
  <si>
    <t>WNeck Flange 300-NPS5 SCH-STD [SA182 F304]</t>
  </si>
  <si>
    <t>WNeck Flange 300-NPS5 SCH-XH [SA182 F304]</t>
  </si>
  <si>
    <t>WNeck Flange 300-NPS5 SCH-XXH [SA182 F304]</t>
  </si>
  <si>
    <t>WNeck Flange 300-NPS6 SCH-10 [SA182 F304]</t>
  </si>
  <si>
    <t>WNeck Flange 300-NPS6 SCH-120 [SA182 F304]</t>
  </si>
  <si>
    <t>WNeck Flange 300-NPS6 SCH-160 [SA182 F304]</t>
  </si>
  <si>
    <t>WNeck Flange 300-NPS6 SCH-40 [SA182 F304]</t>
  </si>
  <si>
    <t>WNeck Flange 300-NPS6 SCH-80 [SA182 F304]</t>
  </si>
  <si>
    <t>WNeck Flange 300-NPS6 SCH-STD [SA182 F304]</t>
  </si>
  <si>
    <t>WNeck Flange 300-NPS6 SCH-XH [SA182 F304]</t>
  </si>
  <si>
    <t>WNeck Flange 300-NPS6 SCH-XXH [SA182 F304]</t>
  </si>
  <si>
    <t>WNeck Flange 300-NPS8 SCH-10 [SA182 F304]</t>
  </si>
  <si>
    <t>WNeck Flange 300-NPS8 SCH-100 [SA182 F304]</t>
  </si>
  <si>
    <t>WNeck Flange 300-NPS8 SCH-120 [SA182 F304]</t>
  </si>
  <si>
    <t>WNeck Flange 300-NPS8 SCH-140 [SA182 F304]</t>
  </si>
  <si>
    <t>WNeck Flange 300-NPS8 SCH-160 [SA182 F304]</t>
  </si>
  <si>
    <t>WNeck Flange 300-NPS8 SCH-20 [SA182 F304]</t>
  </si>
  <si>
    <t>WNeck Flange 300-NPS8 SCH-30 [SA182 F304]</t>
  </si>
  <si>
    <t>WNeck Flange 300-NPS8 SCH-40 [SA182 F304]</t>
  </si>
  <si>
    <t>WNeck Flange 300-NPS8 SCH-60 [SA182 F304]</t>
  </si>
  <si>
    <t>WNeck Flange 300-NPS8 SCH-80 [SA182 F304]</t>
  </si>
  <si>
    <t>WNeck Flange 300-NPS8 SCH-STD [SA182 F304]</t>
  </si>
  <si>
    <t>WNeck Flange 300-NPS8 SCH-XH [SA182 F304]</t>
  </si>
  <si>
    <t>WNeck Flange 300-NPS8 SCH-XXH [SA182 F304]</t>
  </si>
  <si>
    <t>WNeck Flange 300-NPS10 SCH-10 [SA182 F304]</t>
  </si>
  <si>
    <t>WNeck Flange 300-NPS10 SCH-100 [SA182 F304]</t>
  </si>
  <si>
    <t>WNeck Flange 300-NPS10 SCH-120 [SA182 F304]</t>
  </si>
  <si>
    <t>WNeck Flange 300-NPS10 SCH-140 [SA182 F304]</t>
  </si>
  <si>
    <t>WNeck Flange 300-NPS10 SCH-160 [SA182 F304]</t>
  </si>
  <si>
    <t>WNeck Flange 300-NPS10 SCH-20 [SA182 F304]</t>
  </si>
  <si>
    <t>WNeck Flange 300-NPS10 SCH-30 [SA182 F304]</t>
  </si>
  <si>
    <t>WNeck Flange 300-NPS10 SCH-40 [SA182 F304]</t>
  </si>
  <si>
    <t>WNeck Flange 300-NPS10 SCH-60 [SA182 F304]</t>
  </si>
  <si>
    <t>WNeck Flange 300-NPS10 SCH-80 [SA182 F304]</t>
  </si>
  <si>
    <t>WNeck Flange 300-NPS10 SCH-STD [SA182 F304]</t>
  </si>
  <si>
    <t>WNeck Flange 300-NPS10 SCH-XH [SA182 F304]</t>
  </si>
  <si>
    <t>WNeck Flange 300-NPS10 SCH-XXH [SA182 F304]</t>
  </si>
  <si>
    <t>WNeck Flange 300-NPS12 SCH-10 [SA182 F304]</t>
  </si>
  <si>
    <t>WNeck Flange 300-NPS12 SCH-100 [SA182 F304]</t>
  </si>
  <si>
    <t>WNeck Flange 300-NPS12 SCH-120 [SA182 F304]</t>
  </si>
  <si>
    <t>WNeck Flange 300-NPS12 SCH-140 [SA182 F304]</t>
  </si>
  <si>
    <t>WNeck Flange 300-NPS12 SCH-160 [SA182 F304]</t>
  </si>
  <si>
    <t>WNeck Flange 300-NPS12 SCH-20 [SA182 F304]</t>
  </si>
  <si>
    <t>WNeck Flange 300-NPS12 SCH-30 [SA182 F304]</t>
  </si>
  <si>
    <t>WNeck Flange 300-NPS12 SCH-40 [SA182 F304]</t>
  </si>
  <si>
    <t>WNeck Flange 300-NPS12 SCH-60 [SA182 F304]</t>
  </si>
  <si>
    <t>WNeck Flange 300-NPS12 SCH-80 [SA182 F304]</t>
  </si>
  <si>
    <t>WNeck Flange 300-NPS12 SCH-STD [SA182 F304]</t>
  </si>
  <si>
    <t>WNeck Flange 300-NPS12 SCH-XH [SA182 F304]</t>
  </si>
  <si>
    <t>WNeck Flange 300-NPS12 SCH-XXH [SA182 F304]</t>
  </si>
  <si>
    <t>WNeck Flange 300-NPS14 SCH-10 [SA182 F304]</t>
  </si>
  <si>
    <t>WNeck Flange 300-NPS14 SCH-100 [SA182 F304]</t>
  </si>
  <si>
    <t>WNeck Flange 300-NPS14 SCH-120 [SA182 F304]</t>
  </si>
  <si>
    <t>WNeck Flange 300-NPS14 SCH-140 [SA182 F304]</t>
  </si>
  <si>
    <t>WNeck Flange 300-NPS14 SCH-160 [SA182 F304]</t>
  </si>
  <si>
    <t>WNeck Flange 300-NPS14 SCH-20 [SA182 F304]</t>
  </si>
  <si>
    <t>WNeck Flange 300-NPS14 SCH-30 [SA182 F304]</t>
  </si>
  <si>
    <t>WNeck Flange 300-NPS14 SCH-40 [SA182 F304]</t>
  </si>
  <si>
    <t>WNeck Flange 300-NPS14 SCH-60 [SA182 F304]</t>
  </si>
  <si>
    <t>WNeck Flange 300-NPS14 SCH-80 [SA182 F304]</t>
  </si>
  <si>
    <t>WNeck Flange 300-NPS14 SCH-STD [SA182 F304]</t>
  </si>
  <si>
    <t>WNeck Flange 300-NPS14 SCH-XH [SA182 F304]</t>
  </si>
  <si>
    <t>WNeck Flange 300-NPS16 SCH-10 [SA182 F304]</t>
  </si>
  <si>
    <t>WNeck Flange 300-NPS16 SCH-100 [SA182 F304]</t>
  </si>
  <si>
    <t>WNeck Flange 300-NPS16 SCH-120 [SA182 F304]</t>
  </si>
  <si>
    <t>WNeck Flange 300-NPS16 SCH-140 [SA182 F304]</t>
  </si>
  <si>
    <t>WNeck Flange 300-NPS16 SCH-160 [SA182 F304]</t>
  </si>
  <si>
    <t>WNeck Flange 300-NPS16 SCH-20 [SA182 F304]</t>
  </si>
  <si>
    <t>WNeck Flange 300-NPS16 SCH-30 [SA182 F304]</t>
  </si>
  <si>
    <t>WNeck Flange 300-NPS16 SCH-40 [SA182 F304]</t>
  </si>
  <si>
    <t>WNeck Flange 300-NPS16 SCH-60 [SA182 F304]</t>
  </si>
  <si>
    <t>WNeck Flange 300-NPS16 SCH-80 [SA182 F304]</t>
  </si>
  <si>
    <t>WNeck Flange 300-NPS16 SCH-STD [SA182 F304]</t>
  </si>
  <si>
    <t>WNeck Flange 300-NPS16 SCH-XH [SA182 F304]</t>
  </si>
  <si>
    <t>WNeck Flange 300-NPS18 SCH-10 [SA182 F304]</t>
  </si>
  <si>
    <t>WNeck Flange 300-NPS18 SCH-100 [SA182 F304]</t>
  </si>
  <si>
    <t>WNeck Flange 300-NPS18 SCH-120 [SA182 F304]</t>
  </si>
  <si>
    <t>WNeck Flange 300-NPS18 SCH-140 [SA182 F304]</t>
  </si>
  <si>
    <t>WNeck Flange 300-NPS18 SCH-160 [SA182 F304]</t>
  </si>
  <si>
    <t>WNeck Flange 300-NPS18 SCH-20 [SA182 F304]</t>
  </si>
  <si>
    <t>WNeck Flange 300-NPS18 SCH-30 [SA182 F304]</t>
  </si>
  <si>
    <t>WNeck Flange 300-NPS18 SCH-40 [SA182 F304]</t>
  </si>
  <si>
    <t>WNeck Flange 300-NPS18 SCH-60 [SA182 F304]</t>
  </si>
  <si>
    <t>WNeck Flange 300-NPS18 SCH-80 [SA182 F304]</t>
  </si>
  <si>
    <t>WNeck Flange 300-NPS18 SCH-STD [SA182 F304]</t>
  </si>
  <si>
    <t>WNeck Flange 300-NPS18 SCH-XH [SA182 F304]</t>
  </si>
  <si>
    <t>WNeck Flange 300-NPS20 SCH-10 [SA182 F304]</t>
  </si>
  <si>
    <t>WNeck Flange 300-NPS20 SCH-100 [SA182 F304]</t>
  </si>
  <si>
    <t>WNeck Flange 300-NPS20 SCH-120 [SA182 F304]</t>
  </si>
  <si>
    <t>WNeck Flange 300-NPS20 SCH-140 [SA182 F304]</t>
  </si>
  <si>
    <t>WNeck Flange 300-NPS20 SCH-160 [SA182 F304]</t>
  </si>
  <si>
    <t>WNeck Flange 300-NPS20 SCH-20 [SA182 F304]</t>
  </si>
  <si>
    <t>WNeck Flange 300-NPS20 SCH-30 [SA182 F304]</t>
  </si>
  <si>
    <t>WNeck Flange 300-NPS20 SCH-40 [SA182 F304]</t>
  </si>
  <si>
    <t>WNeck Flange 300-NPS20 SCH-60 [SA182 F304]</t>
  </si>
  <si>
    <t>WNeck Flange 300-NPS20 SCH-80 [SA182 F304]</t>
  </si>
  <si>
    <t>WNeck Flange 300-NPS20 SCH-STD [SA182 F304]</t>
  </si>
  <si>
    <t>WNeck Flange 300-NPS20 SCH-XH [SA182 F304]</t>
  </si>
  <si>
    <t>WNeck Flange 300-NPS24 SCH-10 [SA182 F304]</t>
  </si>
  <si>
    <t>WNeck Flange 300-NPS24 SCH-100 [SA182 F304]</t>
  </si>
  <si>
    <t>WNeck Flange 300-NPS24 SCH-120 [SA182 F304]</t>
  </si>
  <si>
    <t>WNeck Flange 300-NPS24 SCH-140 [SA182 F304]</t>
  </si>
  <si>
    <t>WNeck Flange 300-NPS24 SCH-160 [SA182 F304]</t>
  </si>
  <si>
    <t>WNeck Flange 300-NPS24 SCH-20 [SA182 F304]</t>
  </si>
  <si>
    <t>WNeck Flange 300-NPS24 SCH-30 [SA182 F304]</t>
  </si>
  <si>
    <t>WNeck Flange 300-NPS24 SCH-40 [SA182 F304]</t>
  </si>
  <si>
    <t>WNeck Flange 300-NPS24 SCH-60 [SA182 F304]</t>
  </si>
  <si>
    <t>WNeck Flange 300-NPS24 SCH-80 [SA182 F304]</t>
  </si>
  <si>
    <t>WNeck Flange 300-NPS24 SCH-STD [SA182 F304]</t>
  </si>
  <si>
    <t>WNeck Flange 300-NPS24 SCH-XH [SA182 F304]</t>
  </si>
  <si>
    <t>WNeck Flange 400-NPS0.5 SCH-10 [SA182 F304]</t>
  </si>
  <si>
    <t>WNeck Flange 400-NPS0.5 SCH-160 [SA182 F304]</t>
  </si>
  <si>
    <t>WNeck Flange 400-NPS0.5 SCH-40 [SA182 F304]</t>
  </si>
  <si>
    <t>WNeck Flange 400-NPS0.5 SCH-80 [SA182 F304]</t>
  </si>
  <si>
    <t>WNeck Flange 400-NPS0.5 SCH-STD [SA182 F304]</t>
  </si>
  <si>
    <t>WNeck Flange 400-NPS0.5 SCH-XH [SA182 F304]</t>
  </si>
  <si>
    <t>WNeck Flange 400-NPS0.5 SCH-XXH [SA182 F304]</t>
  </si>
  <si>
    <t>WNeck Flange 400-NPS0.75 SCH-10 [SA182 F304]</t>
  </si>
  <si>
    <t>WNeck Flange 400-NPS0.75 SCH-160 [SA182 F304]</t>
  </si>
  <si>
    <t>WNeck Flange 400-NPS0.75 SCH-40 [SA182 F304]</t>
  </si>
  <si>
    <t>WNeck Flange 400-NPS0.75 SCH-80 [SA182 F304]</t>
  </si>
  <si>
    <t>WNeck Flange 400-NPS0.75 SCH-STD [SA182 F304]</t>
  </si>
  <si>
    <t>WNeck Flange 400-NPS0.75 SCH-XH [SA182 F304]</t>
  </si>
  <si>
    <t>WNeck Flange 400-NPS0.75 SCH-XXH [SA182 F304]</t>
  </si>
  <si>
    <t>WNeck Flange 400-NPS1 SCH-10 [SA182 F304]</t>
  </si>
  <si>
    <t>WNeck Flange 400-NPS1 SCH-160 [SA182 F304]</t>
  </si>
  <si>
    <t>WNeck Flange 400-NPS1 SCH-40 [SA182 F304]</t>
  </si>
  <si>
    <t>WNeck Flange 400-NPS1 SCH-80 [SA182 F304]</t>
  </si>
  <si>
    <t>WNeck Flange 400-NPS1 SCH-STD [SA182 F304]</t>
  </si>
  <si>
    <t>WNeck Flange 400-NPS1 SCH-XH [SA182 F304]</t>
  </si>
  <si>
    <t>WNeck Flange 400-NPS1 SCH-XXH [SA182 F304]</t>
  </si>
  <si>
    <t>WNeck Flange 400-NPS1.25 SCH-10 [SA182 F304]</t>
  </si>
  <si>
    <t>WNeck Flange 400-NPS1.25 SCH-160 [SA182 F304]</t>
  </si>
  <si>
    <t>WNeck Flange 400-NPS1.25 SCH-40 [SA182 F304]</t>
  </si>
  <si>
    <t>WNeck Flange 400-NPS1.25 SCH-80 [SA182 F304]</t>
  </si>
  <si>
    <t>WNeck Flange 400-NPS1.25 SCH-STD [SA182 F304]</t>
  </si>
  <si>
    <t>WNeck Flange 400-NPS1.25 SCH-XH [SA182 F304]</t>
  </si>
  <si>
    <t>WNeck Flange 400-NPS1.25 SCH-XXH [SA182 F304]</t>
  </si>
  <si>
    <t>WNeck Flange 400-NPS1.5 SCH-10 [SA182 F304]</t>
  </si>
  <si>
    <t>WNeck Flange 400-NPS1.5 SCH-160 [SA182 F304]</t>
  </si>
  <si>
    <t>WNeck Flange 400-NPS1.5 SCH-40 [SA182 F304]</t>
  </si>
  <si>
    <t>WNeck Flange 400-NPS1.5 SCH-80 [SA182 F304]</t>
  </si>
  <si>
    <t>WNeck Flange 400-NPS1.5 SCH-STD [SA182 F304]</t>
  </si>
  <si>
    <t>WNeck Flange 400-NPS1.5 SCH-XH [SA182 F304]</t>
  </si>
  <si>
    <t>WNeck Flange 400-NPS1.5 SCH-XXH [SA182 F304]</t>
  </si>
  <si>
    <t>WNeck Flange 400-NPS2 SCH-10 [SA182 F304]</t>
  </si>
  <si>
    <t>WNeck Flange 400-NPS2 SCH-160 [SA182 F304]</t>
  </si>
  <si>
    <t>WNeck Flange 400-NPS2 SCH-40 [SA182 F304]</t>
  </si>
  <si>
    <t>WNeck Flange 400-NPS2 SCH-80 [SA182 F304]</t>
  </si>
  <si>
    <t>WNeck Flange 400-NPS2 SCH-STD [SA182 F304]</t>
  </si>
  <si>
    <t>WNeck Flange 400-NPS2 SCH-XH [SA182 F304]</t>
  </si>
  <si>
    <t>WNeck Flange 400-NPS2 SCH-XXH [SA182 F304]</t>
  </si>
  <si>
    <t>WNeck Flange 400-NPS2.5 SCH-10 [SA182 F304]</t>
  </si>
  <si>
    <t>WNeck Flange 400-NPS2.5 SCH-160 [SA182 F304]</t>
  </si>
  <si>
    <t>WNeck Flange 400-NPS2.5 SCH-40 [SA182 F304]</t>
  </si>
  <si>
    <t>WNeck Flange 400-NPS2.5 SCH-80 [SA182 F304]</t>
  </si>
  <si>
    <t>WNeck Flange 400-NPS2.5 SCH-STD [SA182 F304]</t>
  </si>
  <si>
    <t>WNeck Flange 400-NPS2.5 SCH-XH [SA182 F304]</t>
  </si>
  <si>
    <t>WNeck Flange 400-NPS2.5 SCH-XXH [SA182 F304]</t>
  </si>
  <si>
    <t>WNeck Flange 400-NPS3 SCH-10 [SA182 F304]</t>
  </si>
  <si>
    <t>WNeck Flange 400-NPS3 SCH-160 [SA182 F304]</t>
  </si>
  <si>
    <t>WNeck Flange 400-NPS3 SCH-40 [SA182 F304]</t>
  </si>
  <si>
    <t>WNeck Flange 400-NPS3 SCH-80 [SA182 F304]</t>
  </si>
  <si>
    <t>WNeck Flange 400-NPS3 SCH-STD [SA182 F304]</t>
  </si>
  <si>
    <t>WNeck Flange 400-NPS3 SCH-XH [SA182 F304]</t>
  </si>
  <si>
    <t>WNeck Flange 400-NPS3 SCH-XXH [SA182 F304]</t>
  </si>
  <si>
    <t>WNeck Flange 400-NPS3.5 SCH-10 [SA182 F304]</t>
  </si>
  <si>
    <t>WNeck Flange 400-NPS3.5 SCH-40 [SA182 F304]</t>
  </si>
  <si>
    <t>WNeck Flange 400-NPS3.5 SCH-80 [SA182 F304]</t>
  </si>
  <si>
    <t>WNeck Flange 400-NPS3.5 SCH-STD [SA182 F304]</t>
  </si>
  <si>
    <t>WNeck Flange 400-NPS3.5 SCH-XH [SA182 F304]</t>
  </si>
  <si>
    <t>WNeck Flange 400-NPS3.5 SCH-XXH [SA182 F304]</t>
  </si>
  <si>
    <t>WNeck Flange 400-NPS4 SCH-10 [SA182 F304]</t>
  </si>
  <si>
    <t>WNeck Flange 400-NPS4 SCH-120 [SA182 F304]</t>
  </si>
  <si>
    <t>WNeck Flange 400-NPS4 SCH-160 [SA182 F304]</t>
  </si>
  <si>
    <t>WNeck Flange 400-NPS4 SCH-40 [SA182 F304]</t>
  </si>
  <si>
    <t>WNeck Flange 400-NPS4 SCH-80 [SA182 F304]</t>
  </si>
  <si>
    <t>WNeck Flange 400-NPS4 SCH-STD [SA182 F304]</t>
  </si>
  <si>
    <t>WNeck Flange 400-NPS4 SCH-XH [SA182 F304]</t>
  </si>
  <si>
    <t>WNeck Flange 400-NPS4 SCH-XXH [SA182 F304]</t>
  </si>
  <si>
    <t>WNeck Flange 400-NPS5 SCH-10 [SA182 F304]</t>
  </si>
  <si>
    <t>WNeck Flange 400-NPS5 SCH-120 [SA182 F304]</t>
  </si>
  <si>
    <t>WNeck Flange 400-NPS5 SCH-160 [SA182 F304]</t>
  </si>
  <si>
    <t>WNeck Flange 400-NPS5 SCH-40 [SA182 F304]</t>
  </si>
  <si>
    <t>WNeck Flange 400-NPS5 SCH-80 [SA182 F304]</t>
  </si>
  <si>
    <t>WNeck Flange 400-NPS5 SCH-STD [SA182 F304]</t>
  </si>
  <si>
    <t>WNeck Flange 400-NPS5 SCH-XH [SA182 F304]</t>
  </si>
  <si>
    <t>WNeck Flange 400-NPS5 SCH-XXH [SA182 F304]</t>
  </si>
  <si>
    <t>WNeck Flange 400-NPS6 SCH-10 [SA182 F304]</t>
  </si>
  <si>
    <t>WNeck Flange 400-NPS6 SCH-120 [SA182 F304]</t>
  </si>
  <si>
    <t>WNeck Flange 400-NPS6 SCH-160 [SA182 F304]</t>
  </si>
  <si>
    <t>WNeck Flange 400-NPS6 SCH-40 [SA182 F304]</t>
  </si>
  <si>
    <t>WNeck Flange 400-NPS6 SCH-80 [SA182 F304]</t>
  </si>
  <si>
    <t>WNeck Flange 400-NPS6 SCH-STD [SA182 F304]</t>
  </si>
  <si>
    <t>WNeck Flange 400-NPS6 SCH-XH [SA182 F304]</t>
  </si>
  <si>
    <t>WNeck Flange 400-NPS6 SCH-XXH [SA182 F304]</t>
  </si>
  <si>
    <t>WNeck Flange 400-NPS8 SCH-10 [SA182 F304]</t>
  </si>
  <si>
    <t>WNeck Flange 400-NPS8 SCH-100 [SA182 F304]</t>
  </si>
  <si>
    <t>WNeck Flange 400-NPS8 SCH-120 [SA182 F304]</t>
  </si>
  <si>
    <t>WNeck Flange 400-NPS8 SCH-140 [SA182 F304]</t>
  </si>
  <si>
    <t>WNeck Flange 400-NPS8 SCH-160 [SA182 F304]</t>
  </si>
  <si>
    <t>WNeck Flange 400-NPS8 SCH-20 [SA182 F304]</t>
  </si>
  <si>
    <t>WNeck Flange 400-NPS8 SCH-30 [SA182 F304]</t>
  </si>
  <si>
    <t>WNeck Flange 400-NPS8 SCH-40 [SA182 F304]</t>
  </si>
  <si>
    <t>WNeck Flange 400-NPS8 SCH-60 [SA182 F304]</t>
  </si>
  <si>
    <t>WNeck Flange 400-NPS8 SCH-80 [SA182 F304]</t>
  </si>
  <si>
    <t>WNeck Flange 400-NPS8 SCH-STD [SA182 F304]</t>
  </si>
  <si>
    <t>WNeck Flange 400-NPS8 SCH-XH [SA182 F304]</t>
  </si>
  <si>
    <t>WNeck Flange 400-NPS8 SCH-XXH [SA182 F304]</t>
  </si>
  <si>
    <t>WNeck Flange 400-NPS10 SCH-10 [SA182 F304]</t>
  </si>
  <si>
    <t>WNeck Flange 400-NPS10 SCH-100 [SA182 F304]</t>
  </si>
  <si>
    <t>WNeck Flange 400-NPS10 SCH-120 [SA182 F304]</t>
  </si>
  <si>
    <t>WNeck Flange 400-NPS10 SCH-140 [SA182 F304]</t>
  </si>
  <si>
    <t>WNeck Flange 400-NPS10 SCH-160 [SA182 F304]</t>
  </si>
  <si>
    <t>WNeck Flange 400-NPS10 SCH-20 [SA182 F304]</t>
  </si>
  <si>
    <t>WNeck Flange 400-NPS10 SCH-30 [SA182 F304]</t>
  </si>
  <si>
    <t>WNeck Flange 400-NPS10 SCH-40 [SA182 F304]</t>
  </si>
  <si>
    <t>WNeck Flange 400-NPS10 SCH-60 [SA182 F304]</t>
  </si>
  <si>
    <t>WNeck Flange 400-NPS10 SCH-80 [SA182 F304]</t>
  </si>
  <si>
    <t>WNeck Flange 400-NPS10 SCH-STD [SA182 F304]</t>
  </si>
  <si>
    <t>WNeck Flange 400-NPS10 SCH-XH [SA182 F304]</t>
  </si>
  <si>
    <t>WNeck Flange 400-NPS10 SCH-XXH [SA182 F304]</t>
  </si>
  <si>
    <t>WNeck Flange 400-NPS12 SCH-10 [SA182 F304]</t>
  </si>
  <si>
    <t>WNeck Flange 400-NPS12 SCH-100 [SA182 F304]</t>
  </si>
  <si>
    <t>WNeck Flange 400-NPS12 SCH-120 [SA182 F304]</t>
  </si>
  <si>
    <t>WNeck Flange 400-NPS12 SCH-140 [SA182 F304]</t>
  </si>
  <si>
    <t>WNeck Flange 400-NPS12 SCH-160 [SA182 F304]</t>
  </si>
  <si>
    <t>WNeck Flange 400-NPS12 SCH-20 [SA182 F304]</t>
  </si>
  <si>
    <t>WNeck Flange 400-NPS12 SCH-30 [SA182 F304]</t>
  </si>
  <si>
    <t>WNeck Flange 400-NPS12 SCH-40 [SA182 F304]</t>
  </si>
  <si>
    <t>WNeck Flange 400-NPS12 SCH-60 [SA182 F304]</t>
  </si>
  <si>
    <t>WNeck Flange 400-NPS12 SCH-80 [SA182 F304]</t>
  </si>
  <si>
    <t>WNeck Flange 400-NPS12 SCH-STD [SA182 F304]</t>
  </si>
  <si>
    <t>WNeck Flange 400-NPS12 SCH-XH [SA182 F304]</t>
  </si>
  <si>
    <t>WNeck Flange 400-NPS12 SCH-XXH [SA182 F304]</t>
  </si>
  <si>
    <t>WNeck Flange 400-NPS14 SCH-10 [SA182 F304]</t>
  </si>
  <si>
    <t>WNeck Flange 400-NPS14 SCH-100 [SA182 F304]</t>
  </si>
  <si>
    <t>WNeck Flange 400-NPS14 SCH-120 [SA182 F304]</t>
  </si>
  <si>
    <t>WNeck Flange 400-NPS14 SCH-140 [SA182 F304]</t>
  </si>
  <si>
    <t>WNeck Flange 400-NPS14 SCH-160 [SA182 F304]</t>
  </si>
  <si>
    <t>WNeck Flange 400-NPS14 SCH-20 [SA182 F304]</t>
  </si>
  <si>
    <t>WNeck Flange 400-NPS14 SCH-30 [SA182 F304]</t>
  </si>
  <si>
    <t>WNeck Flange 400-NPS14 SCH-40 [SA182 F304]</t>
  </si>
  <si>
    <t>WNeck Flange 400-NPS14 SCH-60 [SA182 F304]</t>
  </si>
  <si>
    <t>WNeck Flange 400-NPS14 SCH-80 [SA182 F304]</t>
  </si>
  <si>
    <t>WNeck Flange 400-NPS14 SCH-STD [SA182 F304]</t>
  </si>
  <si>
    <t>WNeck Flange 400-NPS14 SCH-XH [SA182 F304]</t>
  </si>
  <si>
    <t>WNeck Flange 400-NPS16 SCH-10 [SA182 F304]</t>
  </si>
  <si>
    <t>WNeck Flange 400-NPS16 SCH-100 [SA182 F304]</t>
  </si>
  <si>
    <t>WNeck Flange 400-NPS16 SCH-120 [SA182 F304]</t>
  </si>
  <si>
    <t>WNeck Flange 400-NPS16 SCH-140 [SA182 F304]</t>
  </si>
  <si>
    <t>WNeck Flange 400-NPS16 SCH-160 [SA182 F304]</t>
  </si>
  <si>
    <t>WNeck Flange 400-NPS16 SCH-20 [SA182 F304]</t>
  </si>
  <si>
    <t>WNeck Flange 400-NPS16 SCH-30 [SA182 F304]</t>
  </si>
  <si>
    <t>WNeck Flange 400-NPS16 SCH-40 [SA182 F304]</t>
  </si>
  <si>
    <t>WNeck Flange 400-NPS16 SCH-60 [SA182 F304]</t>
  </si>
  <si>
    <t>WNeck Flange 400-NPS16 SCH-80 [SA182 F304]</t>
  </si>
  <si>
    <t>WNeck Flange 400-NPS16 SCH-STD [SA182 F304]</t>
  </si>
  <si>
    <t>WNeck Flange 400-NPS16 SCH-XH [SA182 F304]</t>
  </si>
  <si>
    <t>WNeck Flange 400-NPS18 SCH-10 [SA182 F304]</t>
  </si>
  <si>
    <t>WNeck Flange 400-NPS18 SCH-100 [SA182 F304]</t>
  </si>
  <si>
    <t>WNeck Flange 400-NPS18 SCH-120 [SA182 F304]</t>
  </si>
  <si>
    <t>WNeck Flange 400-NPS18 SCH-140 [SA182 F304]</t>
  </si>
  <si>
    <t>WNeck Flange 400-NPS18 SCH-160 [SA182 F304]</t>
  </si>
  <si>
    <t>WNeck Flange 400-NPS18 SCH-20 [SA182 F304]</t>
  </si>
  <si>
    <t>WNeck Flange 400-NPS18 SCH-30 [SA182 F304]</t>
  </si>
  <si>
    <t>WNeck Flange 400-NPS18 SCH-40 [SA182 F304]</t>
  </si>
  <si>
    <t>WNeck Flange 400-NPS18 SCH-60 [SA182 F304]</t>
  </si>
  <si>
    <t>WNeck Flange 400-NPS18 SCH-80 [SA182 F304]</t>
  </si>
  <si>
    <t>WNeck Flange 400-NPS18 SCH-STD [SA182 F304]</t>
  </si>
  <si>
    <t>WNeck Flange 400-NPS18 SCH-XH [SA182 F304]</t>
  </si>
  <si>
    <t>WNeck Flange 400-NPS20 SCH-10 [SA182 F304]</t>
  </si>
  <si>
    <t>WNeck Flange 400-NPS20 SCH-100 [SA182 F304]</t>
  </si>
  <si>
    <t>WNeck Flange 400-NPS20 SCH-120 [SA182 F304]</t>
  </si>
  <si>
    <t>WNeck Flange 400-NPS20 SCH-140 [SA182 F304]</t>
  </si>
  <si>
    <t>WNeck Flange 400-NPS20 SCH-160 [SA182 F304]</t>
  </si>
  <si>
    <t>WNeck Flange 400-NPS20 SCH-20 [SA182 F304]</t>
  </si>
  <si>
    <t>WNeck Flange 400-NPS20 SCH-30 [SA182 F304]</t>
  </si>
  <si>
    <t>WNeck Flange 400-NPS20 SCH-40 [SA182 F304]</t>
  </si>
  <si>
    <t>WNeck Flange 400-NPS20 SCH-60 [SA182 F304]</t>
  </si>
  <si>
    <t>WNeck Flange 400-NPS20 SCH-80 [SA182 F304]</t>
  </si>
  <si>
    <t>WNeck Flange 400-NPS20 SCH-STD [SA182 F304]</t>
  </si>
  <si>
    <t>WNeck Flange 400-NPS20 SCH-XH [SA182 F304]</t>
  </si>
  <si>
    <t>WNeck Flange 400-NPS24 SCH-10 [SA182 F304]</t>
  </si>
  <si>
    <t>WNeck Flange 400-NPS24 SCH-100 [SA182 F304]</t>
  </si>
  <si>
    <t>WNeck Flange 400-NPS24 SCH-120 [SA182 F304]</t>
  </si>
  <si>
    <t>WNeck Flange 400-NPS24 SCH-140 [SA182 F304]</t>
  </si>
  <si>
    <t>WNeck Flange 400-NPS24 SCH-160 [SA182 F304]</t>
  </si>
  <si>
    <t>WNeck Flange 400-NPS24 SCH-20 [SA182 F304]</t>
  </si>
  <si>
    <t>WNeck Flange 400-NPS24 SCH-30 [SA182 F304]</t>
  </si>
  <si>
    <t>WNeck Flange 400-NPS24 SCH-40 [SA182 F304]</t>
  </si>
  <si>
    <t>WNeck Flange 400-NPS24 SCH-60 [SA182 F304]</t>
  </si>
  <si>
    <t>WNeck Flange 400-NPS24 SCH-80 [SA182 F304]</t>
  </si>
  <si>
    <t>WNeck Flange 400-NPS24 SCH-STD [SA182 F304]</t>
  </si>
  <si>
    <t>WNeck Flange 400-NPS24 SCH-XH [SA182 F304]</t>
  </si>
  <si>
    <t>WNeck Flange 600-NPS0.5 SCH-10 [SA182 F304]</t>
  </si>
  <si>
    <t>WNeck Flange 600-NPS0.5 SCH-160 [SA182 F304]</t>
  </si>
  <si>
    <t>WNeck Flange 600-NPS0.5 SCH-40 [SA182 F304]</t>
  </si>
  <si>
    <t>WNeck Flange 600-NPS0.5 SCH-80 [SA182 F304]</t>
  </si>
  <si>
    <t>WNeck Flange 600-NPS0.5 SCH-STD [SA182 F304]</t>
  </si>
  <si>
    <t>WNeck Flange 600-NPS0.5 SCH-XH [SA182 F304]</t>
  </si>
  <si>
    <t>WNeck Flange 600-NPS0.5 SCH-XXH [SA182 F304]</t>
  </si>
  <si>
    <t>WNeck Flange 600-NPS0.75 SCH-10 [SA182 F304]</t>
  </si>
  <si>
    <t>WNeck Flange 600-NPS0.75 SCH-160 [SA182 F304]</t>
  </si>
  <si>
    <t>WNeck Flange 600-NPS0.75 SCH-40 [SA182 F304]</t>
  </si>
  <si>
    <t>WNeck Flange 600-NPS0.75 SCH-80 [SA182 F304]</t>
  </si>
  <si>
    <t>WNeck Flange 600-NPS0.75 SCH-STD [SA182 F304]</t>
  </si>
  <si>
    <t>WNeck Flange 600-NPS0.75 SCH-XH [SA182 F304]</t>
  </si>
  <si>
    <t>WNeck Flange 600-NPS0.75 SCH-XXH [SA182 F304]</t>
  </si>
  <si>
    <t>WNeck Flange 600-NPS1 SCH-10 [SA182 F304]</t>
  </si>
  <si>
    <t>WNeck Flange 600-NPS1 SCH-160 [SA182 F304]</t>
  </si>
  <si>
    <t>WNeck Flange 600-NPS1 SCH-40 [SA182 F304]</t>
  </si>
  <si>
    <t>WNeck Flange 600-NPS1 SCH-80 [SA182 F304]</t>
  </si>
  <si>
    <t>WNeck Flange 600-NPS1 SCH-STD [SA182 F304]</t>
  </si>
  <si>
    <t>WNeck Flange 600-NPS1 SCH-XH [SA182 F304]</t>
  </si>
  <si>
    <t>WNeck Flange 600-NPS1 SCH-XXH [SA182 F304]</t>
  </si>
  <si>
    <t>WNeck Flange 600-NPS1.25 SCH-10 [SA182 F304]</t>
  </si>
  <si>
    <t>WNeck Flange 600-NPS1.25 SCH-160 [SA182 F304]</t>
  </si>
  <si>
    <t>WNeck Flange 600-NPS1.25 SCH-40 [SA182 F304]</t>
  </si>
  <si>
    <t>WNeck Flange 600-NPS1.25 SCH-80 [SA182 F304]</t>
  </si>
  <si>
    <t>WNeck Flange 600-NPS1.25 SCH-STD [SA182 F304]</t>
  </si>
  <si>
    <t>WNeck Flange 600-NPS1.25 SCH-XH [SA182 F304]</t>
  </si>
  <si>
    <t>WNeck Flange 600-NPS1.25 SCH-XXH [SA182 F304]</t>
  </si>
  <si>
    <t>WNeck Flange 600-NPS1.5 SCH-10 [SA182 F304]</t>
  </si>
  <si>
    <t>WNeck Flange 600-NPS1.5 SCH-160 [SA182 F304]</t>
  </si>
  <si>
    <t>WNeck Flange 600-NPS1.5 SCH-40 [SA182 F304]</t>
  </si>
  <si>
    <t>WNeck Flange 600-NPS1.5 SCH-80 [SA182 F304]</t>
  </si>
  <si>
    <t>WNeck Flange 600-NPS1.5 SCH-STD [SA182 F304]</t>
  </si>
  <si>
    <t>WNeck Flange 600-NPS1.5 SCH-XH [SA182 F304]</t>
  </si>
  <si>
    <t>WNeck Flange 600-NPS1.5 SCH-XXH [SA182 F304]</t>
  </si>
  <si>
    <t>WNeck Flange 600-NPS2 SCH-10 [SA182 F304]</t>
  </si>
  <si>
    <t>WNeck Flange 600-NPS2 SCH-160 [SA182 F304]</t>
  </si>
  <si>
    <t>WNeck Flange 600-NPS2 SCH-40 [SA182 F304]</t>
  </si>
  <si>
    <t>WNeck Flange 600-NPS2 SCH-80 [SA182 F304]</t>
  </si>
  <si>
    <t>WNeck Flange 600-NPS2 SCH-STD [SA182 F304]</t>
  </si>
  <si>
    <t>WNeck Flange 600-NPS2 SCH-XH [SA182 F304]</t>
  </si>
  <si>
    <t>WNeck Flange 600-NPS2 SCH-XXH [SA182 F304]</t>
  </si>
  <si>
    <t>WNeck Flange 600-NPS2.5 SCH-10 [SA182 F304]</t>
  </si>
  <si>
    <t>WNeck Flange 600-NPS2.5 SCH-160 [SA182 F304]</t>
  </si>
  <si>
    <t>WNeck Flange 600-NPS2.5 SCH-40 [SA182 F304]</t>
  </si>
  <si>
    <t>WNeck Flange 600-NPS2.5 SCH-80 [SA182 F304]</t>
  </si>
  <si>
    <t>WNeck Flange 600-NPS2.5 SCH-STD [SA182 F304]</t>
  </si>
  <si>
    <t>WNeck Flange 600-NPS2.5 SCH-XH [SA182 F304]</t>
  </si>
  <si>
    <t>WNeck Flange 600-NPS2.5 SCH-XXH [SA182 F304]</t>
  </si>
  <si>
    <t>WNeck Flange 600-NPS3 SCH-10 [SA182 F304]</t>
  </si>
  <si>
    <t>WNeck Flange 600-NPS3 SCH-160 [SA182 F304]</t>
  </si>
  <si>
    <t>WNeck Flange 600-NPS3 SCH-40 [SA182 F304]</t>
  </si>
  <si>
    <t>WNeck Flange 600-NPS3 SCH-80 [SA182 F304]</t>
  </si>
  <si>
    <t>WNeck Flange 600-NPS3 SCH-STD [SA182 F304]</t>
  </si>
  <si>
    <t>WNeck Flange 600-NPS3 SCH-XH [SA182 F304]</t>
  </si>
  <si>
    <t>WNeck Flange 600-NPS3 SCH-XXH [SA182 F304]</t>
  </si>
  <si>
    <t>WNeck Flange 600-NPS3.5 SCH-10 [SA182 F304]</t>
  </si>
  <si>
    <t>WNeck Flange 600-NPS3.5 SCH-40 [SA182 F304]</t>
  </si>
  <si>
    <t>WNeck Flange 600-NPS3.5 SCH-80 [SA182 F304]</t>
  </si>
  <si>
    <t>WNeck Flange 600-NPS3.5 SCH-STD [SA182 F304]</t>
  </si>
  <si>
    <t>WNeck Flange 600-NPS3.5 SCH-XH [SA182 F304]</t>
  </si>
  <si>
    <t>WNeck Flange 600-NPS3.5 SCH-XXH [SA182 F304]</t>
  </si>
  <si>
    <t>WNeck Flange 600-NPS4 SCH-10 [SA182 F304]</t>
  </si>
  <si>
    <t>WNeck Flange 600-NPS4 SCH-120 [SA182 F304]</t>
  </si>
  <si>
    <t>WNeck Flange 600-NPS4 SCH-160 [SA182 F304]</t>
  </si>
  <si>
    <t>WNeck Flange 600-NPS4 SCH-40 [SA182 F304]</t>
  </si>
  <si>
    <t>WNeck Flange 600-NPS4 SCH-80 [SA182 F304]</t>
  </si>
  <si>
    <t>WNeck Flange 600-NPS4 SCH-STD [SA182 F304]</t>
  </si>
  <si>
    <t>WNeck Flange 600-NPS4 SCH-XH [SA182 F304]</t>
  </si>
  <si>
    <t>WNeck Flange 600-NPS4 SCH-XXH [SA182 F304]</t>
  </si>
  <si>
    <t>WNeck Flange 600-NPS5 SCH-10 [SA182 F304]</t>
  </si>
  <si>
    <t>WNeck Flange 600-NPS5 SCH-120 [SA182 F304]</t>
  </si>
  <si>
    <t>WNeck Flange 600-NPS5 SCH-160 [SA182 F304]</t>
  </si>
  <si>
    <t>WNeck Flange 600-NPS5 SCH-40 [SA182 F304]</t>
  </si>
  <si>
    <t>WNeck Flange 600-NPS5 SCH-80 [SA182 F304]</t>
  </si>
  <si>
    <t>WNeck Flange 600-NPS5 SCH-STD [SA182 F304]</t>
  </si>
  <si>
    <t>WNeck Flange 600-NPS5 SCH-XH [SA182 F304]</t>
  </si>
  <si>
    <t>WNeck Flange 600-NPS5 SCH-XXH [SA182 F304]</t>
  </si>
  <si>
    <t>WNeck Flange 600-NPS6 SCH-10 [SA182 F304]</t>
  </si>
  <si>
    <t>WNeck Flange 600-NPS6 SCH-120 [SA182 F304]</t>
  </si>
  <si>
    <t>WNeck Flange 600-NPS6 SCH-160 [SA182 F304]</t>
  </si>
  <si>
    <t>WNeck Flange 600-NPS6 SCH-40 [SA182 F304]</t>
  </si>
  <si>
    <t>WNeck Flange 600-NPS6 SCH-80 [SA182 F304]</t>
  </si>
  <si>
    <t>WNeck Flange 600-NPS6 SCH-STD [SA182 F304]</t>
  </si>
  <si>
    <t>WNeck Flange 600-NPS6 SCH-XH [SA182 F304]</t>
  </si>
  <si>
    <t>WNeck Flange 600-NPS6 SCH-XXH [SA182 F304]</t>
  </si>
  <si>
    <t>WNeck Flange 600-NPS8 SCH-10 [SA182 F304]</t>
  </si>
  <si>
    <t>WNeck Flange 600-NPS8 SCH-100 [SA182 F304]</t>
  </si>
  <si>
    <t>WNeck Flange 600-NPS8 SCH-120 [SA182 F304]</t>
  </si>
  <si>
    <t>WNeck Flange 600-NPS8 SCH-140 [SA182 F304]</t>
  </si>
  <si>
    <t>WNeck Flange 600-NPS8 SCH-160 [SA182 F304]</t>
  </si>
  <si>
    <t>WNeck Flange 600-NPS8 SCH-20 [SA182 F304]</t>
  </si>
  <si>
    <t>WNeck Flange 600-NPS8 SCH-30 [SA182 F304]</t>
  </si>
  <si>
    <t>WNeck Flange 600-NPS8 SCH-40 [SA182 F304]</t>
  </si>
  <si>
    <t>WNeck Flange 600-NPS8 SCH-60 [SA182 F304]</t>
  </si>
  <si>
    <t>WNeck Flange 600-NPS8 SCH-80 [SA182 F304]</t>
  </si>
  <si>
    <t>WNeck Flange 600-NPS8 SCH-STD [SA182 F304]</t>
  </si>
  <si>
    <t>WNeck Flange 600-NPS8 SCH-XH [SA182 F304]</t>
  </si>
  <si>
    <t>WNeck Flange 600-NPS8 SCH-XXH [SA182 F304]</t>
  </si>
  <si>
    <t>WNeck Flange 600-NPS10 SCH-10 [SA182 F304]</t>
  </si>
  <si>
    <t>WNeck Flange 600-NPS10 SCH-100 [SA182 F304]</t>
  </si>
  <si>
    <t>WNeck Flange 600-NPS10 SCH-120 [SA182 F304]</t>
  </si>
  <si>
    <t>WNeck Flange 600-NPS10 SCH-140 [SA182 F304]</t>
  </si>
  <si>
    <t>WNeck Flange 600-NPS10 SCH-160 [SA182 F304]</t>
  </si>
  <si>
    <t>WNeck Flange 600-NPS10 SCH-20 [SA182 F304]</t>
  </si>
  <si>
    <t>WNeck Flange 600-NPS10 SCH-30 [SA182 F304]</t>
  </si>
  <si>
    <t>WNeck Flange 600-NPS10 SCH-40 [SA182 F304]</t>
  </si>
  <si>
    <t>WNeck Flange 600-NPS10 SCH-60 [SA182 F304]</t>
  </si>
  <si>
    <t>WNeck Flange 600-NPS10 SCH-80 [SA182 F304]</t>
  </si>
  <si>
    <t>WNeck Flange 600-NPS10 SCH-STD [SA182 F304]</t>
  </si>
  <si>
    <t>WNeck Flange 600-NPS10 SCH-XH [SA182 F304]</t>
  </si>
  <si>
    <t>WNeck Flange 600-NPS10 SCH-XXH [SA182 F304]</t>
  </si>
  <si>
    <t>WNeck Flange 600-NPS12 SCH-10 [SA182 F304]</t>
  </si>
  <si>
    <t>WNeck Flange 600-NPS12 SCH-100 [SA182 F304]</t>
  </si>
  <si>
    <t>WNeck Flange 600-NPS12 SCH-120 [SA182 F304]</t>
  </si>
  <si>
    <t>WNeck Flange 600-NPS12 SCH-140 [SA182 F304]</t>
  </si>
  <si>
    <t>WNeck Flange 600-NPS12 SCH-160 [SA182 F304]</t>
  </si>
  <si>
    <t>WNeck Flange 600-NPS12 SCH-20 [SA182 F304]</t>
  </si>
  <si>
    <t>WNeck Flange 600-NPS12 SCH-30 [SA182 F304]</t>
  </si>
  <si>
    <t>WNeck Flange 600-NPS12 SCH-40 [SA182 F304]</t>
  </si>
  <si>
    <t>WNeck Flange 600-NPS12 SCH-60 [SA182 F304]</t>
  </si>
  <si>
    <t>WNeck Flange 600-NPS12 SCH-80 [SA182 F304]</t>
  </si>
  <si>
    <t>WNeck Flange 600-NPS12 SCH-STD [SA182 F304]</t>
  </si>
  <si>
    <t>WNeck Flange 600-NPS12 SCH-XH [SA182 F304]</t>
  </si>
  <si>
    <t>WNeck Flange 600-NPS12 SCH-XXH [SA182 F304]</t>
  </si>
  <si>
    <t>WNeck Flange 600-NPS14 SCH-10 [SA182 F304]</t>
  </si>
  <si>
    <t>WNeck Flange 600-NPS14 SCH-100 [SA182 F304]</t>
  </si>
  <si>
    <t>WNeck Flange 600-NPS14 SCH-120 [SA182 F304]</t>
  </si>
  <si>
    <t>WNeck Flange 600-NPS14 SCH-140 [SA182 F304]</t>
  </si>
  <si>
    <t>WNeck Flange 600-NPS14 SCH-160 [SA182 F304]</t>
  </si>
  <si>
    <t>WNeck Flange 600-NPS14 SCH-20 [SA182 F304]</t>
  </si>
  <si>
    <t>WNeck Flange 600-NPS14 SCH-30 [SA182 F304]</t>
  </si>
  <si>
    <t>WNeck Flange 600-NPS14 SCH-40 [SA182 F304]</t>
  </si>
  <si>
    <t>WNeck Flange 600-NPS14 SCH-60 [SA182 F304]</t>
  </si>
  <si>
    <t>WNeck Flange 600-NPS14 SCH-80 [SA182 F304]</t>
  </si>
  <si>
    <t>WNeck Flange 600-NPS14 SCH-STD [SA182 F304]</t>
  </si>
  <si>
    <t>WNeck Flange 600-NPS14 SCH-XH [SA182 F304]</t>
  </si>
  <si>
    <t>WNeck Flange 600-NPS16 SCH-10 [SA182 F304]</t>
  </si>
  <si>
    <t>WNeck Flange 600-NPS16 SCH-100 [SA182 F304]</t>
  </si>
  <si>
    <t>WNeck Flange 600-NPS16 SCH-120 [SA182 F304]</t>
  </si>
  <si>
    <t>WNeck Flange 600-NPS16 SCH-140 [SA182 F304]</t>
  </si>
  <si>
    <t>WNeck Flange 600-NPS16 SCH-160 [SA182 F304]</t>
  </si>
  <si>
    <t>WNeck Flange 600-NPS16 SCH-20 [SA182 F304]</t>
  </si>
  <si>
    <t>WNeck Flange 600-NPS16 SCH-30 [SA182 F304]</t>
  </si>
  <si>
    <t>WNeck Flange 600-NPS16 SCH-40 [SA182 F304]</t>
  </si>
  <si>
    <t>WNeck Flange 600-NPS16 SCH-60 [SA182 F304]</t>
  </si>
  <si>
    <t>WNeck Flange 600-NPS16 SCH-80 [SA182 F304]</t>
  </si>
  <si>
    <t>WNeck Flange 600-NPS16 SCH-STD [SA182 F304]</t>
  </si>
  <si>
    <t>WNeck Flange 600-NPS16 SCH-XH [SA182 F304]</t>
  </si>
  <si>
    <t>WNeck Flange 600-NPS18 SCH-10 [SA182 F304]</t>
  </si>
  <si>
    <t>WNeck Flange 600-NPS18 SCH-100 [SA182 F304]</t>
  </si>
  <si>
    <t>WNeck Flange 600-NPS18 SCH-120 [SA182 F304]</t>
  </si>
  <si>
    <t>WNeck Flange 600-NPS18 SCH-140 [SA182 F304]</t>
  </si>
  <si>
    <t>WNeck Flange 600-NPS18 SCH-160 [SA182 F304]</t>
  </si>
  <si>
    <t>WNeck Flange 600-NPS18 SCH-20 [SA182 F304]</t>
  </si>
  <si>
    <t>WNeck Flange 600-NPS18 SCH-30 [SA182 F304]</t>
  </si>
  <si>
    <t>WNeck Flange 600-NPS18 SCH-40 [SA182 F304]</t>
  </si>
  <si>
    <t>WNeck Flange 600-NPS18 SCH-60 [SA182 F304]</t>
  </si>
  <si>
    <t>WNeck Flange 600-NPS18 SCH-80 [SA182 F304]</t>
  </si>
  <si>
    <t>WNeck Flange 600-NPS18 SCH-STD [SA182 F304]</t>
  </si>
  <si>
    <t>WNeck Flange 600-NPS18 SCH-XH [SA182 F304]</t>
  </si>
  <si>
    <t>WNeck Flange 600-NPS20 SCH-10 [SA182 F304]</t>
  </si>
  <si>
    <t>WNeck Flange 600-NPS20 SCH-100 [SA182 F304]</t>
  </si>
  <si>
    <t>WNeck Flange 600-NPS20 SCH-120 [SA182 F304]</t>
  </si>
  <si>
    <t>WNeck Flange 600-NPS20 SCH-140 [SA182 F304]</t>
  </si>
  <si>
    <t>WNeck Flange 600-NPS20 SCH-160 [SA182 F304]</t>
  </si>
  <si>
    <t>WNeck Flange 600-NPS20 SCH-20 [SA182 F304]</t>
  </si>
  <si>
    <t>WNeck Flange 600-NPS20 SCH-30 [SA182 F304]</t>
  </si>
  <si>
    <t>WNeck Flange 600-NPS20 SCH-40 [SA182 F304]</t>
  </si>
  <si>
    <t>WNeck Flange 600-NPS20 SCH-60 [SA182 F304]</t>
  </si>
  <si>
    <t>WNeck Flange 600-NPS20 SCH-80 [SA182 F304]</t>
  </si>
  <si>
    <t>WNeck Flange 600-NPS20 SCH-STD [SA182 F304]</t>
  </si>
  <si>
    <t>WNeck Flange 600-NPS20 SCH-XH [SA182 F304]</t>
  </si>
  <si>
    <t>WNeck Flange 600-NPS24 SCH-10 [SA182 F304]</t>
  </si>
  <si>
    <t>WNeck Flange 600-NPS24 SCH-100 [SA182 F304]</t>
  </si>
  <si>
    <t>WNeck Flange 600-NPS24 SCH-120 [SA182 F304]</t>
  </si>
  <si>
    <t>WNeck Flange 600-NPS24 SCH-140 [SA182 F304]</t>
  </si>
  <si>
    <t>WNeck Flange 600-NPS24 SCH-160 [SA182 F304]</t>
  </si>
  <si>
    <t>WNeck Flange 600-NPS24 SCH-20 [SA182 F304]</t>
  </si>
  <si>
    <t>WNeck Flange 600-NPS24 SCH-30 [SA182 F304]</t>
  </si>
  <si>
    <t>WNeck Flange 600-NPS24 SCH-40 [SA182 F304]</t>
  </si>
  <si>
    <t>WNeck Flange 600-NPS24 SCH-60 [SA182 F304]</t>
  </si>
  <si>
    <t>WNeck Flange 600-NPS24 SCH-80 [SA182 F304]</t>
  </si>
  <si>
    <t>WNeck Flange 600-NPS24 SCH-STD [SA182 F304]</t>
  </si>
  <si>
    <t>WNeck Flange 600-NPS24 SCH-XH [SA182 F304]</t>
  </si>
  <si>
    <t>WNeck Flange 900-NPS0.5 SCH-10 [SA182 F304]</t>
  </si>
  <si>
    <t>WNeck Flange 900-NPS0.5 SCH-160 [SA182 F304]</t>
  </si>
  <si>
    <t>WNeck Flange 900-NPS0.5 SCH-40 [SA182 F304]</t>
  </si>
  <si>
    <t>WNeck Flange 900-NPS0.5 SCH-80 [SA182 F304]</t>
  </si>
  <si>
    <t>WNeck Flange 900-NPS0.5 SCH-STD [SA182 F304]</t>
  </si>
  <si>
    <t>WNeck Flange 900-NPS0.5 SCH-XH [SA182 F304]</t>
  </si>
  <si>
    <t>WNeck Flange 900-NPS0.5 SCH-XXH [SA182 F304]</t>
  </si>
  <si>
    <t>WNeck Flange 900-NPS0.75 SCH-10 [SA182 F304]</t>
  </si>
  <si>
    <t>WNeck Flange 900-NPS0.75 SCH-160 [SA182 F304]</t>
  </si>
  <si>
    <t>WNeck Flange 900-NPS0.75 SCH-40 [SA182 F304]</t>
  </si>
  <si>
    <t>WNeck Flange 900-NPS0.75 SCH-80 [SA182 F304]</t>
  </si>
  <si>
    <t>WNeck Flange 900-NPS0.75 SCH-STD [SA182 F304]</t>
  </si>
  <si>
    <t>WNeck Flange 900-NPS0.75 SCH-XH [SA182 F304]</t>
  </si>
  <si>
    <t>WNeck Flange 900-NPS0.75 SCH-XXH [SA182 F304]</t>
  </si>
  <si>
    <t>WNeck Flange 900-NPS1 SCH-10 [SA182 F304]</t>
  </si>
  <si>
    <t>WNeck Flange 900-NPS1 SCH-160 [SA182 F304]</t>
  </si>
  <si>
    <t>WNeck Flange 900-NPS1 SCH-40 [SA182 F304]</t>
  </si>
  <si>
    <t>WNeck Flange 900-NPS1 SCH-80 [SA182 F304]</t>
  </si>
  <si>
    <t>WNeck Flange 900-NPS1 SCH-STD [SA182 F304]</t>
  </si>
  <si>
    <t>WNeck Flange 900-NPS1 SCH-XH [SA182 F304]</t>
  </si>
  <si>
    <t>WNeck Flange 900-NPS1 SCH-XXH [SA182 F304]</t>
  </si>
  <si>
    <t>WNeck Flange 900-NPS1.25 SCH-10 [SA182 F304]</t>
  </si>
  <si>
    <t>WNeck Flange 900-NPS1.25 SCH-160 [SA182 F304]</t>
  </si>
  <si>
    <t>WNeck Flange 900-NPS1.25 SCH-40 [SA182 F304]</t>
  </si>
  <si>
    <t>WNeck Flange 900-NPS1.25 SCH-80 [SA182 F304]</t>
  </si>
  <si>
    <t>WNeck Flange 900-NPS1.25 SCH-STD [SA182 F304]</t>
  </si>
  <si>
    <t>WNeck Flange 900-NPS1.25 SCH-XH [SA182 F304]</t>
  </si>
  <si>
    <t>WNeck Flange 900-NPS1.25 SCH-XXH [SA182 F304]</t>
  </si>
  <si>
    <t>WNeck Flange 900-NPS1.5 SCH-10 [SA182 F304]</t>
  </si>
  <si>
    <t>WNeck Flange 900-NPS1.5 SCH-160 [SA182 F304]</t>
  </si>
  <si>
    <t>WNeck Flange 900-NPS1.5 SCH-40 [SA182 F304]</t>
  </si>
  <si>
    <t>WNeck Flange 900-NPS1.5 SCH-80 [SA182 F304]</t>
  </si>
  <si>
    <t>WNeck Flange 900-NPS1.5 SCH-STD [SA182 F304]</t>
  </si>
  <si>
    <t>WNeck Flange 900-NPS1.5 SCH-XH [SA182 F304]</t>
  </si>
  <si>
    <t>WNeck Flange 900-NPS1.5 SCH-XXH [SA182 F304]</t>
  </si>
  <si>
    <t>WNeck Flange 900-NPS2 SCH-10 [SA182 F304]</t>
  </si>
  <si>
    <t>WNeck Flange 900-NPS2 SCH-160 [SA182 F304]</t>
  </si>
  <si>
    <t>WNeck Flange 900-NPS2 SCH-40 [SA182 F304]</t>
  </si>
  <si>
    <t>WNeck Flange 900-NPS2 SCH-80 [SA182 F304]</t>
  </si>
  <si>
    <t>WNeck Flange 900-NPS2 SCH-STD [SA182 F304]</t>
  </si>
  <si>
    <t>WNeck Flange 900-NPS2 SCH-XH [SA182 F304]</t>
  </si>
  <si>
    <t>WNeck Flange 900-NPS2 SCH-XXH [SA182 F304]</t>
  </si>
  <si>
    <t>WNeck Flange 900-NPS2.5 SCH-10 [SA182 F304]</t>
  </si>
  <si>
    <t>WNeck Flange 900-NPS2.5 SCH-160 [SA182 F304]</t>
  </si>
  <si>
    <t>WNeck Flange 900-NPS2.5 SCH-40 [SA182 F304]</t>
  </si>
  <si>
    <t>WNeck Flange 900-NPS2.5 SCH-80 [SA182 F304]</t>
  </si>
  <si>
    <t>WNeck Flange 900-NPS2.5 SCH-STD [SA182 F304]</t>
  </si>
  <si>
    <t>WNeck Flange 900-NPS2.5 SCH-XH [SA182 F304]</t>
  </si>
  <si>
    <t>WNeck Flange 900-NPS2.5 SCH-XXH [SA182 F304]</t>
  </si>
  <si>
    <t>WNeck Flange 900-NPS3 SCH-10 [SA182 F304]</t>
  </si>
  <si>
    <t>WNeck Flange 900-NPS3 SCH-160 [SA182 F304]</t>
  </si>
  <si>
    <t>WNeck Flange 900-NPS3 SCH-40 [SA182 F304]</t>
  </si>
  <si>
    <t>WNeck Flange 900-NPS3 SCH-80 [SA182 F304]</t>
  </si>
  <si>
    <t>WNeck Flange 900-NPS3 SCH-STD [SA182 F304]</t>
  </si>
  <si>
    <t>WNeck Flange 900-NPS3 SCH-XH [SA182 F304]</t>
  </si>
  <si>
    <t>WNeck Flange 900-NPS3 SCH-XXH [SA182 F304]</t>
  </si>
  <si>
    <t>WNeck Flange 900-NPS4 SCH-10 [SA182 F304]</t>
  </si>
  <si>
    <t>WNeck Flange 900-NPS4 SCH-120 [SA182 F304]</t>
  </si>
  <si>
    <t>WNeck Flange 900-NPS4 SCH-160 [SA182 F304]</t>
  </si>
  <si>
    <t>WNeck Flange 900-NPS4 SCH-40 [SA182 F304]</t>
  </si>
  <si>
    <t>WNeck Flange 900-NPS4 SCH-80 [SA182 F304]</t>
  </si>
  <si>
    <t>WNeck Flange 900-NPS4 SCH-STD [SA182 F304]</t>
  </si>
  <si>
    <t>WNeck Flange 900-NPS4 SCH-XH [SA182 F304]</t>
  </si>
  <si>
    <t>WNeck Flange 900-NPS4 SCH-XXH [SA182 F304]</t>
  </si>
  <si>
    <t>WNeck Flange 900-NPS5 SCH-10 [SA182 F304]</t>
  </si>
  <si>
    <t>WNeck Flange 900-NPS5 SCH-120 [SA182 F304]</t>
  </si>
  <si>
    <t>WNeck Flange 900-NPS5 SCH-160 [SA182 F304]</t>
  </si>
  <si>
    <t>WNeck Flange 900-NPS5 SCH-40 [SA182 F304]</t>
  </si>
  <si>
    <t>WNeck Flange 900-NPS5 SCH-80 [SA182 F304]</t>
  </si>
  <si>
    <t>WNeck Flange 900-NPS5 SCH-STD [SA182 F304]</t>
  </si>
  <si>
    <t>WNeck Flange 900-NPS5 SCH-XH [SA182 F304]</t>
  </si>
  <si>
    <t>WNeck Flange 900-NPS5 SCH-XXH [SA182 F304]</t>
  </si>
  <si>
    <t>WNeck Flange 900-NPS6 SCH-10 [SA182 F304]</t>
  </si>
  <si>
    <t>WNeck Flange 900-NPS6 SCH-120 [SA182 F304]</t>
  </si>
  <si>
    <t>WNeck Flange 900-NPS6 SCH-160 [SA182 F304]</t>
  </si>
  <si>
    <t>WNeck Flange 900-NPS6 SCH-40 [SA182 F304]</t>
  </si>
  <si>
    <t>WNeck Flange 900-NPS6 SCH-80 [SA182 F304]</t>
  </si>
  <si>
    <t>WNeck Flange 900-NPS6 SCH-STD [SA182 F304]</t>
  </si>
  <si>
    <t>WNeck Flange 900-NPS6 SCH-XH [SA182 F304]</t>
  </si>
  <si>
    <t>WNeck Flange 900-NPS6 SCH-XXH [SA182 F304]</t>
  </si>
  <si>
    <t>WNeck Flange 900-NPS8 SCH-10 [SA182 F304]</t>
  </si>
  <si>
    <t>WNeck Flange 900-NPS8 SCH-100 [SA182 F304]</t>
  </si>
  <si>
    <t>WNeck Flange 900-NPS8 SCH-120 [SA182 F304]</t>
  </si>
  <si>
    <t>WNeck Flange 900-NPS8 SCH-140 [SA182 F304]</t>
  </si>
  <si>
    <t>WNeck Flange 900-NPS8 SCH-160 [SA182 F304]</t>
  </si>
  <si>
    <t>WNeck Flange 900-NPS8 SCH-20 [SA182 F304]</t>
  </si>
  <si>
    <t>WNeck Flange 900-NPS8 SCH-30 [SA182 F304]</t>
  </si>
  <si>
    <t>WNeck Flange 900-NPS8 SCH-40 [SA182 F304]</t>
  </si>
  <si>
    <t>WNeck Flange 900-NPS8 SCH-60 [SA182 F304]</t>
  </si>
  <si>
    <t>WNeck Flange 900-NPS8 SCH-80 [SA182 F304]</t>
  </si>
  <si>
    <t>WNeck Flange 900-NPS8 SCH-STD [SA182 F304]</t>
  </si>
  <si>
    <t>WNeck Flange 900-NPS8 SCH-XH [SA182 F304]</t>
  </si>
  <si>
    <t>WNeck Flange 900-NPS8 SCH-XXH [SA182 F304]</t>
  </si>
  <si>
    <t>WNeck Flange 900-NPS10 SCH-10 [SA182 F304]</t>
  </si>
  <si>
    <t>WNeck Flange 900-NPS10 SCH-100 [SA182 F304]</t>
  </si>
  <si>
    <t>WNeck Flange 900-NPS10 SCH-120 [SA182 F304]</t>
  </si>
  <si>
    <t>WNeck Flange 900-NPS10 SCH-140 [SA182 F304]</t>
  </si>
  <si>
    <t>WNeck Flange 900-NPS10 SCH-160 [SA182 F304]</t>
  </si>
  <si>
    <t>WNeck Flange 900-NPS10 SCH-20 [SA182 F304]</t>
  </si>
  <si>
    <t>WNeck Flange 900-NPS10 SCH-30 [SA182 F304]</t>
  </si>
  <si>
    <t>WNeck Flange 900-NPS10 SCH-40 [SA182 F304]</t>
  </si>
  <si>
    <t>WNeck Flange 900-NPS10 SCH-60 [SA182 F304]</t>
  </si>
  <si>
    <t>WNeck Flange 900-NPS10 SCH-80 [SA182 F304]</t>
  </si>
  <si>
    <t>WNeck Flange 900-NPS10 SCH-STD [SA182 F304]</t>
  </si>
  <si>
    <t>WNeck Flange 900-NPS10 SCH-XH [SA182 F304]</t>
  </si>
  <si>
    <t>WNeck Flange 900-NPS10 SCH-XXH [SA182 F304]</t>
  </si>
  <si>
    <t>WNeck Flange 900-NPS12 SCH-10 [SA182 F304]</t>
  </si>
  <si>
    <t>WNeck Flange 900-NPS12 SCH-100 [SA182 F304]</t>
  </si>
  <si>
    <t>WNeck Flange 900-NPS12 SCH-120 [SA182 F304]</t>
  </si>
  <si>
    <t>WNeck Flange 900-NPS12 SCH-140 [SA182 F304]</t>
  </si>
  <si>
    <t>WNeck Flange 900-NPS12 SCH-160 [SA182 F304]</t>
  </si>
  <si>
    <t>WNeck Flange 900-NPS12 SCH-20 [SA182 F304]</t>
  </si>
  <si>
    <t>WNeck Flange 900-NPS12 SCH-30 [SA182 F304]</t>
  </si>
  <si>
    <t>WNeck Flange 900-NPS12 SCH-40 [SA182 F304]</t>
  </si>
  <si>
    <t>WNeck Flange 900-NPS12 SCH-60 [SA182 F304]</t>
  </si>
  <si>
    <t>WNeck Flange 900-NPS12 SCH-80 [SA182 F304]</t>
  </si>
  <si>
    <t>WNeck Flange 900-NPS12 SCH-STD [SA182 F304]</t>
  </si>
  <si>
    <t>WNeck Flange 900-NPS12 SCH-XH [SA182 F304]</t>
  </si>
  <si>
    <t>WNeck Flange 900-NPS12 SCH-XXH [SA182 F304]</t>
  </si>
  <si>
    <t>WNeck Flange 900-NPS14 SCH-10 [SA182 F304]</t>
  </si>
  <si>
    <t>WNeck Flange 900-NPS14 SCH-100 [SA182 F304]</t>
  </si>
  <si>
    <t>WNeck Flange 900-NPS14 SCH-120 [SA182 F304]</t>
  </si>
  <si>
    <t>WNeck Flange 900-NPS14 SCH-140 [SA182 F304]</t>
  </si>
  <si>
    <t>WNeck Flange 900-NPS14 SCH-160 [SA182 F304]</t>
  </si>
  <si>
    <t>WNeck Flange 900-NPS14 SCH-20 [SA182 F304]</t>
  </si>
  <si>
    <t>WNeck Flange 900-NPS14 SCH-30 [SA182 F304]</t>
  </si>
  <si>
    <t>WNeck Flange 900-NPS14 SCH-40 [SA182 F304]</t>
  </si>
  <si>
    <t>WNeck Flange 900-NPS14 SCH-60 [SA182 F304]</t>
  </si>
  <si>
    <t>WNeck Flange 900-NPS14 SCH-80 [SA182 F304]</t>
  </si>
  <si>
    <t>WNeck Flange 900-NPS14 SCH-STD [SA182 F304]</t>
  </si>
  <si>
    <t>WNeck Flange 900-NPS14 SCH-XH [SA182 F304]</t>
  </si>
  <si>
    <t>WNeck Flange 900-NPS16 SCH-10 [SA182 F304]</t>
  </si>
  <si>
    <t>WNeck Flange 900-NPS16 SCH-100 [SA182 F304]</t>
  </si>
  <si>
    <t>WNeck Flange 900-NPS16 SCH-120 [SA182 F304]</t>
  </si>
  <si>
    <t>WNeck Flange 900-NPS16 SCH-140 [SA182 F304]</t>
  </si>
  <si>
    <t>WNeck Flange 900-NPS16 SCH-160 [SA182 F304]</t>
  </si>
  <si>
    <t>WNeck Flange 900-NPS16 SCH-20 [SA182 F304]</t>
  </si>
  <si>
    <t>WNeck Flange 900-NPS16 SCH-30 [SA182 F304]</t>
  </si>
  <si>
    <t>WNeck Flange 900-NPS16 SCH-40 [SA182 F304]</t>
  </si>
  <si>
    <t>WNeck Flange 900-NPS16 SCH-60 [SA182 F304]</t>
  </si>
  <si>
    <t>WNeck Flange 900-NPS16 SCH-80 [SA182 F304]</t>
  </si>
  <si>
    <t>WNeck Flange 900-NPS16 SCH-STD [SA182 F304]</t>
  </si>
  <si>
    <t>WNeck Flange 900-NPS16 SCH-XH [SA182 F304]</t>
  </si>
  <si>
    <t>WNeck Flange 900-NPS18 SCH-10 [SA182 F304]</t>
  </si>
  <si>
    <t>WNeck Flange 900-NPS18 SCH-100 [SA182 F304]</t>
  </si>
  <si>
    <t>WNeck Flange 900-NPS18 SCH-120 [SA182 F304]</t>
  </si>
  <si>
    <t>WNeck Flange 900-NPS18 SCH-140 [SA182 F304]</t>
  </si>
  <si>
    <t>WNeck Flange 900-NPS18 SCH-160 [SA182 F304]</t>
  </si>
  <si>
    <t>WNeck Flange 900-NPS18 SCH-20 [SA182 F304]</t>
  </si>
  <si>
    <t>WNeck Flange 900-NPS18 SCH-30 [SA182 F304]</t>
  </si>
  <si>
    <t>WNeck Flange 900-NPS18 SCH-40 [SA182 F304]</t>
  </si>
  <si>
    <t>WNeck Flange 900-NPS18 SCH-60 [SA182 F304]</t>
  </si>
  <si>
    <t>WNeck Flange 900-NPS18 SCH-80 [SA182 F304]</t>
  </si>
  <si>
    <t>WNeck Flange 900-NPS18 SCH-STD [SA182 F304]</t>
  </si>
  <si>
    <t>WNeck Flange 900-NPS18 SCH-XH [SA182 F304]</t>
  </si>
  <si>
    <t>WNeck Flange 900-NPS20 SCH-10 [SA182 F304]</t>
  </si>
  <si>
    <t>WNeck Flange 900-NPS20 SCH-100 [SA182 F304]</t>
  </si>
  <si>
    <t>WNeck Flange 900-NPS20 SCH-120 [SA182 F304]</t>
  </si>
  <si>
    <t>WNeck Flange 900-NPS20 SCH-140 [SA182 F304]</t>
  </si>
  <si>
    <t>WNeck Flange 900-NPS20 SCH-160 [SA182 F304]</t>
  </si>
  <si>
    <t>WNeck Flange 900-NPS20 SCH-20 [SA182 F304]</t>
  </si>
  <si>
    <t>WNeck Flange 900-NPS20 SCH-30 [SA182 F304]</t>
  </si>
  <si>
    <t>WNeck Flange 900-NPS20 SCH-40 [SA182 F304]</t>
  </si>
  <si>
    <t>WNeck Flange 900-NPS20 SCH-60 [SA182 F304]</t>
  </si>
  <si>
    <t>WNeck Flange 900-NPS20 SCH-80 [SA182 F304]</t>
  </si>
  <si>
    <t>WNeck Flange 900-NPS20 SCH-STD [SA182 F304]</t>
  </si>
  <si>
    <t>WNeck Flange 900-NPS20 SCH-XH [SA182 F304]</t>
  </si>
  <si>
    <t>WNeck Flange 900-NPS24 SCH-10 [SA182 F304]</t>
  </si>
  <si>
    <t>WNeck Flange 900-NPS24 SCH-100 [SA182 F304]</t>
  </si>
  <si>
    <t>WNeck Flange 900-NPS24 SCH-120 [SA182 F304]</t>
  </si>
  <si>
    <t>WNeck Flange 900-NPS24 SCH-140 [SA182 F304]</t>
  </si>
  <si>
    <t>WNeck Flange 900-NPS24 SCH-160 [SA182 F304]</t>
  </si>
  <si>
    <t>WNeck Flange 900-NPS24 SCH-20 [SA182 F304]</t>
  </si>
  <si>
    <t>WNeck Flange 900-NPS24 SCH-30 [SA182 F304]</t>
  </si>
  <si>
    <t>WNeck Flange 900-NPS24 SCH-40 [SA182 F304]</t>
  </si>
  <si>
    <t>WNeck Flange 900-NPS24 SCH-60 [SA182 F304]</t>
  </si>
  <si>
    <t>WNeck Flange 900-NPS24 SCH-80 [SA182 F304]</t>
  </si>
  <si>
    <t>WNeck Flange 900-NPS24 SCH-STD [SA182 F304]</t>
  </si>
  <si>
    <t>WNeck Flange 900-NPS24 SCH-XH [SA182 F304]</t>
  </si>
  <si>
    <t>WNeck Flange 1500-NPS0.5 SCH-10 [SA182 F304]</t>
  </si>
  <si>
    <t>WNeck Flange 1500-NPS0.5 SCH-160 [SA182 F304]</t>
  </si>
  <si>
    <t>WNeck Flange 1500-NPS0.5 SCH-40 [SA182 F304]</t>
  </si>
  <si>
    <t>WNeck Flange 1500-NPS0.5 SCH-80 [SA182 F304]</t>
  </si>
  <si>
    <t>WNeck Flange 1500-NPS0.5 SCH-STD [SA182 F304]</t>
  </si>
  <si>
    <t>WNeck Flange 1500-NPS0.5 SCH-XH [SA182 F304]</t>
  </si>
  <si>
    <t>WNeck Flange 1500-NPS0.5 SCH-XXH [SA182 F304]</t>
  </si>
  <si>
    <t>WNeck Flange 1500-NPS0.75 SCH-10 [SA182 F304]</t>
  </si>
  <si>
    <t>WNeck Flange 1500-NPS0.75 SCH-160 [SA182 F304]</t>
  </si>
  <si>
    <t>WNeck Flange 1500-NPS0.75 SCH-40 [SA182 F304]</t>
  </si>
  <si>
    <t>WNeck Flange 1500-NPS0.75 SCH-80 [SA182 F304]</t>
  </si>
  <si>
    <t>WNeck Flange 1500-NPS0.75 SCH-STD [SA182 F304]</t>
  </si>
  <si>
    <t>WNeck Flange 1500-NPS0.75 SCH-XH [SA182 F304]</t>
  </si>
  <si>
    <t>WNeck Flange 1500-NPS0.75 SCH-XXH [SA182 F304]</t>
  </si>
  <si>
    <t>WNeck Flange 1500-NPS1 SCH-10 [SA182 F304]</t>
  </si>
  <si>
    <t>WNeck Flange 1500-NPS1 SCH-160 [SA182 F304]</t>
  </si>
  <si>
    <t>WNeck Flange 1500-NPS1 SCH-40 [SA182 F304]</t>
  </si>
  <si>
    <t>WNeck Flange 1500-NPS1 SCH-80 [SA182 F304]</t>
  </si>
  <si>
    <t>WNeck Flange 1500-NPS1 SCH-STD [SA182 F304]</t>
  </si>
  <si>
    <t>WNeck Flange 1500-NPS1 SCH-XH [SA182 F304]</t>
  </si>
  <si>
    <t>WNeck Flange 1500-NPS1 SCH-XXH [SA182 F304]</t>
  </si>
  <si>
    <t>WNeck Flange 1500-NPS1.25 SCH-10 [SA182 F304]</t>
  </si>
  <si>
    <t>WNeck Flange 1500-NPS1.25 SCH-160 [SA182 F304]</t>
  </si>
  <si>
    <t>WNeck Flange 1500-NPS1.25 SCH-40 [SA182 F304]</t>
  </si>
  <si>
    <t>WNeck Flange 1500-NPS1.25 SCH-80 [SA182 F304]</t>
  </si>
  <si>
    <t>WNeck Flange 1500-NPS1.25 SCH-STD [SA182 F304]</t>
  </si>
  <si>
    <t>WNeck Flange 1500-NPS1.25 SCH-XH [SA182 F304]</t>
  </si>
  <si>
    <t>WNeck Flange 1500-NPS1.25 SCH-XXH [SA182 F304]</t>
  </si>
  <si>
    <t>WNeck Flange 1500-NPS1.5 SCH-10 [SA182 F304]</t>
  </si>
  <si>
    <t>WNeck Flange 1500-NPS1.5 SCH-160 [SA182 F304]</t>
  </si>
  <si>
    <t>WNeck Flange 1500-NPS1.5 SCH-40 [SA182 F304]</t>
  </si>
  <si>
    <t>WNeck Flange 1500-NPS1.5 SCH-80 [SA182 F304]</t>
  </si>
  <si>
    <t>WNeck Flange 1500-NPS1.5 SCH-STD [SA182 F304]</t>
  </si>
  <si>
    <t>WNeck Flange 1500-NPS1.5 SCH-XH [SA182 F304]</t>
  </si>
  <si>
    <t>WNeck Flange 1500-NPS1.5 SCH-XXH [SA182 F304]</t>
  </si>
  <si>
    <t>WNeck Flange 1500-NPS2 SCH-10 [SA182 F304]</t>
  </si>
  <si>
    <t>WNeck Flange 1500-NPS2 SCH-160 [SA182 F304]</t>
  </si>
  <si>
    <t>WNeck Flange 1500-NPS2 SCH-40 [SA182 F304]</t>
  </si>
  <si>
    <t>WNeck Flange 1500-NPS2 SCH-80 [SA182 F304]</t>
  </si>
  <si>
    <t>WNeck Flange 1500-NPS2 SCH-STD [SA182 F304]</t>
  </si>
  <si>
    <t>WNeck Flange 1500-NPS2 SCH-XH [SA182 F304]</t>
  </si>
  <si>
    <t>WNeck Flange 1500-NPS2 SCH-XXH [SA182 F304]</t>
  </si>
  <si>
    <t>WNeck Flange 1500-NPS2.5 SCH-10 [SA182 F304]</t>
  </si>
  <si>
    <t>WNeck Flange 1500-NPS2.5 SCH-160 [SA182 F304]</t>
  </si>
  <si>
    <t>WNeck Flange 1500-NPS2.5 SCH-40 [SA182 F304]</t>
  </si>
  <si>
    <t>WNeck Flange 1500-NPS2.5 SCH-80 [SA182 F304]</t>
  </si>
  <si>
    <t>WNeck Flange 1500-NPS2.5 SCH-STD [SA182 F304]</t>
  </si>
  <si>
    <t>WNeck Flange 1500-NPS2.5 SCH-XH [SA182 F304]</t>
  </si>
  <si>
    <t>WNeck Flange 1500-NPS2.5 SCH-XXH [SA182 F304]</t>
  </si>
  <si>
    <t>WNeck Flange 1500-NPS3 SCH-10 [SA182 F304]</t>
  </si>
  <si>
    <t>WNeck Flange 1500-NPS3 SCH-160 [SA182 F304]</t>
  </si>
  <si>
    <t>WNeck Flange 1500-NPS3 SCH-40 [SA182 F304]</t>
  </si>
  <si>
    <t>WNeck Flange 1500-NPS3 SCH-80 [SA182 F304]</t>
  </si>
  <si>
    <t>WNeck Flange 1500-NPS3 SCH-STD [SA182 F304]</t>
  </si>
  <si>
    <t>WNeck Flange 1500-NPS3 SCH-XH [SA182 F304]</t>
  </si>
  <si>
    <t>WNeck Flange 1500-NPS3 SCH-XXH [SA182 F304]</t>
  </si>
  <si>
    <t>WNeck Flange 1500-NPS4 SCH-10 [SA182 F304]</t>
  </si>
  <si>
    <t>WNeck Flange 1500-NPS4 SCH-120 [SA182 F304]</t>
  </si>
  <si>
    <t>WNeck Flange 1500-NPS4 SCH-160 [SA182 F304]</t>
  </si>
  <si>
    <t>WNeck Flange 1500-NPS4 SCH-40 [SA182 F304]</t>
  </si>
  <si>
    <t>WNeck Flange 1500-NPS4 SCH-80 [SA182 F304]</t>
  </si>
  <si>
    <t>WNeck Flange 1500-NPS4 SCH-STD [SA182 F304]</t>
  </si>
  <si>
    <t>WNeck Flange 1500-NPS4 SCH-XH [SA182 F304]</t>
  </si>
  <si>
    <t>WNeck Flange 1500-NPS4 SCH-XXH [SA182 F304]</t>
  </si>
  <si>
    <t>WNeck Flange 1500-NPS5 SCH-10 [SA182 F304]</t>
  </si>
  <si>
    <t>WNeck Flange 1500-NPS5 SCH-120 [SA182 F304]</t>
  </si>
  <si>
    <t>WNeck Flange 1500-NPS5 SCH-160 [SA182 F304]</t>
  </si>
  <si>
    <t>WNeck Flange 1500-NPS5 SCH-40 [SA182 F304]</t>
  </si>
  <si>
    <t>WNeck Flange 1500-NPS5 SCH-80 [SA182 F304]</t>
  </si>
  <si>
    <t>WNeck Flange 1500-NPS5 SCH-STD [SA182 F304]</t>
  </si>
  <si>
    <t>WNeck Flange 1500-NPS5 SCH-XH [SA182 F304]</t>
  </si>
  <si>
    <t>WNeck Flange 1500-NPS5 SCH-XXH [SA182 F304]</t>
  </si>
  <si>
    <t>WNeck Flange 1500-NPS6 SCH-10 [SA182 F304]</t>
  </si>
  <si>
    <t>WNeck Flange 1500-NPS6 SCH-120 [SA182 F304]</t>
  </si>
  <si>
    <t>WNeck Flange 1500-NPS6 SCH-160 [SA182 F304]</t>
  </si>
  <si>
    <t>WNeck Flange 1500-NPS6 SCH-40 [SA182 F304]</t>
  </si>
  <si>
    <t>WNeck Flange 1500-NPS6 SCH-80 [SA182 F304]</t>
  </si>
  <si>
    <t>WNeck Flange 1500-NPS6 SCH-STD [SA182 F304]</t>
  </si>
  <si>
    <t>WNeck Flange 1500-NPS6 SCH-XH [SA182 F304]</t>
  </si>
  <si>
    <t>WNeck Flange 1500-NPS6 SCH-XXH [SA182 F304]</t>
  </si>
  <si>
    <t>WNeck Flange 1500-NPS8 SCH-10 [SA182 F304]</t>
  </si>
  <si>
    <t>WNeck Flange 1500-NPS8 SCH-100 [SA182 F304]</t>
  </si>
  <si>
    <t>WNeck Flange 1500-NPS8 SCH-120 [SA182 F304]</t>
  </si>
  <si>
    <t>WNeck Flange 1500-NPS8 SCH-140 [SA182 F304]</t>
  </si>
  <si>
    <t>WNeck Flange 1500-NPS8 SCH-160 [SA182 F304]</t>
  </si>
  <si>
    <t>WNeck Flange 1500-NPS8 SCH-20 [SA182 F304]</t>
  </si>
  <si>
    <t>WNeck Flange 1500-NPS8 SCH-30 [SA182 F304]</t>
  </si>
  <si>
    <t>WNeck Flange 1500-NPS8 SCH-40 [SA182 F304]</t>
  </si>
  <si>
    <t>WNeck Flange 1500-NPS8 SCH-60 [SA182 F304]</t>
  </si>
  <si>
    <t>WNeck Flange 1500-NPS8 SCH-80 [SA182 F304]</t>
  </si>
  <si>
    <t>WNeck Flange 1500-NPS8 SCH-STD [SA182 F304]</t>
  </si>
  <si>
    <t>WNeck Flange 1500-NPS8 SCH-XH [SA182 F304]</t>
  </si>
  <si>
    <t>WNeck Flange 1500-NPS8 SCH-XXH [SA182 F304]</t>
  </si>
  <si>
    <t>WNeck Flange 1500-NPS10 SCH-10 [SA182 F304]</t>
  </si>
  <si>
    <t>WNeck Flange 1500-NPS10 SCH-100 [SA182 F304]</t>
  </si>
  <si>
    <t>WNeck Flange 1500-NPS10 SCH-120 [SA182 F304]</t>
  </si>
  <si>
    <t>WNeck Flange 1500-NPS10 SCH-140 [SA182 F304]</t>
  </si>
  <si>
    <t>WNeck Flange 1500-NPS10 SCH-160 [SA182 F304]</t>
  </si>
  <si>
    <t>WNeck Flange 1500-NPS10 SCH-20 [SA182 F304]</t>
  </si>
  <si>
    <t>WNeck Flange 1500-NPS10 SCH-30 [SA182 F304]</t>
  </si>
  <si>
    <t>WNeck Flange 1500-NPS10 SCH-40 [SA182 F304]</t>
  </si>
  <si>
    <t>WNeck Flange 1500-NPS10 SCH-60 [SA182 F304]</t>
  </si>
  <si>
    <t>WNeck Flange 1500-NPS10 SCH-80 [SA182 F304]</t>
  </si>
  <si>
    <t>WNeck Flange 1500-NPS10 SCH-STD [SA182 F304]</t>
  </si>
  <si>
    <t>WNeck Flange 1500-NPS10 SCH-XH [SA182 F304]</t>
  </si>
  <si>
    <t>WNeck Flange 1500-NPS10 SCH-XXH [SA182 F304]</t>
  </si>
  <si>
    <t>WNeck Flange 1500-NPS12 SCH-10 [SA182 F304]</t>
  </si>
  <si>
    <t>WNeck Flange 1500-NPS12 SCH-100 [SA182 F304]</t>
  </si>
  <si>
    <t>WNeck Flange 1500-NPS12 SCH-120 [SA182 F304]</t>
  </si>
  <si>
    <t>WNeck Flange 1500-NPS12 SCH-140 [SA182 F304]</t>
  </si>
  <si>
    <t>WNeck Flange 1500-NPS12 SCH-160 [SA182 F304]</t>
  </si>
  <si>
    <t>WNeck Flange 1500-NPS12 SCH-20 [SA182 F304]</t>
  </si>
  <si>
    <t>WNeck Flange 1500-NPS12 SCH-30 [SA182 F304]</t>
  </si>
  <si>
    <t>WNeck Flange 1500-NPS12 SCH-40 [SA182 F304]</t>
  </si>
  <si>
    <t>WNeck Flange 1500-NPS12 SCH-60 [SA182 F304]</t>
  </si>
  <si>
    <t>WNeck Flange 1500-NPS12 SCH-80 [SA182 F304]</t>
  </si>
  <si>
    <t>WNeck Flange 1500-NPS12 SCH-STD [SA182 F304]</t>
  </si>
  <si>
    <t>WNeck Flange 1500-NPS12 SCH-XH [SA182 F304]</t>
  </si>
  <si>
    <t>WNeck Flange 1500-NPS12 SCH-XXH [SA182 F304]</t>
  </si>
  <si>
    <t>WNeck Flange 1500-NPS14 SCH-10 [SA182 F304]</t>
  </si>
  <si>
    <t>WNeck Flange 1500-NPS14 SCH-100 [SA182 F304]</t>
  </si>
  <si>
    <t>WNeck Flange 1500-NPS14 SCH-120 [SA182 F304]</t>
  </si>
  <si>
    <t>WNeck Flange 1500-NPS14 SCH-140 [SA182 F304]</t>
  </si>
  <si>
    <t>WNeck Flange 1500-NPS14 SCH-160 [SA182 F304]</t>
  </si>
  <si>
    <t>WNeck Flange 1500-NPS14 SCH-20 [SA182 F304]</t>
  </si>
  <si>
    <t>WNeck Flange 1500-NPS14 SCH-30 [SA182 F304]</t>
  </si>
  <si>
    <t>WNeck Flange 1500-NPS14 SCH-40 [SA182 F304]</t>
  </si>
  <si>
    <t>WNeck Flange 1500-NPS14 SCH-60 [SA182 F304]</t>
  </si>
  <si>
    <t>WNeck Flange 1500-NPS14 SCH-80 [SA182 F304]</t>
  </si>
  <si>
    <t>WNeck Flange 1500-NPS14 SCH-STD [SA182 F304]</t>
  </si>
  <si>
    <t>WNeck Flange 1500-NPS14 SCH-XH [SA182 F304]</t>
  </si>
  <si>
    <t>WNeck Flange 1500-NPS16 SCH-10 [SA182 F304]</t>
  </si>
  <si>
    <t>WNeck Flange 1500-NPS16 SCH-100 [SA182 F304]</t>
  </si>
  <si>
    <t>WNeck Flange 1500-NPS16 SCH-120 [SA182 F304]</t>
  </si>
  <si>
    <t>WNeck Flange 1500-NPS16 SCH-140 [SA182 F304]</t>
  </si>
  <si>
    <t>WNeck Flange 1500-NPS16 SCH-160 [SA182 F304]</t>
  </si>
  <si>
    <t>WNeck Flange 1500-NPS16 SCH-20 [SA182 F304]</t>
  </si>
  <si>
    <t>WNeck Flange 1500-NPS16 SCH-30 [SA182 F304]</t>
  </si>
  <si>
    <t>WNeck Flange 1500-NPS16 SCH-40 [SA182 F304]</t>
  </si>
  <si>
    <t>WNeck Flange 1500-NPS16 SCH-60 [SA182 F304]</t>
  </si>
  <si>
    <t>WNeck Flange 1500-NPS16 SCH-80 [SA182 F304]</t>
  </si>
  <si>
    <t>WNeck Flange 1500-NPS16 SCH-STD [SA182 F304]</t>
  </si>
  <si>
    <t>WNeck Flange 1500-NPS16 SCH-XH [SA182 F304]</t>
  </si>
  <si>
    <t>WNeck Flange 1500-NPS18 SCH-10 [SA182 F304]</t>
  </si>
  <si>
    <t>WNeck Flange 1500-NPS18 SCH-100 [SA182 F304]</t>
  </si>
  <si>
    <t>WNeck Flange 1500-NPS18 SCH-120 [SA182 F304]</t>
  </si>
  <si>
    <t>WNeck Flange 1500-NPS18 SCH-140 [SA182 F304]</t>
  </si>
  <si>
    <t>WNeck Flange 1500-NPS18 SCH-160 [SA182 F304]</t>
  </si>
  <si>
    <t>WNeck Flange 1500-NPS18 SCH-20 [SA182 F304]</t>
  </si>
  <si>
    <t>WNeck Flange 1500-NPS18 SCH-30 [SA182 F304]</t>
  </si>
  <si>
    <t>WNeck Flange 1500-NPS18 SCH-40 [SA182 F304]</t>
  </si>
  <si>
    <t>WNeck Flange 1500-NPS18 SCH-60 [SA182 F304]</t>
  </si>
  <si>
    <t>WNeck Flange 1500-NPS18 SCH-80 [SA182 F304]</t>
  </si>
  <si>
    <t>WNeck Flange 1500-NPS18 SCH-STD [SA182 F304]</t>
  </si>
  <si>
    <t>WNeck Flange 1500-NPS18 SCH-XH [SA182 F304]</t>
  </si>
  <si>
    <t>WNeck Flange 1500-NPS20 SCH-10 [SA182 F304]</t>
  </si>
  <si>
    <t>WNeck Flange 1500-NPS20 SCH-100 [SA182 F304]</t>
  </si>
  <si>
    <t>WNeck Flange 1500-NPS20 SCH-120 [SA182 F304]</t>
  </si>
  <si>
    <t>WNeck Flange 1500-NPS20 SCH-140 [SA182 F304]</t>
  </si>
  <si>
    <t>WNeck Flange 1500-NPS20 SCH-160 [SA182 F304]</t>
  </si>
  <si>
    <t>WNeck Flange 1500-NPS20 SCH-20 [SA182 F304]</t>
  </si>
  <si>
    <t>WNeck Flange 1500-NPS20 SCH-30 [SA182 F304]</t>
  </si>
  <si>
    <t>WNeck Flange 1500-NPS20 SCH-40 [SA182 F304]</t>
  </si>
  <si>
    <t>WNeck Flange 1500-NPS20 SCH-60 [SA182 F304]</t>
  </si>
  <si>
    <t>WNeck Flange 1500-NPS20 SCH-80 [SA182 F304]</t>
  </si>
  <si>
    <t>WNeck Flange 1500-NPS20 SCH-STD [SA182 F304]</t>
  </si>
  <si>
    <t>WNeck Flange 1500-NPS20 SCH-XH [SA182 F304]</t>
  </si>
  <si>
    <t>WNeck Flange 1500-NPS24 SCH-10 [SA182 F304]</t>
  </si>
  <si>
    <t>WNeck Flange 1500-NPS24 SCH-100 [SA182 F304]</t>
  </si>
  <si>
    <t>WNeck Flange 1500-NPS24 SCH-120 [SA182 F304]</t>
  </si>
  <si>
    <t>WNeck Flange 1500-NPS24 SCH-140 [SA182 F304]</t>
  </si>
  <si>
    <t>WNeck Flange 1500-NPS24 SCH-160 [SA182 F304]</t>
  </si>
  <si>
    <t>WNeck Flange 1500-NPS24 SCH-20 [SA182 F304]</t>
  </si>
  <si>
    <t>WNeck Flange 1500-NPS24 SCH-30 [SA182 F304]</t>
  </si>
  <si>
    <t>WNeck Flange 1500-NPS24 SCH-40 [SA182 F304]</t>
  </si>
  <si>
    <t>WNeck Flange 1500-NPS24 SCH-60 [SA182 F304]</t>
  </si>
  <si>
    <t>WNeck Flange 1500-NPS24 SCH-80 [SA182 F304]</t>
  </si>
  <si>
    <t>WNeck Flange 1500-NPS24 SCH-STD [SA182 F304]</t>
  </si>
  <si>
    <t>WNeck Flange 1500-NPS24 SCH-XH [SA182 F304]</t>
  </si>
  <si>
    <t>WNeck Flange 2500-NPS0.5 SCH-10 [SA182 F304]</t>
  </si>
  <si>
    <t>WNeck Flange 2500-NPS0.5 SCH-160 [SA182 F304]</t>
  </si>
  <si>
    <t>WNeck Flange 2500-NPS0.5 SCH-40 [SA182 F304]</t>
  </si>
  <si>
    <t>WNeck Flange 2500-NPS0.5 SCH-80 [SA182 F304]</t>
  </si>
  <si>
    <t>WNeck Flange 2500-NPS0.5 SCH-STD [SA182 F304]</t>
  </si>
  <si>
    <t>WNeck Flange 2500-NPS0.5 SCH-XH [SA182 F304]</t>
  </si>
  <si>
    <t>WNeck Flange 2500-NPS0.5 SCH-XXH [SA182 F304]</t>
  </si>
  <si>
    <t>WNeck Flange 2500-NPS0.75 SCH-10 [SA182 F304]</t>
  </si>
  <si>
    <t>WNeck Flange 2500-NPS0.75 SCH-160 [SA182 F304]</t>
  </si>
  <si>
    <t>WNeck Flange 2500-NPS0.75 SCH-40 [SA182 F304]</t>
  </si>
  <si>
    <t>WNeck Flange 2500-NPS0.75 SCH-80 [SA182 F304]</t>
  </si>
  <si>
    <t>WNeck Flange 2500-NPS0.75 SCH-STD [SA182 F304]</t>
  </si>
  <si>
    <t>WNeck Flange 2500-NPS0.75 SCH-XH [SA182 F304]</t>
  </si>
  <si>
    <t>WNeck Flange 2500-NPS0.75 SCH-XXH [SA182 F304]</t>
  </si>
  <si>
    <t>WNeck Flange 2500-NPS1 SCH-10 [SA182 F304]</t>
  </si>
  <si>
    <t>WNeck Flange 2500-NPS1 SCH-160 [SA182 F304]</t>
  </si>
  <si>
    <t>WNeck Flange 2500-NPS1 SCH-40 [SA182 F304]</t>
  </si>
  <si>
    <t>WNeck Flange 2500-NPS1 SCH-80 [SA182 F304]</t>
  </si>
  <si>
    <t>WNeck Flange 2500-NPS1 SCH-STD [SA182 F304]</t>
  </si>
  <si>
    <t>WNeck Flange 2500-NPS1 SCH-XH [SA182 F304]</t>
  </si>
  <si>
    <t>WNeck Flange 2500-NPS1 SCH-XXH [SA182 F304]</t>
  </si>
  <si>
    <t>WNeck Flange 2500-NPS1.25 SCH-10 [SA182 F304]</t>
  </si>
  <si>
    <t>WNeck Flange 2500-NPS1.25 SCH-160 [SA182 F304]</t>
  </si>
  <si>
    <t>WNeck Flange 2500-NPS1.25 SCH-40 [SA182 F304]</t>
  </si>
  <si>
    <t>WNeck Flange 2500-NPS1.25 SCH-80 [SA182 F304]</t>
  </si>
  <si>
    <t>WNeck Flange 2500-NPS1.25 SCH-STD [SA182 F304]</t>
  </si>
  <si>
    <t>WNeck Flange 2500-NPS1.25 SCH-XH [SA182 F304]</t>
  </si>
  <si>
    <t>WNeck Flange 2500-NPS1.25 SCH-XXH [SA182 F304]</t>
  </si>
  <si>
    <t>WNeck Flange 2500-NPS1.5 SCH-10 [SA182 F304]</t>
  </si>
  <si>
    <t>WNeck Flange 2500-NPS1.5 SCH-160 [SA182 F304]</t>
  </si>
  <si>
    <t>WNeck Flange 2500-NPS1.5 SCH-40 [SA182 F304]</t>
  </si>
  <si>
    <t>WNeck Flange 2500-NPS1.5 SCH-80 [SA182 F304]</t>
  </si>
  <si>
    <t>WNeck Flange 2500-NPS1.5 SCH-STD [SA182 F304]</t>
  </si>
  <si>
    <t>WNeck Flange 2500-NPS1.5 SCH-XH [SA182 F304]</t>
  </si>
  <si>
    <t>WNeck Flange 2500-NPS1.5 SCH-XXH [SA182 F304]</t>
  </si>
  <si>
    <t>WNeck Flange 2500-NPS2 SCH-10 [SA182 F304]</t>
  </si>
  <si>
    <t>WNeck Flange 2500-NPS2 SCH-160 [SA182 F304]</t>
  </si>
  <si>
    <t>WNeck Flange 2500-NPS2 SCH-40 [SA182 F304]</t>
  </si>
  <si>
    <t>WNeck Flange 2500-NPS2 SCH-80 [SA182 F304]</t>
  </si>
  <si>
    <t>WNeck Flange 2500-NPS2 SCH-STD [SA182 F304]</t>
  </si>
  <si>
    <t>WNeck Flange 2500-NPS2 SCH-XH [SA182 F304]</t>
  </si>
  <si>
    <t>WNeck Flange 2500-NPS2 SCH-XXH [SA182 F304]</t>
  </si>
  <si>
    <t>WNeck Flange 2500-NPS2.5 SCH-10 [SA182 F304]</t>
  </si>
  <si>
    <t>WNeck Flange 2500-NPS2.5 SCH-160 [SA182 F304]</t>
  </si>
  <si>
    <t>WNeck Flange 2500-NPS2.5 SCH-40 [SA182 F304]</t>
  </si>
  <si>
    <t>WNeck Flange 2500-NPS2.5 SCH-80 [SA182 F304]</t>
  </si>
  <si>
    <t>WNeck Flange 2500-NPS2.5 SCH-STD [SA182 F304]</t>
  </si>
  <si>
    <t>WNeck Flange 2500-NPS2.5 SCH-XH [SA182 F304]</t>
  </si>
  <si>
    <t>WNeck Flange 2500-NPS2.5 SCH-XXH [SA182 F304]</t>
  </si>
  <si>
    <t>WNeck Flange 2500-NPS3 SCH-10 [SA182 F304]</t>
  </si>
  <si>
    <t>WNeck Flange 2500-NPS3 SCH-160 [SA182 F304]</t>
  </si>
  <si>
    <t>WNeck Flange 2500-NPS3 SCH-40 [SA182 F304]</t>
  </si>
  <si>
    <t>WNeck Flange 2500-NPS3 SCH-80 [SA182 F304]</t>
  </si>
  <si>
    <t>WNeck Flange 2500-NPS3 SCH-STD [SA182 F304]</t>
  </si>
  <si>
    <t>WNeck Flange 2500-NPS3 SCH-XH [SA182 F304]</t>
  </si>
  <si>
    <t>WNeck Flange 2500-NPS3 SCH-XXH [SA182 F304]</t>
  </si>
  <si>
    <t>WNeck Flange 2500-NPS4 SCH-10 [SA182 F304]</t>
  </si>
  <si>
    <t>WNeck Flange 2500-NPS4 SCH-120 [SA182 F304]</t>
  </si>
  <si>
    <t>WNeck Flange 2500-NPS4 SCH-160 [SA182 F304]</t>
  </si>
  <si>
    <t>WNeck Flange 2500-NPS4 SCH-40 [SA182 F304]</t>
  </si>
  <si>
    <t>WNeck Flange 2500-NPS4 SCH-80 [SA182 F304]</t>
  </si>
  <si>
    <t>WNeck Flange 2500-NPS4 SCH-STD [SA182 F304]</t>
  </si>
  <si>
    <t>WNeck Flange 2500-NPS4 SCH-XH [SA182 F304]</t>
  </si>
  <si>
    <t>WNeck Flange 2500-NPS4 SCH-XXH [SA182 F304]</t>
  </si>
  <si>
    <t>WNeck Flange 2500-NPS5 SCH-10 [SA182 F304]</t>
  </si>
  <si>
    <t>WNeck Flange 2500-NPS5 SCH-120 [SA182 F304]</t>
  </si>
  <si>
    <t>WNeck Flange 2500-NPS5 SCH-160 [SA182 F304]</t>
  </si>
  <si>
    <t>WNeck Flange 2500-NPS5 SCH-40 [SA182 F304]</t>
  </si>
  <si>
    <t>WNeck Flange 2500-NPS5 SCH-80 [SA182 F304]</t>
  </si>
  <si>
    <t>WNeck Flange 2500-NPS5 SCH-STD [SA182 F304]</t>
  </si>
  <si>
    <t>WNeck Flange 2500-NPS5 SCH-XH [SA182 F304]</t>
  </si>
  <si>
    <t>WNeck Flange 2500-NPS5 SCH-XXH [SA182 F304]</t>
  </si>
  <si>
    <t>WNeck Flange 2500-NPS6 SCH-10 [SA182 F304]</t>
  </si>
  <si>
    <t>WNeck Flange 2500-NPS6 SCH-120 [SA182 F304]</t>
  </si>
  <si>
    <t>WNeck Flange 2500-NPS6 SCH-160 [SA182 F304]</t>
  </si>
  <si>
    <t>WNeck Flange 2500-NPS6 SCH-40 [SA182 F304]</t>
  </si>
  <si>
    <t>WNeck Flange 2500-NPS6 SCH-80 [SA182 F304]</t>
  </si>
  <si>
    <t>WNeck Flange 2500-NPS6 SCH-STD [SA182 F304]</t>
  </si>
  <si>
    <t>WNeck Flange 2500-NPS6 SCH-XH [SA182 F304]</t>
  </si>
  <si>
    <t>WNeck Flange 2500-NPS6 SCH-XXH [SA182 F304]</t>
  </si>
  <si>
    <t>WNeck Flange 2500-NPS8 SCH-10 [SA182 F304]</t>
  </si>
  <si>
    <t>WNeck Flange 2500-NPS8 SCH-100 [SA182 F304]</t>
  </si>
  <si>
    <t>WNeck Flange 2500-NPS8 SCH-120 [SA182 F304]</t>
  </si>
  <si>
    <t>WNeck Flange 2500-NPS8 SCH-140 [SA182 F304]</t>
  </si>
  <si>
    <t>WNeck Flange 2500-NPS8 SCH-160 [SA182 F304]</t>
  </si>
  <si>
    <t>WNeck Flange 2500-NPS8 SCH-20 [SA182 F304]</t>
  </si>
  <si>
    <t>WNeck Flange 2500-NPS8 SCH-30 [SA182 F304]</t>
  </si>
  <si>
    <t>WNeck Flange 2500-NPS8 SCH-40 [SA182 F304]</t>
  </si>
  <si>
    <t>WNeck Flange 2500-NPS8 SCH-60 [SA182 F304]</t>
  </si>
  <si>
    <t>WNeck Flange 2500-NPS8 SCH-80 [SA182 F304]</t>
  </si>
  <si>
    <t>WNeck Flange 2500-NPS8 SCH-STD [SA182 F304]</t>
  </si>
  <si>
    <t>WNeck Flange 2500-NPS8 SCH-XH [SA182 F304]</t>
  </si>
  <si>
    <t>WNeck Flange 2500-NPS8 SCH-XXH [SA182 F304]</t>
  </si>
  <si>
    <t>WNeck Flange 2500-NPS10 SCH-10 [SA182 F304]</t>
  </si>
  <si>
    <t>WNeck Flange 2500-NPS10 SCH-100 [SA182 F304]</t>
  </si>
  <si>
    <t>WNeck Flange 2500-NPS10 SCH-120 [SA182 F304]</t>
  </si>
  <si>
    <t>WNeck Flange 2500-NPS10 SCH-140 [SA182 F304]</t>
  </si>
  <si>
    <t>WNeck Flange 2500-NPS10 SCH-160 [SA182 F304]</t>
  </si>
  <si>
    <t>WNeck Flange 2500-NPS10 SCH-20 [SA182 F304]</t>
  </si>
  <si>
    <t>WNeck Flange 2500-NPS10 SCH-30 [SA182 F304]</t>
  </si>
  <si>
    <t>WNeck Flange 2500-NPS10 SCH-40 [SA182 F304]</t>
  </si>
  <si>
    <t>WNeck Flange 2500-NPS10 SCH-60 [SA182 F304]</t>
  </si>
  <si>
    <t>WNeck Flange 2500-NPS10 SCH-80 [SA182 F304]</t>
  </si>
  <si>
    <t>WNeck Flange 2500-NPS10 SCH-STD [SA182 F304]</t>
  </si>
  <si>
    <t>WNeck Flange 2500-NPS10 SCH-XH [SA182 F304]</t>
  </si>
  <si>
    <t>WNeck Flange 2500-NPS10 SCH-XXH [SA182 F304]</t>
  </si>
  <si>
    <t>WNeck Flange 2500-NPS12 SCH-10 [SA182 F304]</t>
  </si>
  <si>
    <t>WNeck Flange 2500-NPS12 SCH-100 [SA182 F304]</t>
  </si>
  <si>
    <t>WNeck Flange 2500-NPS12 SCH-120 [SA182 F304]</t>
  </si>
  <si>
    <t>WNeck Flange 2500-NPS12 SCH-140 [SA182 F304]</t>
  </si>
  <si>
    <t>WNeck Flange 2500-NPS12 SCH-160 [SA182 F304]</t>
  </si>
  <si>
    <t>WNeck Flange 2500-NPS12 SCH-20 [SA182 F304]</t>
  </si>
  <si>
    <t>WNeck Flange 2500-NPS12 SCH-30 [SA182 F304]</t>
  </si>
  <si>
    <t>WNeck Flange 2500-NPS12 SCH-40 [SA182 F304]</t>
  </si>
  <si>
    <t>WNeck Flange 2500-NPS12 SCH-60 [SA182 F304]</t>
  </si>
  <si>
    <t>WNeck Flange 2500-NPS12 SCH-80 [SA182 F304]</t>
  </si>
  <si>
    <t>WNeck Flange 2500-NPS12 SCH-STD [SA182 F304]</t>
  </si>
  <si>
    <t>WNeck Flange 2500-NPS12 SCH-XH [SA182 F304]</t>
  </si>
  <si>
    <t>WNeck Flange 2500-NPS12 SCH-XXH [SA182 F304]</t>
  </si>
  <si>
    <t>WNeck Flange 150-NPS0.5 SCH-10 [SA182 F316]</t>
  </si>
  <si>
    <t>WNeck Flange 150-NPS0.5 SCH-160 [SA182 F316]</t>
  </si>
  <si>
    <t>WNeck Flange 150-NPS0.5 SCH-40 [SA182 F316]</t>
  </si>
  <si>
    <t>WNeck Flange 150-NPS0.5 SCH-80 [SA182 F316]</t>
  </si>
  <si>
    <t>WNeck Flange 150-NPS0.5 SCH-STD [SA182 F316]</t>
  </si>
  <si>
    <t>WNeck Flange 150-NPS0.5 SCH-XH [SA182 F316]</t>
  </si>
  <si>
    <t>WNeck Flange 150-NPS0.5 SCH-XXH [SA182 F316]</t>
  </si>
  <si>
    <t>WNeck Flange 150-NPS0.75 SCH-10 [SA182 F316]</t>
  </si>
  <si>
    <t>WNeck Flange 150-NPS0.75 SCH-160 [SA182 F316]</t>
  </si>
  <si>
    <t>WNeck Flange 150-NPS0.75 SCH-40 [SA182 F316]</t>
  </si>
  <si>
    <t>WNeck Flange 150-NPS0.75 SCH-80 [SA182 F316]</t>
  </si>
  <si>
    <t>WNeck Flange 150-NPS0.75 SCH-STD [SA182 F316]</t>
  </si>
  <si>
    <t>WNeck Flange 150-NPS0.75 SCH-XH [SA182 F316]</t>
  </si>
  <si>
    <t>WNeck Flange 150-NPS0.75 SCH-XXH [SA182 F316]</t>
  </si>
  <si>
    <t>WNeck Flange 150-NPS1 SCH-10 [SA182 F316]</t>
  </si>
  <si>
    <t>WNeck Flange 150-NPS1 SCH-160 [SA182 F316]</t>
  </si>
  <si>
    <t>WNeck Flange 150-NPS1 SCH-40 [SA182 F316]</t>
  </si>
  <si>
    <t>WNeck Flange 150-NPS1 SCH-80 [SA182 F316]</t>
  </si>
  <si>
    <t>WNeck Flange 150-NPS1 SCH-STD [SA182 F316]</t>
  </si>
  <si>
    <t>WNeck Flange 150-NPS1 SCH-XH [SA182 F316]</t>
  </si>
  <si>
    <t>WNeck Flange 150-NPS1 SCH-XXH [SA182 F316]</t>
  </si>
  <si>
    <t>WNeck Flange 150-NPS1.25 SCH-10 [SA182 F316]</t>
  </si>
  <si>
    <t>WNeck Flange 150-NPS1.25 SCH-160 [SA182 F316]</t>
  </si>
  <si>
    <t>WNeck Flange 150-NPS1.25 SCH-40 [SA182 F316]</t>
  </si>
  <si>
    <t>WNeck Flange 150-NPS1.25 SCH-80 [SA182 F316]</t>
  </si>
  <si>
    <t>WNeck Flange 150-NPS1.25 SCH-STD [SA182 F316]</t>
  </si>
  <si>
    <t>WNeck Flange 150-NPS1.25 SCH-XH [SA182 F316]</t>
  </si>
  <si>
    <t>WNeck Flange 150-NPS1.25 SCH-XXH [SA182 F316]</t>
  </si>
  <si>
    <t>WNeck Flange 150-NPS1.5 SCH-10 [SA182 F316]</t>
  </si>
  <si>
    <t>WNeck Flange 150-NPS1.5 SCH-160 [SA182 F316]</t>
  </si>
  <si>
    <t>WNeck Flange 150-NPS1.5 SCH-40 [SA182 F316]</t>
  </si>
  <si>
    <t>WNeck Flange 150-NPS1.5 SCH-80 [SA182 F316]</t>
  </si>
  <si>
    <t>WNeck Flange 150-NPS1.5 SCH-STD [SA182 F316]</t>
  </si>
  <si>
    <t>WNeck Flange 150-NPS1.5 SCH-XH [SA182 F316]</t>
  </si>
  <si>
    <t>WNeck Flange 150-NPS1.5 SCH-XXH [SA182 F316]</t>
  </si>
  <si>
    <t>WNeck Flange 150-NPS2 SCH-10 [SA182 F316]</t>
  </si>
  <si>
    <t>WNeck Flange 150-NPS2 SCH-160 [SA182 F316]</t>
  </si>
  <si>
    <t>WNeck Flange 150-NPS2 SCH-40 [SA182 F316]</t>
  </si>
  <si>
    <t>WNeck Flange 150-NPS2 SCH-80 [SA182 F316]</t>
  </si>
  <si>
    <t>WNeck Flange 150-NPS2 SCH-STD [SA182 F316]</t>
  </si>
  <si>
    <t>WNeck Flange 150-NPS2 SCH-XH [SA182 F316]</t>
  </si>
  <si>
    <t>WNeck Flange 150-NPS2 SCH-XXH [SA182 F316]</t>
  </si>
  <si>
    <t>WNeck Flange 150-NPS2.5 SCH-10 [SA182 F316]</t>
  </si>
  <si>
    <t>WNeck Flange 150-NPS2.5 SCH-160 [SA182 F316]</t>
  </si>
  <si>
    <t>WNeck Flange 150-NPS2.5 SCH-40 [SA182 F316]</t>
  </si>
  <si>
    <t>WNeck Flange 150-NPS2.5 SCH-80 [SA182 F316]</t>
  </si>
  <si>
    <t>WNeck Flange 150-NPS2.5 SCH-STD [SA182 F316]</t>
  </si>
  <si>
    <t>WNeck Flange 150-NPS2.5 SCH-XH [SA182 F316]</t>
  </si>
  <si>
    <t>WNeck Flange 150-NPS2.5 SCH-XXH [SA182 F316]</t>
  </si>
  <si>
    <t>WNeck Flange 150-NPS3 SCH-10 [SA182 F316]</t>
  </si>
  <si>
    <t>WNeck Flange 150-NPS3 SCH-160 [SA182 F316]</t>
  </si>
  <si>
    <t>WNeck Flange 150-NPS3 SCH-40 [SA182 F316]</t>
  </si>
  <si>
    <t>WNeck Flange 150-NPS3 SCH-80 [SA182 F316]</t>
  </si>
  <si>
    <t>WNeck Flange 150-NPS3 SCH-STD [SA182 F316]</t>
  </si>
  <si>
    <t>WNeck Flange 150-NPS3 SCH-XH [SA182 F316]</t>
  </si>
  <si>
    <t>WNeck Flange 150-NPS3 SCH-XXH [SA182 F316]</t>
  </si>
  <si>
    <t>WNeck Flange 150-NPS3.5 SCH-10 [SA182 F316]</t>
  </si>
  <si>
    <t>WNeck Flange 150-NPS3.5 SCH-40 [SA182 F316]</t>
  </si>
  <si>
    <t>WNeck Flange 150-NPS3.5 SCH-80 [SA182 F316]</t>
  </si>
  <si>
    <t>WNeck Flange 150-NPS3.5 SCH-STD [SA182 F316]</t>
  </si>
  <si>
    <t>WNeck Flange 150-NPS3.5 SCH-XH [SA182 F316]</t>
  </si>
  <si>
    <t>WNeck Flange 150-NPS3.5 SCH-XXH [SA182 F316]</t>
  </si>
  <si>
    <t>WNeck Flange 150-NPS4 SCH-10 [SA182 F316]</t>
  </si>
  <si>
    <t>WNeck Flange 150-NPS4 SCH-120 [SA182 F316]</t>
  </si>
  <si>
    <t>WNeck Flange 150-NPS4 SCH-160 [SA182 F316]</t>
  </si>
  <si>
    <t>WNeck Flange 150-NPS4 SCH-40 [SA182 F316]</t>
  </si>
  <si>
    <t>WNeck Flange 150-NPS4 SCH-80 [SA182 F316]</t>
  </si>
  <si>
    <t>WNeck Flange 150-NPS4 SCH-STD [SA182 F316]</t>
  </si>
  <si>
    <t>WNeck Flange 150-NPS4 SCH-XH [SA182 F316]</t>
  </si>
  <si>
    <t>WNeck Flange 150-NPS4 SCH-XXH [SA182 F316]</t>
  </si>
  <si>
    <t>WNeck Flange 150-NPS5 SCH-10 [SA182 F316]</t>
  </si>
  <si>
    <t>WNeck Flange 150-NPS5 SCH-120 [SA182 F316]</t>
  </si>
  <si>
    <t>WNeck Flange 150-NPS5 SCH-160 [SA182 F316]</t>
  </si>
  <si>
    <t>WNeck Flange 150-NPS5 SCH-40 [SA182 F316]</t>
  </si>
  <si>
    <t>WNeck Flange 150-NPS5 SCH-80 [SA182 F316]</t>
  </si>
  <si>
    <t>WNeck Flange 150-NPS5 SCH-STD [SA182 F316]</t>
  </si>
  <si>
    <t>WNeck Flange 150-NPS5 SCH-XH [SA182 F316]</t>
  </si>
  <si>
    <t>WNeck Flange 150-NPS5 SCH-XXH [SA182 F316]</t>
  </si>
  <si>
    <t>WNeck Flange 150-NPS6 SCH-10 [SA182 F316]</t>
  </si>
  <si>
    <t>WNeck Flange 150-NPS6 SCH-120 [SA182 F316]</t>
  </si>
  <si>
    <t>WNeck Flange 150-NPS6 SCH-160 [SA182 F316]</t>
  </si>
  <si>
    <t>WNeck Flange 150-NPS6 SCH-40 [SA182 F316]</t>
  </si>
  <si>
    <t>WNeck Flange 150-NPS6 SCH-80 [SA182 F316]</t>
  </si>
  <si>
    <t>WNeck Flange 150-NPS6 SCH-STD [SA182 F316]</t>
  </si>
  <si>
    <t>WNeck Flange 150-NPS6 SCH-XH [SA182 F316]</t>
  </si>
  <si>
    <t>WNeck Flange 150-NPS6 SCH-XXH [SA182 F316]</t>
  </si>
  <si>
    <t>WNeck Flange 150-NPS8 SCH-10 [SA182 F316]</t>
  </si>
  <si>
    <t>WNeck Flange 150-NPS8 SCH-100 [SA182 F316]</t>
  </si>
  <si>
    <t>WNeck Flange 150-NPS8 SCH-120 [SA182 F316]</t>
  </si>
  <si>
    <t>WNeck Flange 150-NPS8 SCH-140 [SA182 F316]</t>
  </si>
  <si>
    <t>WNeck Flange 150-NPS8 SCH-160 [SA182 F316]</t>
  </si>
  <si>
    <t>WNeck Flange 150-NPS8 SCH-20 [SA182 F316]</t>
  </si>
  <si>
    <t>WNeck Flange 150-NPS8 SCH-30 [SA182 F316]</t>
  </si>
  <si>
    <t>WNeck Flange 150-NPS8 SCH-40 [SA182 F316]</t>
  </si>
  <si>
    <t>WNeck Flange 150-NPS8 SCH-60 [SA182 F316]</t>
  </si>
  <si>
    <t>WNeck Flange 150-NPS8 SCH-80 [SA182 F316]</t>
  </si>
  <si>
    <t>WNeck Flange 150-NPS8 SCH-STD [SA182 F316]</t>
  </si>
  <si>
    <t>WNeck Flange 150-NPS8 SCH-XH [SA182 F316]</t>
  </si>
  <si>
    <t>WNeck Flange 150-NPS8 SCH-XXH [SA182 F316]</t>
  </si>
  <si>
    <t>WNeck Flange 150-NPS10 SCH-10 [SA182 F316]</t>
  </si>
  <si>
    <t>WNeck Flange 150-NPS10 SCH-100 [SA182 F316]</t>
  </si>
  <si>
    <t>WNeck Flange 150-NPS10 SCH-120 [SA182 F316]</t>
  </si>
  <si>
    <t>WNeck Flange 150-NPS10 SCH-140 [SA182 F316]</t>
  </si>
  <si>
    <t>WNeck Flange 150-NPS10 SCH-160 [SA182 F316]</t>
  </si>
  <si>
    <t>WNeck Flange 150-NPS10 SCH-20 [SA182 F316]</t>
  </si>
  <si>
    <t>WNeck Flange 150-NPS10 SCH-30 [SA182 F316]</t>
  </si>
  <si>
    <t>WNeck Flange 150-NPS10 SCH-40 [SA182 F316]</t>
  </si>
  <si>
    <t>WNeck Flange 150-NPS10 SCH-60 [SA182 F316]</t>
  </si>
  <si>
    <t>WNeck Flange 150-NPS10 SCH-80 [SA182 F316]</t>
  </si>
  <si>
    <t>WNeck Flange 150-NPS10 SCH-STD [SA182 F316]</t>
  </si>
  <si>
    <t>WNeck Flange 150-NPS10 SCH-XH [SA182 F316]</t>
  </si>
  <si>
    <t>WNeck Flange 150-NPS10 SCH-XXH [SA182 F316]</t>
  </si>
  <si>
    <t>WNeck Flange 150-NPS12 SCH-10 [SA182 F316]</t>
  </si>
  <si>
    <t>WNeck Flange 150-NPS12 SCH-100 [SA182 F316]</t>
  </si>
  <si>
    <t>WNeck Flange 150-NPS12 SCH-120 [SA182 F316]</t>
  </si>
  <si>
    <t>WNeck Flange 150-NPS12 SCH-140 [SA182 F316]</t>
  </si>
  <si>
    <t>WNeck Flange 150-NPS12 SCH-160 [SA182 F316]</t>
  </si>
  <si>
    <t>WNeck Flange 150-NPS12 SCH-20 [SA182 F316]</t>
  </si>
  <si>
    <t>WNeck Flange 150-NPS12 SCH-30 [SA182 F316]</t>
  </si>
  <si>
    <t>WNeck Flange 150-NPS12 SCH-40 [SA182 F316]</t>
  </si>
  <si>
    <t>WNeck Flange 150-NPS12 SCH-60 [SA182 F316]</t>
  </si>
  <si>
    <t>WNeck Flange 150-NPS12 SCH-80 [SA182 F316]</t>
  </si>
  <si>
    <t>WNeck Flange 150-NPS12 SCH-STD [SA182 F316]</t>
  </si>
  <si>
    <t>WNeck Flange 150-NPS12 SCH-XH [SA182 F316]</t>
  </si>
  <si>
    <t>WNeck Flange 150-NPS12 SCH-XXH [SA182 F316]</t>
  </si>
  <si>
    <t>WNeck Flange 150-NPS14 SCH-10 [SA182 F316]</t>
  </si>
  <si>
    <t>WNeck Flange 150-NPS14 SCH-100 [SA182 F316]</t>
  </si>
  <si>
    <t>WNeck Flange 150-NPS14 SCH-120 [SA182 F316]</t>
  </si>
  <si>
    <t>WNeck Flange 150-NPS14 SCH-140 [SA182 F316]</t>
  </si>
  <si>
    <t>WNeck Flange 150-NPS14 SCH-160 [SA182 F316]</t>
  </si>
  <si>
    <t>WNeck Flange 150-NPS14 SCH-20 [SA182 F316]</t>
  </si>
  <si>
    <t>WNeck Flange 150-NPS14 SCH-30 [SA182 F316]</t>
  </si>
  <si>
    <t>WNeck Flange 150-NPS14 SCH-40 [SA182 F316]</t>
  </si>
  <si>
    <t>WNeck Flange 150-NPS14 SCH-60 [SA182 F316]</t>
  </si>
  <si>
    <t>WNeck Flange 150-NPS14 SCH-80 [SA182 F316]</t>
  </si>
  <si>
    <t>WNeck Flange 150-NPS14 SCH-STD [SA182 F316]</t>
  </si>
  <si>
    <t>WNeck Flange 150-NPS14 SCH-XH [SA182 F316]</t>
  </si>
  <si>
    <t>WNeck Flange 150-NPS16 SCH-10 [SA182 F316]</t>
  </si>
  <si>
    <t>WNeck Flange 150-NPS16 SCH-100 [SA182 F316]</t>
  </si>
  <si>
    <t>WNeck Flange 150-NPS16 SCH-120 [SA182 F316]</t>
  </si>
  <si>
    <t>WNeck Flange 150-NPS16 SCH-140 [SA182 F316]</t>
  </si>
  <si>
    <t>WNeck Flange 150-NPS16 SCH-160 [SA182 F316]</t>
  </si>
  <si>
    <t>WNeck Flange 150-NPS16 SCH-20 [SA182 F316]</t>
  </si>
  <si>
    <t>WNeck Flange 150-NPS16 SCH-30 [SA182 F316]</t>
  </si>
  <si>
    <t>WNeck Flange 150-NPS16 SCH-40 [SA182 F316]</t>
  </si>
  <si>
    <t>WNeck Flange 150-NPS16 SCH-60 [SA182 F316]</t>
  </si>
  <si>
    <t>WNeck Flange 150-NPS16 SCH-80 [SA182 F316]</t>
  </si>
  <si>
    <t>WNeck Flange 150-NPS16 SCH-STD [SA182 F316]</t>
  </si>
  <si>
    <t>WNeck Flange 150-NPS16 SCH-XH [SA182 F316]</t>
  </si>
  <si>
    <t>WNeck Flange 150-NPS18 SCH-10 [SA182 F316]</t>
  </si>
  <si>
    <t>WNeck Flange 150-NPS18 SCH-100 [SA182 F316]</t>
  </si>
  <si>
    <t>WNeck Flange 150-NPS18 SCH-120 [SA182 F316]</t>
  </si>
  <si>
    <t>WNeck Flange 150-NPS18 SCH-140 [SA182 F316]</t>
  </si>
  <si>
    <t>WNeck Flange 150-NPS18 SCH-160 [SA182 F316]</t>
  </si>
  <si>
    <t>WNeck Flange 150-NPS18 SCH-20 [SA182 F316]</t>
  </si>
  <si>
    <t>WNeck Flange 150-NPS18 SCH-30 [SA182 F316]</t>
  </si>
  <si>
    <t>WNeck Flange 150-NPS18 SCH-40 [SA182 F316]</t>
  </si>
  <si>
    <t>WNeck Flange 150-NPS18 SCH-60 [SA182 F316]</t>
  </si>
  <si>
    <t>WNeck Flange 150-NPS18 SCH-80 [SA182 F316]</t>
  </si>
  <si>
    <t>WNeck Flange 150-NPS18 SCH-STD [SA182 F316]</t>
  </si>
  <si>
    <t>WNeck Flange 150-NPS18 SCH-XH [SA182 F316]</t>
  </si>
  <si>
    <t>WNeck Flange 150-NPS20 SCH-10 [SA182 F316]</t>
  </si>
  <si>
    <t>WNeck Flange 150-NPS20 SCH-100 [SA182 F316]</t>
  </si>
  <si>
    <t>WNeck Flange 150-NPS20 SCH-120 [SA182 F316]</t>
  </si>
  <si>
    <t>WNeck Flange 150-NPS20 SCH-140 [SA182 F316]</t>
  </si>
  <si>
    <t>WNeck Flange 150-NPS20 SCH-160 [SA182 F316]</t>
  </si>
  <si>
    <t>WNeck Flange 150-NPS20 SCH-20 [SA182 F316]</t>
  </si>
  <si>
    <t>WNeck Flange 150-NPS20 SCH-30 [SA182 F316]</t>
  </si>
  <si>
    <t>WNeck Flange 150-NPS20 SCH-40 [SA182 F316]</t>
  </si>
  <si>
    <t>WNeck Flange 150-NPS20 SCH-60 [SA182 F316]</t>
  </si>
  <si>
    <t>WNeck Flange 150-NPS20 SCH-80 [SA182 F316]</t>
  </si>
  <si>
    <t>WNeck Flange 150-NPS20 SCH-STD [SA182 F316]</t>
  </si>
  <si>
    <t>WNeck Flange 150-NPS20 SCH-XH [SA182 F316]</t>
  </si>
  <si>
    <t>WNeck Flange 150-NPS24 SCH-10 [SA182 F316]</t>
  </si>
  <si>
    <t>WNeck Flange 150-NPS24 SCH-100 [SA182 F316]</t>
  </si>
  <si>
    <t>WNeck Flange 150-NPS24 SCH-120 [SA182 F316]</t>
  </si>
  <si>
    <t>WNeck Flange 150-NPS24 SCH-140 [SA182 F316]</t>
  </si>
  <si>
    <t>WNeck Flange 150-NPS24 SCH-160 [SA182 F316]</t>
  </si>
  <si>
    <t>WNeck Flange 150-NPS24 SCH-20 [SA182 F316]</t>
  </si>
  <si>
    <t>WNeck Flange 150-NPS24 SCH-30 [SA182 F316]</t>
  </si>
  <si>
    <t>WNeck Flange 150-NPS24 SCH-40 [SA182 F316]</t>
  </si>
  <si>
    <t>WNeck Flange 150-NPS24 SCH-60 [SA182 F316]</t>
  </si>
  <si>
    <t>WNeck Flange 150-NPS24 SCH-80 [SA182 F316]</t>
  </si>
  <si>
    <t>WNeck Flange 150-NPS24 SCH-STD [SA182 F316]</t>
  </si>
  <si>
    <t>WNeck Flange 150-NPS24 SCH-XH [SA182 F316]</t>
  </si>
  <si>
    <t>WNeck Flange 300-NPS0.5 SCH-10 [SA182 F316]</t>
  </si>
  <si>
    <t>WNeck Flange 300-NPS0.5 SCH-160 [SA182 F316]</t>
  </si>
  <si>
    <t>WNeck Flange 300-NPS0.5 SCH-40 [SA182 F316]</t>
  </si>
  <si>
    <t>WNeck Flange 300-NPS0.5 SCH-80 [SA182 F316]</t>
  </si>
  <si>
    <t>WNeck Flange 300-NPS0.5 SCH-STD [SA182 F316]</t>
  </si>
  <si>
    <t>WNeck Flange 300-NPS0.5 SCH-XH [SA182 F316]</t>
  </si>
  <si>
    <t>WNeck Flange 300-NPS0.5 SCH-XXH [SA182 F316]</t>
  </si>
  <si>
    <t>WNeck Flange 300-NPS0.75 SCH-10 [SA182 F316]</t>
  </si>
  <si>
    <t>WNeck Flange 300-NPS0.75 SCH-160 [SA182 F316]</t>
  </si>
  <si>
    <t>WNeck Flange 300-NPS0.75 SCH-40 [SA182 F316]</t>
  </si>
  <si>
    <t>WNeck Flange 300-NPS0.75 SCH-80 [SA182 F316]</t>
  </si>
  <si>
    <t>WNeck Flange 300-NPS0.75 SCH-STD [SA182 F316]</t>
  </si>
  <si>
    <t>WNeck Flange 300-NPS0.75 SCH-XH [SA182 F316]</t>
  </si>
  <si>
    <t>WNeck Flange 300-NPS0.75 SCH-XXH [SA182 F316]</t>
  </si>
  <si>
    <t>WNeck Flange 300-NPS1 SCH-10 [SA182 F316]</t>
  </si>
  <si>
    <t>WNeck Flange 300-NPS1 SCH-160 [SA182 F316]</t>
  </si>
  <si>
    <t>WNeck Flange 300-NPS1 SCH-40 [SA182 F316]</t>
  </si>
  <si>
    <t>WNeck Flange 300-NPS1 SCH-80 [SA182 F316]</t>
  </si>
  <si>
    <t>WNeck Flange 300-NPS1 SCH-STD [SA182 F316]</t>
  </si>
  <si>
    <t>WNeck Flange 300-NPS1 SCH-XH [SA182 F316]</t>
  </si>
  <si>
    <t>WNeck Flange 300-NPS1 SCH-XXH [SA182 F316]</t>
  </si>
  <si>
    <t>WNeck Flange 300-NPS1.25 SCH-10 [SA182 F316]</t>
  </si>
  <si>
    <t>WNeck Flange 300-NPS1.25 SCH-160 [SA182 F316]</t>
  </si>
  <si>
    <t>WNeck Flange 300-NPS1.25 SCH-40 [SA182 F316]</t>
  </si>
  <si>
    <t>WNeck Flange 300-NPS1.25 SCH-80 [SA182 F316]</t>
  </si>
  <si>
    <t>WNeck Flange 300-NPS1.25 SCH-STD [SA182 F316]</t>
  </si>
  <si>
    <t>WNeck Flange 300-NPS1.25 SCH-XH [SA182 F316]</t>
  </si>
  <si>
    <t>WNeck Flange 300-NPS1.25 SCH-XXH [SA182 F316]</t>
  </si>
  <si>
    <t>WNeck Flange 300-NPS1.5 SCH-10 [SA182 F316]</t>
  </si>
  <si>
    <t>WNeck Flange 300-NPS1.5 SCH-160 [SA182 F316]</t>
  </si>
  <si>
    <t>WNeck Flange 300-NPS1.5 SCH-40 [SA182 F316]</t>
  </si>
  <si>
    <t>WNeck Flange 300-NPS1.5 SCH-80 [SA182 F316]</t>
  </si>
  <si>
    <t>WNeck Flange 300-NPS1.5 SCH-STD [SA182 F316]</t>
  </si>
  <si>
    <t>WNeck Flange 300-NPS1.5 SCH-XH [SA182 F316]</t>
  </si>
  <si>
    <t>WNeck Flange 300-NPS1.5 SCH-XXH [SA182 F316]</t>
  </si>
  <si>
    <t>WNeck Flange 300-NPS2 SCH-10 [SA182 F316]</t>
  </si>
  <si>
    <t>WNeck Flange 300-NPS2 SCH-160 [SA182 F316]</t>
  </si>
  <si>
    <t>WNeck Flange 300-NPS2 SCH-40 [SA182 F316]</t>
  </si>
  <si>
    <t>WNeck Flange 300-NPS2 SCH-80 [SA182 F316]</t>
  </si>
  <si>
    <t>WNeck Flange 300-NPS2 SCH-STD [SA182 F316]</t>
  </si>
  <si>
    <t>WNeck Flange 300-NPS2 SCH-XH [SA182 F316]</t>
  </si>
  <si>
    <t>WNeck Flange 300-NPS2 SCH-XXH [SA182 F316]</t>
  </si>
  <si>
    <t>WNeck Flange 300-NPS2.5 SCH-10 [SA182 F316]</t>
  </si>
  <si>
    <t>WNeck Flange 300-NPS2.5 SCH-160 [SA182 F316]</t>
  </si>
  <si>
    <t>WNeck Flange 300-NPS2.5 SCH-40 [SA182 F316]</t>
  </si>
  <si>
    <t>WNeck Flange 300-NPS2.5 SCH-80 [SA182 F316]</t>
  </si>
  <si>
    <t>WNeck Flange 300-NPS2.5 SCH-STD [SA182 F316]</t>
  </si>
  <si>
    <t>WNeck Flange 300-NPS2.5 SCH-XH [SA182 F316]</t>
  </si>
  <si>
    <t>WNeck Flange 300-NPS2.5 SCH-XXH [SA182 F316]</t>
  </si>
  <si>
    <t>WNeck Flange 300-NPS3 SCH-10 [SA182 F316]</t>
  </si>
  <si>
    <t>WNeck Flange 300-NPS3 SCH-160 [SA182 F316]</t>
  </si>
  <si>
    <t>WNeck Flange 300-NPS3 SCH-40 [SA182 F316]</t>
  </si>
  <si>
    <t>WNeck Flange 300-NPS3 SCH-80 [SA182 F316]</t>
  </si>
  <si>
    <t>WNeck Flange 300-NPS3 SCH-STD [SA182 F316]</t>
  </si>
  <si>
    <t>WNeck Flange 300-NPS3 SCH-XH [SA182 F316]</t>
  </si>
  <si>
    <t>WNeck Flange 300-NPS3 SCH-XXH [SA182 F316]</t>
  </si>
  <si>
    <t>WNeck Flange 300-NPS3.5 SCH-10 [SA182 F316]</t>
  </si>
  <si>
    <t>WNeck Flange 300-NPS3.5 SCH-40 [SA182 F316]</t>
  </si>
  <si>
    <t>WNeck Flange 300-NPS3.5 SCH-80 [SA182 F316]</t>
  </si>
  <si>
    <t>WNeck Flange 300-NPS3.5 SCH-STD [SA182 F316]</t>
  </si>
  <si>
    <t>WNeck Flange 300-NPS3.5 SCH-XH [SA182 F316]</t>
  </si>
  <si>
    <t>WNeck Flange 300-NPS3.5 SCH-XXH [SA182 F316]</t>
  </si>
  <si>
    <t>WNeck Flange 300-NPS4 SCH-10 [SA182 F316]</t>
  </si>
  <si>
    <t>WNeck Flange 300-NPS4 SCH-120 [SA182 F316]</t>
  </si>
  <si>
    <t>WNeck Flange 300-NPS4 SCH-160 [SA182 F316]</t>
  </si>
  <si>
    <t>WNeck Flange 300-NPS4 SCH-40 [SA182 F316]</t>
  </si>
  <si>
    <t>WNeck Flange 300-NPS4 SCH-80 [SA182 F316]</t>
  </si>
  <si>
    <t>WNeck Flange 300-NPS4 SCH-STD [SA182 F316]</t>
  </si>
  <si>
    <t>WNeck Flange 300-NPS4 SCH-XH [SA182 F316]</t>
  </si>
  <si>
    <t>WNeck Flange 300-NPS4 SCH-XXH [SA182 F316]</t>
  </si>
  <si>
    <t>WNeck Flange 300-NPS5 SCH-10 [SA182 F316]</t>
  </si>
  <si>
    <t>WNeck Flange 300-NPS5 SCH-120 [SA182 F316]</t>
  </si>
  <si>
    <t>WNeck Flange 300-NPS5 SCH-160 [SA182 F316]</t>
  </si>
  <si>
    <t>WNeck Flange 300-NPS5 SCH-40 [SA182 F316]</t>
  </si>
  <si>
    <t>WNeck Flange 300-NPS5 SCH-80 [SA182 F316]</t>
  </si>
  <si>
    <t>WNeck Flange 300-NPS5 SCH-STD [SA182 F316]</t>
  </si>
  <si>
    <t>WNeck Flange 300-NPS5 SCH-XH [SA182 F316]</t>
  </si>
  <si>
    <t>WNeck Flange 300-NPS5 SCH-XXH [SA182 F316]</t>
  </si>
  <si>
    <t>WNeck Flange 300-NPS6 SCH-10 [SA182 F316]</t>
  </si>
  <si>
    <t>WNeck Flange 300-NPS6 SCH-120 [SA182 F316]</t>
  </si>
  <si>
    <t>WNeck Flange 300-NPS6 SCH-160 [SA182 F316]</t>
  </si>
  <si>
    <t>WNeck Flange 300-NPS6 SCH-40 [SA182 F316]</t>
  </si>
  <si>
    <t>WNeck Flange 300-NPS6 SCH-80 [SA182 F316]</t>
  </si>
  <si>
    <t>WNeck Flange 300-NPS6 SCH-STD [SA182 F316]</t>
  </si>
  <si>
    <t>WNeck Flange 300-NPS6 SCH-XH [SA182 F316]</t>
  </si>
  <si>
    <t>WNeck Flange 300-NPS6 SCH-XXH [SA182 F316]</t>
  </si>
  <si>
    <t>WNeck Flange 300-NPS8 SCH-10 [SA182 F316]</t>
  </si>
  <si>
    <t>WNeck Flange 300-NPS8 SCH-100 [SA182 F316]</t>
  </si>
  <si>
    <t>WNeck Flange 300-NPS8 SCH-120 [SA182 F316]</t>
  </si>
  <si>
    <t>WNeck Flange 300-NPS8 SCH-140 [SA182 F316]</t>
  </si>
  <si>
    <t>WNeck Flange 300-NPS8 SCH-160 [SA182 F316]</t>
  </si>
  <si>
    <t>WNeck Flange 300-NPS8 SCH-20 [SA182 F316]</t>
  </si>
  <si>
    <t>WNeck Flange 300-NPS8 SCH-30 [SA182 F316]</t>
  </si>
  <si>
    <t>WNeck Flange 300-NPS8 SCH-40 [SA182 F316]</t>
  </si>
  <si>
    <t>WNeck Flange 300-NPS8 SCH-60 [SA182 F316]</t>
  </si>
  <si>
    <t>WNeck Flange 300-NPS8 SCH-80 [SA182 F316]</t>
  </si>
  <si>
    <t>WNeck Flange 300-NPS8 SCH-STD [SA182 F316]</t>
  </si>
  <si>
    <t>WNeck Flange 300-NPS8 SCH-XH [SA182 F316]</t>
  </si>
  <si>
    <t>WNeck Flange 300-NPS8 SCH-XXH [SA182 F316]</t>
  </si>
  <si>
    <t>WNeck Flange 300-NPS10 SCH-10 [SA182 F316]</t>
  </si>
  <si>
    <t>WNeck Flange 300-NPS10 SCH-100 [SA182 F316]</t>
  </si>
  <si>
    <t>WNeck Flange 300-NPS10 SCH-120 [SA182 F316]</t>
  </si>
  <si>
    <t>WNeck Flange 300-NPS10 SCH-140 [SA182 F316]</t>
  </si>
  <si>
    <t>WNeck Flange 300-NPS10 SCH-160 [SA182 F316]</t>
  </si>
  <si>
    <t>WNeck Flange 300-NPS10 SCH-20 [SA182 F316]</t>
  </si>
  <si>
    <t>WNeck Flange 300-NPS10 SCH-30 [SA182 F316]</t>
  </si>
  <si>
    <t>WNeck Flange 300-NPS10 SCH-40 [SA182 F316]</t>
  </si>
  <si>
    <t>WNeck Flange 300-NPS10 SCH-60 [SA182 F316]</t>
  </si>
  <si>
    <t>WNeck Flange 300-NPS10 SCH-80 [SA182 F316]</t>
  </si>
  <si>
    <t>WNeck Flange 300-NPS10 SCH-STD [SA182 F316]</t>
  </si>
  <si>
    <t>WNeck Flange 300-NPS10 SCH-XH [SA182 F316]</t>
  </si>
  <si>
    <t>WNeck Flange 300-NPS10 SCH-XXH [SA182 F316]</t>
  </si>
  <si>
    <t>WNeck Flange 300-NPS12 SCH-10 [SA182 F316]</t>
  </si>
  <si>
    <t>WNeck Flange 300-NPS12 SCH-100 [SA182 F316]</t>
  </si>
  <si>
    <t>WNeck Flange 300-NPS12 SCH-120 [SA182 F316]</t>
  </si>
  <si>
    <t>WNeck Flange 300-NPS12 SCH-140 [SA182 F316]</t>
  </si>
  <si>
    <t>WNeck Flange 300-NPS12 SCH-160 [SA182 F316]</t>
  </si>
  <si>
    <t>WNeck Flange 300-NPS12 SCH-20 [SA182 F316]</t>
  </si>
  <si>
    <t>WNeck Flange 300-NPS12 SCH-30 [SA182 F316]</t>
  </si>
  <si>
    <t>WNeck Flange 300-NPS12 SCH-40 [SA182 F316]</t>
  </si>
  <si>
    <t>WNeck Flange 300-NPS12 SCH-60 [SA182 F316]</t>
  </si>
  <si>
    <t>WNeck Flange 300-NPS12 SCH-80 [SA182 F316]</t>
  </si>
  <si>
    <t>WNeck Flange 300-NPS12 SCH-STD [SA182 F316]</t>
  </si>
  <si>
    <t>WNeck Flange 300-NPS12 SCH-XH [SA182 F316]</t>
  </si>
  <si>
    <t>WNeck Flange 300-NPS12 SCH-XXH [SA182 F316]</t>
  </si>
  <si>
    <t>WNeck Flange 300-NPS14 SCH-10 [SA182 F316]</t>
  </si>
  <si>
    <t>WNeck Flange 300-NPS14 SCH-100 [SA182 F316]</t>
  </si>
  <si>
    <t>WNeck Flange 300-NPS14 SCH-120 [SA182 F316]</t>
  </si>
  <si>
    <t>WNeck Flange 300-NPS14 SCH-140 [SA182 F316]</t>
  </si>
  <si>
    <t>WNeck Flange 300-NPS14 SCH-160 [SA182 F316]</t>
  </si>
  <si>
    <t>WNeck Flange 300-NPS14 SCH-20 [SA182 F316]</t>
  </si>
  <si>
    <t>WNeck Flange 300-NPS14 SCH-30 [SA182 F316]</t>
  </si>
  <si>
    <t>WNeck Flange 300-NPS14 SCH-40 [SA182 F316]</t>
  </si>
  <si>
    <t>WNeck Flange 300-NPS14 SCH-60 [SA182 F316]</t>
  </si>
  <si>
    <t>WNeck Flange 300-NPS14 SCH-80 [SA182 F316]</t>
  </si>
  <si>
    <t>WNeck Flange 300-NPS14 SCH-STD [SA182 F316]</t>
  </si>
  <si>
    <t>WNeck Flange 300-NPS14 SCH-XH [SA182 F316]</t>
  </si>
  <si>
    <t>WNeck Flange 300-NPS16 SCH-10 [SA182 F316]</t>
  </si>
  <si>
    <t>WNeck Flange 300-NPS16 SCH-100 [SA182 F316]</t>
  </si>
  <si>
    <t>WNeck Flange 300-NPS16 SCH-120 [SA182 F316]</t>
  </si>
  <si>
    <t>WNeck Flange 300-NPS16 SCH-140 [SA182 F316]</t>
  </si>
  <si>
    <t>WNeck Flange 300-NPS16 SCH-160 [SA182 F316]</t>
  </si>
  <si>
    <t>WNeck Flange 300-NPS16 SCH-20 [SA182 F316]</t>
  </si>
  <si>
    <t>WNeck Flange 300-NPS16 SCH-30 [SA182 F316]</t>
  </si>
  <si>
    <t>WNeck Flange 300-NPS16 SCH-40 [SA182 F316]</t>
  </si>
  <si>
    <t>WNeck Flange 300-NPS16 SCH-60 [SA182 F316]</t>
  </si>
  <si>
    <t>WNeck Flange 300-NPS16 SCH-80 [SA182 F316]</t>
  </si>
  <si>
    <t>WNeck Flange 300-NPS16 SCH-STD [SA182 F316]</t>
  </si>
  <si>
    <t>WNeck Flange 300-NPS16 SCH-XH [SA182 F316]</t>
  </si>
  <si>
    <t>WNeck Flange 300-NPS18 SCH-10 [SA182 F316]</t>
  </si>
  <si>
    <t>WNeck Flange 300-NPS18 SCH-100 [SA182 F316]</t>
  </si>
  <si>
    <t>WNeck Flange 300-NPS18 SCH-120 [SA182 F316]</t>
  </si>
  <si>
    <t>WNeck Flange 300-NPS18 SCH-140 [SA182 F316]</t>
  </si>
  <si>
    <t>WNeck Flange 300-NPS18 SCH-160 [SA182 F316]</t>
  </si>
  <si>
    <t>WNeck Flange 300-NPS18 SCH-20 [SA182 F316]</t>
  </si>
  <si>
    <t>WNeck Flange 300-NPS18 SCH-30 [SA182 F316]</t>
  </si>
  <si>
    <t>WNeck Flange 300-NPS18 SCH-40 [SA182 F316]</t>
  </si>
  <si>
    <t>WNeck Flange 300-NPS18 SCH-60 [SA182 F316]</t>
  </si>
  <si>
    <t>WNeck Flange 300-NPS18 SCH-80 [SA182 F316]</t>
  </si>
  <si>
    <t>WNeck Flange 300-NPS18 SCH-STD [SA182 F316]</t>
  </si>
  <si>
    <t>WNeck Flange 300-NPS18 SCH-XH [SA182 F316]</t>
  </si>
  <si>
    <t>WNeck Flange 300-NPS20 SCH-10 [SA182 F316]</t>
  </si>
  <si>
    <t>WNeck Flange 300-NPS20 SCH-100 [SA182 F316]</t>
  </si>
  <si>
    <t>WNeck Flange 300-NPS20 SCH-120 [SA182 F316]</t>
  </si>
  <si>
    <t>WNeck Flange 300-NPS20 SCH-140 [SA182 F316]</t>
  </si>
  <si>
    <t>WNeck Flange 300-NPS20 SCH-160 [SA182 F316]</t>
  </si>
  <si>
    <t>WNeck Flange 300-NPS20 SCH-20 [SA182 F316]</t>
  </si>
  <si>
    <t>WNeck Flange 300-NPS20 SCH-30 [SA182 F316]</t>
  </si>
  <si>
    <t>WNeck Flange 300-NPS20 SCH-40 [SA182 F316]</t>
  </si>
  <si>
    <t>WNeck Flange 300-NPS20 SCH-60 [SA182 F316]</t>
  </si>
  <si>
    <t>WNeck Flange 300-NPS20 SCH-80 [SA182 F316]</t>
  </si>
  <si>
    <t>WNeck Flange 300-NPS20 SCH-STD [SA182 F316]</t>
  </si>
  <si>
    <t>WNeck Flange 300-NPS20 SCH-XH [SA182 F316]</t>
  </si>
  <si>
    <t>WNeck Flange 300-NPS24 SCH-10 [SA182 F316]</t>
  </si>
  <si>
    <t>WNeck Flange 300-NPS24 SCH-100 [SA182 F316]</t>
  </si>
  <si>
    <t>WNeck Flange 300-NPS24 SCH-120 [SA182 F316]</t>
  </si>
  <si>
    <t>WNeck Flange 300-NPS24 SCH-140 [SA182 F316]</t>
  </si>
  <si>
    <t>WNeck Flange 300-NPS24 SCH-160 [SA182 F316]</t>
  </si>
  <si>
    <t>WNeck Flange 300-NPS24 SCH-20 [SA182 F316]</t>
  </si>
  <si>
    <t>WNeck Flange 300-NPS24 SCH-30 [SA182 F316]</t>
  </si>
  <si>
    <t>WNeck Flange 300-NPS24 SCH-40 [SA182 F316]</t>
  </si>
  <si>
    <t>WNeck Flange 300-NPS24 SCH-60 [SA182 F316]</t>
  </si>
  <si>
    <t>WNeck Flange 300-NPS24 SCH-80 [SA182 F316]</t>
  </si>
  <si>
    <t>WNeck Flange 300-NPS24 SCH-STD [SA182 F316]</t>
  </si>
  <si>
    <t>WNeck Flange 300-NPS24 SCH-XH [SA182 F316]</t>
  </si>
  <si>
    <t>WNeck Flange 400-NPS0.5 SCH-10 [SA182 F316]</t>
  </si>
  <si>
    <t>WNeck Flange 400-NPS0.5 SCH-160 [SA182 F316]</t>
  </si>
  <si>
    <t>WNeck Flange 400-NPS0.5 SCH-40 [SA182 F316]</t>
  </si>
  <si>
    <t>WNeck Flange 400-NPS0.5 SCH-80 [SA182 F316]</t>
  </si>
  <si>
    <t>WNeck Flange 400-NPS0.5 SCH-STD [SA182 F316]</t>
  </si>
  <si>
    <t>WNeck Flange 400-NPS0.5 SCH-XH [SA182 F316]</t>
  </si>
  <si>
    <t>WNeck Flange 400-NPS0.5 SCH-XXH [SA182 F316]</t>
  </si>
  <si>
    <t>WNeck Flange 400-NPS0.75 SCH-10 [SA182 F316]</t>
  </si>
  <si>
    <t>WNeck Flange 400-NPS0.75 SCH-160 [SA182 F316]</t>
  </si>
  <si>
    <t>WNeck Flange 400-NPS0.75 SCH-40 [SA182 F316]</t>
  </si>
  <si>
    <t>WNeck Flange 400-NPS0.75 SCH-80 [SA182 F316]</t>
  </si>
  <si>
    <t>WNeck Flange 400-NPS0.75 SCH-STD [SA182 F316]</t>
  </si>
  <si>
    <t>WNeck Flange 400-NPS0.75 SCH-XH [SA182 F316]</t>
  </si>
  <si>
    <t>WNeck Flange 400-NPS0.75 SCH-XXH [SA182 F316]</t>
  </si>
  <si>
    <t>WNeck Flange 400-NPS1 SCH-10 [SA182 F316]</t>
  </si>
  <si>
    <t>WNeck Flange 400-NPS1 SCH-160 [SA182 F316]</t>
  </si>
  <si>
    <t>WNeck Flange 400-NPS1 SCH-40 [SA182 F316]</t>
  </si>
  <si>
    <t>WNeck Flange 400-NPS1 SCH-80 [SA182 F316]</t>
  </si>
  <si>
    <t>WNeck Flange 400-NPS1 SCH-STD [SA182 F316]</t>
  </si>
  <si>
    <t>WNeck Flange 400-NPS1 SCH-XH [SA182 F316]</t>
  </si>
  <si>
    <t>WNeck Flange 400-NPS1 SCH-XXH [SA182 F316]</t>
  </si>
  <si>
    <t>WNeck Flange 400-NPS1.25 SCH-10 [SA182 F316]</t>
  </si>
  <si>
    <t>WNeck Flange 400-NPS1.25 SCH-160 [SA182 F316]</t>
  </si>
  <si>
    <t>WNeck Flange 400-NPS1.25 SCH-40 [SA182 F316]</t>
  </si>
  <si>
    <t>WNeck Flange 400-NPS1.25 SCH-80 [SA182 F316]</t>
  </si>
  <si>
    <t>WNeck Flange 400-NPS1.25 SCH-STD [SA182 F316]</t>
  </si>
  <si>
    <t>WNeck Flange 400-NPS1.25 SCH-XH [SA182 F316]</t>
  </si>
  <si>
    <t>WNeck Flange 400-NPS1.25 SCH-XXH [SA182 F316]</t>
  </si>
  <si>
    <t>WNeck Flange 400-NPS1.5 SCH-10 [SA182 F316]</t>
  </si>
  <si>
    <t>WNeck Flange 400-NPS1.5 SCH-160 [SA182 F316]</t>
  </si>
  <si>
    <t>WNeck Flange 400-NPS1.5 SCH-40 [SA182 F316]</t>
  </si>
  <si>
    <t>WNeck Flange 400-NPS1.5 SCH-80 [SA182 F316]</t>
  </si>
  <si>
    <t>WNeck Flange 400-NPS1.5 SCH-STD [SA182 F316]</t>
  </si>
  <si>
    <t>WNeck Flange 400-NPS1.5 SCH-XH [SA182 F316]</t>
  </si>
  <si>
    <t>WNeck Flange 400-NPS1.5 SCH-XXH [SA182 F316]</t>
  </si>
  <si>
    <t>WNeck Flange 400-NPS2 SCH-10 [SA182 F316]</t>
  </si>
  <si>
    <t>WNeck Flange 400-NPS2 SCH-160 [SA182 F316]</t>
  </si>
  <si>
    <t>WNeck Flange 400-NPS2 SCH-40 [SA182 F316]</t>
  </si>
  <si>
    <t>WNeck Flange 400-NPS2 SCH-80 [SA182 F316]</t>
  </si>
  <si>
    <t>WNeck Flange 400-NPS2 SCH-STD [SA182 F316]</t>
  </si>
  <si>
    <t>WNeck Flange 400-NPS2 SCH-XH [SA182 F316]</t>
  </si>
  <si>
    <t>WNeck Flange 400-NPS2 SCH-XXH [SA182 F316]</t>
  </si>
  <si>
    <t>WNeck Flange 400-NPS2.5 SCH-10 [SA182 F316]</t>
  </si>
  <si>
    <t>WNeck Flange 400-NPS2.5 SCH-160 [SA182 F316]</t>
  </si>
  <si>
    <t>WNeck Flange 400-NPS2.5 SCH-40 [SA182 F316]</t>
  </si>
  <si>
    <t>WNeck Flange 400-NPS2.5 SCH-80 [SA182 F316]</t>
  </si>
  <si>
    <t>WNeck Flange 400-NPS2.5 SCH-STD [SA182 F316]</t>
  </si>
  <si>
    <t>WNeck Flange 400-NPS2.5 SCH-XH [SA182 F316]</t>
  </si>
  <si>
    <t>WNeck Flange 400-NPS2.5 SCH-XXH [SA182 F316]</t>
  </si>
  <si>
    <t>WNeck Flange 400-NPS3 SCH-10 [SA182 F316]</t>
  </si>
  <si>
    <t>WNeck Flange 400-NPS3 SCH-160 [SA182 F316]</t>
  </si>
  <si>
    <t>WNeck Flange 400-NPS3 SCH-40 [SA182 F316]</t>
  </si>
  <si>
    <t>WNeck Flange 400-NPS3 SCH-80 [SA182 F316]</t>
  </si>
  <si>
    <t>WNeck Flange 400-NPS3 SCH-STD [SA182 F316]</t>
  </si>
  <si>
    <t>WNeck Flange 400-NPS3 SCH-XH [SA182 F316]</t>
  </si>
  <si>
    <t>WNeck Flange 400-NPS3 SCH-XXH [SA182 F316]</t>
  </si>
  <si>
    <t>WNeck Flange 400-NPS3.5 SCH-10 [SA182 F316]</t>
  </si>
  <si>
    <t>WNeck Flange 400-NPS3.5 SCH-40 [SA182 F316]</t>
  </si>
  <si>
    <t>WNeck Flange 400-NPS3.5 SCH-80 [SA182 F316]</t>
  </si>
  <si>
    <t>WNeck Flange 400-NPS3.5 SCH-STD [SA182 F316]</t>
  </si>
  <si>
    <t>WNeck Flange 400-NPS3.5 SCH-XH [SA182 F316]</t>
  </si>
  <si>
    <t>WNeck Flange 400-NPS3.5 SCH-XXH [SA182 F316]</t>
  </si>
  <si>
    <t>WNeck Flange 400-NPS4 SCH-10 [SA182 F316]</t>
  </si>
  <si>
    <t>WNeck Flange 400-NPS4 SCH-120 [SA182 F316]</t>
  </si>
  <si>
    <t>WNeck Flange 400-NPS4 SCH-160 [SA182 F316]</t>
  </si>
  <si>
    <t>WNeck Flange 400-NPS4 SCH-40 [SA182 F316]</t>
  </si>
  <si>
    <t>WNeck Flange 400-NPS4 SCH-80 [SA182 F316]</t>
  </si>
  <si>
    <t>WNeck Flange 400-NPS4 SCH-STD [SA182 F316]</t>
  </si>
  <si>
    <t>WNeck Flange 400-NPS4 SCH-XH [SA182 F316]</t>
  </si>
  <si>
    <t>WNeck Flange 400-NPS4 SCH-XXH [SA182 F316]</t>
  </si>
  <si>
    <t>WNeck Flange 400-NPS5 SCH-10 [SA182 F316]</t>
  </si>
  <si>
    <t>WNeck Flange 400-NPS5 SCH-120 [SA182 F316]</t>
  </si>
  <si>
    <t>WNeck Flange 400-NPS5 SCH-160 [SA182 F316]</t>
  </si>
  <si>
    <t>WNeck Flange 400-NPS5 SCH-40 [SA182 F316]</t>
  </si>
  <si>
    <t>WNeck Flange 400-NPS5 SCH-80 [SA182 F316]</t>
  </si>
  <si>
    <t>WNeck Flange 400-NPS5 SCH-STD [SA182 F316]</t>
  </si>
  <si>
    <t>WNeck Flange 400-NPS5 SCH-XH [SA182 F316]</t>
  </si>
  <si>
    <t>WNeck Flange 400-NPS5 SCH-XXH [SA182 F316]</t>
  </si>
  <si>
    <t>WNeck Flange 400-NPS6 SCH-10 [SA182 F316]</t>
  </si>
  <si>
    <t>WNeck Flange 400-NPS6 SCH-120 [SA182 F316]</t>
  </si>
  <si>
    <t>WNeck Flange 400-NPS6 SCH-160 [SA182 F316]</t>
  </si>
  <si>
    <t>WNeck Flange 400-NPS6 SCH-40 [SA182 F316]</t>
  </si>
  <si>
    <t>WNeck Flange 400-NPS6 SCH-80 [SA182 F316]</t>
  </si>
  <si>
    <t>WNeck Flange 400-NPS6 SCH-STD [SA182 F316]</t>
  </si>
  <si>
    <t>WNeck Flange 400-NPS6 SCH-XH [SA182 F316]</t>
  </si>
  <si>
    <t>WNeck Flange 400-NPS6 SCH-XXH [SA182 F316]</t>
  </si>
  <si>
    <t>WNeck Flange 400-NPS8 SCH-10 [SA182 F316]</t>
  </si>
  <si>
    <t>WNeck Flange 400-NPS8 SCH-100 [SA182 F316]</t>
  </si>
  <si>
    <t>WNeck Flange 400-NPS8 SCH-120 [SA182 F316]</t>
  </si>
  <si>
    <t>WNeck Flange 400-NPS8 SCH-140 [SA182 F316]</t>
  </si>
  <si>
    <t>WNeck Flange 400-NPS8 SCH-160 [SA182 F316]</t>
  </si>
  <si>
    <t>WNeck Flange 400-NPS8 SCH-20 [SA182 F316]</t>
  </si>
  <si>
    <t>WNeck Flange 400-NPS8 SCH-30 [SA182 F316]</t>
  </si>
  <si>
    <t>WNeck Flange 400-NPS8 SCH-40 [SA182 F316]</t>
  </si>
  <si>
    <t>WNeck Flange 400-NPS8 SCH-60 [SA182 F316]</t>
  </si>
  <si>
    <t>WNeck Flange 400-NPS8 SCH-80 [SA182 F316]</t>
  </si>
  <si>
    <t>WNeck Flange 400-NPS8 SCH-STD [SA182 F316]</t>
  </si>
  <si>
    <t>WNeck Flange 400-NPS8 SCH-XH [SA182 F316]</t>
  </si>
  <si>
    <t>WNeck Flange 400-NPS8 SCH-XXH [SA182 F316]</t>
  </si>
  <si>
    <t>WNeck Flange 400-NPS10 SCH-10 [SA182 F316]</t>
  </si>
  <si>
    <t>WNeck Flange 400-NPS10 SCH-100 [SA182 F316]</t>
  </si>
  <si>
    <t>WNeck Flange 400-NPS10 SCH-120 [SA182 F316]</t>
  </si>
  <si>
    <t>WNeck Flange 400-NPS10 SCH-140 [SA182 F316]</t>
  </si>
  <si>
    <t>WNeck Flange 400-NPS10 SCH-160 [SA182 F316]</t>
  </si>
  <si>
    <t>WNeck Flange 400-NPS10 SCH-20 [SA182 F316]</t>
  </si>
  <si>
    <t>WNeck Flange 400-NPS10 SCH-30 [SA182 F316]</t>
  </si>
  <si>
    <t>WNeck Flange 400-NPS10 SCH-40 [SA182 F316]</t>
  </si>
  <si>
    <t>WNeck Flange 400-NPS10 SCH-60 [SA182 F316]</t>
  </si>
  <si>
    <t>WNeck Flange 400-NPS10 SCH-80 [SA182 F316]</t>
  </si>
  <si>
    <t>WNeck Flange 400-NPS10 SCH-STD [SA182 F316]</t>
  </si>
  <si>
    <t>WNeck Flange 400-NPS10 SCH-XH [SA182 F316]</t>
  </si>
  <si>
    <t>WNeck Flange 400-NPS10 SCH-XXH [SA182 F316]</t>
  </si>
  <si>
    <t>WNeck Flange 400-NPS12 SCH-10 [SA182 F316]</t>
  </si>
  <si>
    <t>WNeck Flange 400-NPS12 SCH-100 [SA182 F316]</t>
  </si>
  <si>
    <t>WNeck Flange 400-NPS12 SCH-120 [SA182 F316]</t>
  </si>
  <si>
    <t>WNeck Flange 400-NPS12 SCH-140 [SA182 F316]</t>
  </si>
  <si>
    <t>WNeck Flange 400-NPS12 SCH-160 [SA182 F316]</t>
  </si>
  <si>
    <t>WNeck Flange 400-NPS12 SCH-20 [SA182 F316]</t>
  </si>
  <si>
    <t>WNeck Flange 400-NPS12 SCH-30 [SA182 F316]</t>
  </si>
  <si>
    <t>WNeck Flange 400-NPS12 SCH-40 [SA182 F316]</t>
  </si>
  <si>
    <t>WNeck Flange 400-NPS12 SCH-60 [SA182 F316]</t>
  </si>
  <si>
    <t>WNeck Flange 400-NPS12 SCH-80 [SA182 F316]</t>
  </si>
  <si>
    <t>WNeck Flange 400-NPS12 SCH-STD [SA182 F316]</t>
  </si>
  <si>
    <t>WNeck Flange 400-NPS12 SCH-XH [SA182 F316]</t>
  </si>
  <si>
    <t>WNeck Flange 400-NPS12 SCH-XXH [SA182 F316]</t>
  </si>
  <si>
    <t>WNeck Flange 400-NPS14 SCH-10 [SA182 F316]</t>
  </si>
  <si>
    <t>WNeck Flange 400-NPS14 SCH-100 [SA182 F316]</t>
  </si>
  <si>
    <t>WNeck Flange 400-NPS14 SCH-120 [SA182 F316]</t>
  </si>
  <si>
    <t>WNeck Flange 400-NPS14 SCH-140 [SA182 F316]</t>
  </si>
  <si>
    <t>WNeck Flange 400-NPS14 SCH-160 [SA182 F316]</t>
  </si>
  <si>
    <t>WNeck Flange 400-NPS14 SCH-20 [SA182 F316]</t>
  </si>
  <si>
    <t>WNeck Flange 400-NPS14 SCH-30 [SA182 F316]</t>
  </si>
  <si>
    <t>WNeck Flange 400-NPS14 SCH-40 [SA182 F316]</t>
  </si>
  <si>
    <t>WNeck Flange 400-NPS14 SCH-60 [SA182 F316]</t>
  </si>
  <si>
    <t>WNeck Flange 400-NPS14 SCH-80 [SA182 F316]</t>
  </si>
  <si>
    <t>WNeck Flange 400-NPS14 SCH-STD [SA182 F316]</t>
  </si>
  <si>
    <t>WNeck Flange 400-NPS14 SCH-XH [SA182 F316]</t>
  </si>
  <si>
    <t>WNeck Flange 400-NPS16 SCH-10 [SA182 F316]</t>
  </si>
  <si>
    <t>WNeck Flange 400-NPS16 SCH-100 [SA182 F316]</t>
  </si>
  <si>
    <t>WNeck Flange 400-NPS16 SCH-120 [SA182 F316]</t>
  </si>
  <si>
    <t>WNeck Flange 400-NPS16 SCH-140 [SA182 F316]</t>
  </si>
  <si>
    <t>WNeck Flange 400-NPS16 SCH-160 [SA182 F316]</t>
  </si>
  <si>
    <t>WNeck Flange 400-NPS16 SCH-20 [SA182 F316]</t>
  </si>
  <si>
    <t>WNeck Flange 400-NPS16 SCH-30 [SA182 F316]</t>
  </si>
  <si>
    <t>WNeck Flange 400-NPS16 SCH-40 [SA182 F316]</t>
  </si>
  <si>
    <t>WNeck Flange 400-NPS16 SCH-60 [SA182 F316]</t>
  </si>
  <si>
    <t>WNeck Flange 400-NPS16 SCH-80 [SA182 F316]</t>
  </si>
  <si>
    <t>WNeck Flange 400-NPS16 SCH-STD [SA182 F316]</t>
  </si>
  <si>
    <t>WNeck Flange 400-NPS16 SCH-XH [SA182 F316]</t>
  </si>
  <si>
    <t>WNeck Flange 400-NPS18 SCH-10 [SA182 F316]</t>
  </si>
  <si>
    <t>WNeck Flange 400-NPS18 SCH-100 [SA182 F316]</t>
  </si>
  <si>
    <t>WNeck Flange 400-NPS18 SCH-120 [SA182 F316]</t>
  </si>
  <si>
    <t>WNeck Flange 400-NPS18 SCH-140 [SA182 F316]</t>
  </si>
  <si>
    <t>WNeck Flange 400-NPS18 SCH-160 [SA182 F316]</t>
  </si>
  <si>
    <t>WNeck Flange 400-NPS18 SCH-20 [SA182 F316]</t>
  </si>
  <si>
    <t>WNeck Flange 400-NPS18 SCH-30 [SA182 F316]</t>
  </si>
  <si>
    <t>WNeck Flange 400-NPS18 SCH-40 [SA182 F316]</t>
  </si>
  <si>
    <t>WNeck Flange 400-NPS18 SCH-60 [SA182 F316]</t>
  </si>
  <si>
    <t>WNeck Flange 400-NPS18 SCH-80 [SA182 F316]</t>
  </si>
  <si>
    <t>WNeck Flange 400-NPS18 SCH-STD [SA182 F316]</t>
  </si>
  <si>
    <t>WNeck Flange 400-NPS18 SCH-XH [SA182 F316]</t>
  </si>
  <si>
    <t>WNeck Flange 400-NPS20 SCH-10 [SA182 F316]</t>
  </si>
  <si>
    <t>WNeck Flange 400-NPS20 SCH-100 [SA182 F316]</t>
  </si>
  <si>
    <t>WNeck Flange 400-NPS20 SCH-120 [SA182 F316]</t>
  </si>
  <si>
    <t>WNeck Flange 400-NPS20 SCH-140 [SA182 F316]</t>
  </si>
  <si>
    <t>WNeck Flange 400-NPS20 SCH-160 [SA182 F316]</t>
  </si>
  <si>
    <t>WNeck Flange 400-NPS20 SCH-20 [SA182 F316]</t>
  </si>
  <si>
    <t>WNeck Flange 400-NPS20 SCH-30 [SA182 F316]</t>
  </si>
  <si>
    <t>WNeck Flange 400-NPS20 SCH-40 [SA182 F316]</t>
  </si>
  <si>
    <t>WNeck Flange 400-NPS20 SCH-60 [SA182 F316]</t>
  </si>
  <si>
    <t>WNeck Flange 400-NPS20 SCH-80 [SA182 F316]</t>
  </si>
  <si>
    <t>WNeck Flange 400-NPS20 SCH-STD [SA182 F316]</t>
  </si>
  <si>
    <t>WNeck Flange 400-NPS20 SCH-XH [SA182 F316]</t>
  </si>
  <si>
    <t>WNeck Flange 400-NPS24 SCH-10 [SA182 F316]</t>
  </si>
  <si>
    <t>WNeck Flange 400-NPS24 SCH-100 [SA182 F316]</t>
  </si>
  <si>
    <t>WNeck Flange 400-NPS24 SCH-120 [SA182 F316]</t>
  </si>
  <si>
    <t>WNeck Flange 400-NPS24 SCH-140 [SA182 F316]</t>
  </si>
  <si>
    <t>WNeck Flange 400-NPS24 SCH-160 [SA182 F316]</t>
  </si>
  <si>
    <t>WNeck Flange 400-NPS24 SCH-20 [SA182 F316]</t>
  </si>
  <si>
    <t>WNeck Flange 400-NPS24 SCH-30 [SA182 F316]</t>
  </si>
  <si>
    <t>WNeck Flange 400-NPS24 SCH-40 [SA182 F316]</t>
  </si>
  <si>
    <t>WNeck Flange 400-NPS24 SCH-60 [SA182 F316]</t>
  </si>
  <si>
    <t>WNeck Flange 400-NPS24 SCH-80 [SA182 F316]</t>
  </si>
  <si>
    <t>WNeck Flange 400-NPS24 SCH-STD [SA182 F316]</t>
  </si>
  <si>
    <t>WNeck Flange 400-NPS24 SCH-XH [SA182 F316]</t>
  </si>
  <si>
    <t>WNeck Flange 600-NPS0.5 SCH-10 [SA182 F316]</t>
  </si>
  <si>
    <t>WNeck Flange 600-NPS0.5 SCH-160 [SA182 F316]</t>
  </si>
  <si>
    <t>WNeck Flange 600-NPS0.5 SCH-40 [SA182 F316]</t>
  </si>
  <si>
    <t>WNeck Flange 600-NPS0.5 SCH-80 [SA182 F316]</t>
  </si>
  <si>
    <t>WNeck Flange 600-NPS0.5 SCH-STD [SA182 F316]</t>
  </si>
  <si>
    <t>WNeck Flange 600-NPS0.5 SCH-XH [SA182 F316]</t>
  </si>
  <si>
    <t>WNeck Flange 600-NPS0.5 SCH-XXH [SA182 F316]</t>
  </si>
  <si>
    <t>WNeck Flange 600-NPS0.75 SCH-10 [SA182 F316]</t>
  </si>
  <si>
    <t>WNeck Flange 600-NPS0.75 SCH-160 [SA182 F316]</t>
  </si>
  <si>
    <t>WNeck Flange 600-NPS0.75 SCH-40 [SA182 F316]</t>
  </si>
  <si>
    <t>WNeck Flange 600-NPS0.75 SCH-80 [SA182 F316]</t>
  </si>
  <si>
    <t>WNeck Flange 600-NPS0.75 SCH-STD [SA182 F316]</t>
  </si>
  <si>
    <t>WNeck Flange 600-NPS0.75 SCH-XH [SA182 F316]</t>
  </si>
  <si>
    <t>WNeck Flange 600-NPS0.75 SCH-XXH [SA182 F316]</t>
  </si>
  <si>
    <t>WNeck Flange 600-NPS1 SCH-10 [SA182 F316]</t>
  </si>
  <si>
    <t>WNeck Flange 600-NPS1 SCH-160 [SA182 F316]</t>
  </si>
  <si>
    <t>WNeck Flange 600-NPS1 SCH-40 [SA182 F316]</t>
  </si>
  <si>
    <t>WNeck Flange 600-NPS1 SCH-80 [SA182 F316]</t>
  </si>
  <si>
    <t>WNeck Flange 600-NPS1 SCH-STD [SA182 F316]</t>
  </si>
  <si>
    <t>WNeck Flange 600-NPS1 SCH-XH [SA182 F316]</t>
  </si>
  <si>
    <t>WNeck Flange 600-NPS1 SCH-XXH [SA182 F316]</t>
  </si>
  <si>
    <t>WNeck Flange 600-NPS1.25 SCH-10 [SA182 F316]</t>
  </si>
  <si>
    <t>WNeck Flange 600-NPS1.25 SCH-160 [SA182 F316]</t>
  </si>
  <si>
    <t>WNeck Flange 600-NPS1.25 SCH-40 [SA182 F316]</t>
  </si>
  <si>
    <t>WNeck Flange 600-NPS1.25 SCH-80 [SA182 F316]</t>
  </si>
  <si>
    <t>WNeck Flange 600-NPS1.25 SCH-STD [SA182 F316]</t>
  </si>
  <si>
    <t>WNeck Flange 600-NPS1.25 SCH-XH [SA182 F316]</t>
  </si>
  <si>
    <t>WNeck Flange 600-NPS1.25 SCH-XXH [SA182 F316]</t>
  </si>
  <si>
    <t>WNeck Flange 600-NPS1.5 SCH-10 [SA182 F316]</t>
  </si>
  <si>
    <t>WNeck Flange 600-NPS1.5 SCH-160 [SA182 F316]</t>
  </si>
  <si>
    <t>WNeck Flange 600-NPS1.5 SCH-40 [SA182 F316]</t>
  </si>
  <si>
    <t>WNeck Flange 600-NPS1.5 SCH-80 [SA182 F316]</t>
  </si>
  <si>
    <t>WNeck Flange 600-NPS1.5 SCH-STD [SA182 F316]</t>
  </si>
  <si>
    <t>WNeck Flange 600-NPS1.5 SCH-XH [SA182 F316]</t>
  </si>
  <si>
    <t>WNeck Flange 600-NPS1.5 SCH-XXH [SA182 F316]</t>
  </si>
  <si>
    <t>WNeck Flange 600-NPS2 SCH-10 [SA182 F316]</t>
  </si>
  <si>
    <t>WNeck Flange 600-NPS2 SCH-160 [SA182 F316]</t>
  </si>
  <si>
    <t>WNeck Flange 600-NPS2 SCH-40 [SA182 F316]</t>
  </si>
  <si>
    <t>WNeck Flange 600-NPS2 SCH-80 [SA182 F316]</t>
  </si>
  <si>
    <t>WNeck Flange 600-NPS2 SCH-STD [SA182 F316]</t>
  </si>
  <si>
    <t>WNeck Flange 600-NPS2 SCH-XH [SA182 F316]</t>
  </si>
  <si>
    <t>WNeck Flange 600-NPS2 SCH-XXH [SA182 F316]</t>
  </si>
  <si>
    <t>WNeck Flange 600-NPS2.5 SCH-10 [SA182 F316]</t>
  </si>
  <si>
    <t>WNeck Flange 600-NPS2.5 SCH-160 [SA182 F316]</t>
  </si>
  <si>
    <t>WNeck Flange 600-NPS2.5 SCH-40 [SA182 F316]</t>
  </si>
  <si>
    <t>WNeck Flange 600-NPS2.5 SCH-80 [SA182 F316]</t>
  </si>
  <si>
    <t>WNeck Flange 600-NPS2.5 SCH-STD [SA182 F316]</t>
  </si>
  <si>
    <t>WNeck Flange 600-NPS2.5 SCH-XH [SA182 F316]</t>
  </si>
  <si>
    <t>WNeck Flange 600-NPS2.5 SCH-XXH [SA182 F316]</t>
  </si>
  <si>
    <t>WNeck Flange 600-NPS3 SCH-10 [SA182 F316]</t>
  </si>
  <si>
    <t>WNeck Flange 600-NPS3 SCH-160 [SA182 F316]</t>
  </si>
  <si>
    <t>WNeck Flange 600-NPS3 SCH-40 [SA182 F316]</t>
  </si>
  <si>
    <t>WNeck Flange 600-NPS3 SCH-80 [SA182 F316]</t>
  </si>
  <si>
    <t>WNeck Flange 600-NPS3 SCH-STD [SA182 F316]</t>
  </si>
  <si>
    <t>WNeck Flange 600-NPS3 SCH-XH [SA182 F316]</t>
  </si>
  <si>
    <t>WNeck Flange 600-NPS3 SCH-XXH [SA182 F316]</t>
  </si>
  <si>
    <t>WNeck Flange 600-NPS3.5 SCH-10 [SA182 F316]</t>
  </si>
  <si>
    <t>WNeck Flange 600-NPS3.5 SCH-40 [SA182 F316]</t>
  </si>
  <si>
    <t>WNeck Flange 600-NPS3.5 SCH-80 [SA182 F316]</t>
  </si>
  <si>
    <t>WNeck Flange 600-NPS3.5 SCH-STD [SA182 F316]</t>
  </si>
  <si>
    <t>WNeck Flange 600-NPS3.5 SCH-XH [SA182 F316]</t>
  </si>
  <si>
    <t>WNeck Flange 600-NPS3.5 SCH-XXH [SA182 F316]</t>
  </si>
  <si>
    <t>WNeck Flange 600-NPS4 SCH-10 [SA182 F316]</t>
  </si>
  <si>
    <t>WNeck Flange 600-NPS4 SCH-120 [SA182 F316]</t>
  </si>
  <si>
    <t>WNeck Flange 600-NPS4 SCH-160 [SA182 F316]</t>
  </si>
  <si>
    <t>WNeck Flange 600-NPS4 SCH-40 [SA182 F316]</t>
  </si>
  <si>
    <t>WNeck Flange 600-NPS4 SCH-80 [SA182 F316]</t>
  </si>
  <si>
    <t>WNeck Flange 600-NPS4 SCH-STD [SA182 F316]</t>
  </si>
  <si>
    <t>WNeck Flange 600-NPS4 SCH-XH [SA182 F316]</t>
  </si>
  <si>
    <t>WNeck Flange 600-NPS4 SCH-XXH [SA182 F316]</t>
  </si>
  <si>
    <t>WNeck Flange 600-NPS5 SCH-10 [SA182 F316]</t>
  </si>
  <si>
    <t>WNeck Flange 600-NPS5 SCH-120 [SA182 F316]</t>
  </si>
  <si>
    <t>WNeck Flange 600-NPS5 SCH-160 [SA182 F316]</t>
  </si>
  <si>
    <t>WNeck Flange 600-NPS5 SCH-40 [SA182 F316]</t>
  </si>
  <si>
    <t>WNeck Flange 600-NPS5 SCH-80 [SA182 F316]</t>
  </si>
  <si>
    <t>WNeck Flange 600-NPS5 SCH-STD [SA182 F316]</t>
  </si>
  <si>
    <t>WNeck Flange 600-NPS5 SCH-XH [SA182 F316]</t>
  </si>
  <si>
    <t>WNeck Flange 600-NPS5 SCH-XXH [SA182 F316]</t>
  </si>
  <si>
    <t>WNeck Flange 600-NPS6 SCH-10 [SA182 F316]</t>
  </si>
  <si>
    <t>WNeck Flange 600-NPS6 SCH-120 [SA182 F316]</t>
  </si>
  <si>
    <t>WNeck Flange 600-NPS6 SCH-160 [SA182 F316]</t>
  </si>
  <si>
    <t>WNeck Flange 600-NPS6 SCH-40 [SA182 F316]</t>
  </si>
  <si>
    <t>WNeck Flange 600-NPS6 SCH-80 [SA182 F316]</t>
  </si>
  <si>
    <t>WNeck Flange 600-NPS6 SCH-STD [SA182 F316]</t>
  </si>
  <si>
    <t>WNeck Flange 600-NPS6 SCH-XH [SA182 F316]</t>
  </si>
  <si>
    <t>WNeck Flange 600-NPS6 SCH-XXH [SA182 F316]</t>
  </si>
  <si>
    <t>WNeck Flange 600-NPS8 SCH-10 [SA182 F316]</t>
  </si>
  <si>
    <t>WNeck Flange 600-NPS8 SCH-100 [SA182 F316]</t>
  </si>
  <si>
    <t>WNeck Flange 600-NPS8 SCH-120 [SA182 F316]</t>
  </si>
  <si>
    <t>WNeck Flange 600-NPS8 SCH-140 [SA182 F316]</t>
  </si>
  <si>
    <t>WNeck Flange 600-NPS8 SCH-160 [SA182 F316]</t>
  </si>
  <si>
    <t>WNeck Flange 600-NPS8 SCH-20 [SA182 F316]</t>
  </si>
  <si>
    <t>WNeck Flange 600-NPS8 SCH-30 [SA182 F316]</t>
  </si>
  <si>
    <t>WNeck Flange 600-NPS8 SCH-40 [SA182 F316]</t>
  </si>
  <si>
    <t>WNeck Flange 600-NPS8 SCH-60 [SA182 F316]</t>
  </si>
  <si>
    <t>WNeck Flange 600-NPS8 SCH-80 [SA182 F316]</t>
  </si>
  <si>
    <t>WNeck Flange 600-NPS8 SCH-STD [SA182 F316]</t>
  </si>
  <si>
    <t>WNeck Flange 600-NPS8 SCH-XH [SA182 F316]</t>
  </si>
  <si>
    <t>WNeck Flange 600-NPS8 SCH-XXH [SA182 F316]</t>
  </si>
  <si>
    <t>WNeck Flange 600-NPS10 SCH-10 [SA182 F316]</t>
  </si>
  <si>
    <t>WNeck Flange 600-NPS10 SCH-100 [SA182 F316]</t>
  </si>
  <si>
    <t>WNeck Flange 600-NPS10 SCH-120 [SA182 F316]</t>
  </si>
  <si>
    <t>WNeck Flange 600-NPS10 SCH-140 [SA182 F316]</t>
  </si>
  <si>
    <t>WNeck Flange 600-NPS10 SCH-160 [SA182 F316]</t>
  </si>
  <si>
    <t>WNeck Flange 600-NPS10 SCH-20 [SA182 F316]</t>
  </si>
  <si>
    <t>WNeck Flange 600-NPS10 SCH-30 [SA182 F316]</t>
  </si>
  <si>
    <t>WNeck Flange 600-NPS10 SCH-40 [SA182 F316]</t>
  </si>
  <si>
    <t>WNeck Flange 600-NPS10 SCH-60 [SA182 F316]</t>
  </si>
  <si>
    <t>WNeck Flange 600-NPS10 SCH-80 [SA182 F316]</t>
  </si>
  <si>
    <t>WNeck Flange 600-NPS10 SCH-STD [SA182 F316]</t>
  </si>
  <si>
    <t>WNeck Flange 600-NPS10 SCH-XH [SA182 F316]</t>
  </si>
  <si>
    <t>WNeck Flange 600-NPS10 SCH-XXH [SA182 F316]</t>
  </si>
  <si>
    <t>WNeck Flange 600-NPS12 SCH-10 [SA182 F316]</t>
  </si>
  <si>
    <t>WNeck Flange 600-NPS12 SCH-100 [SA182 F316]</t>
  </si>
  <si>
    <t>WNeck Flange 600-NPS12 SCH-120 [SA182 F316]</t>
  </si>
  <si>
    <t>WNeck Flange 600-NPS12 SCH-140 [SA182 F316]</t>
  </si>
  <si>
    <t>WNeck Flange 600-NPS12 SCH-160 [SA182 F316]</t>
  </si>
  <si>
    <t>WNeck Flange 600-NPS12 SCH-20 [SA182 F316]</t>
  </si>
  <si>
    <t>WNeck Flange 600-NPS12 SCH-30 [SA182 F316]</t>
  </si>
  <si>
    <t>WNeck Flange 600-NPS12 SCH-40 [SA182 F316]</t>
  </si>
  <si>
    <t>WNeck Flange 600-NPS12 SCH-60 [SA182 F316]</t>
  </si>
  <si>
    <t>WNeck Flange 600-NPS12 SCH-80 [SA182 F316]</t>
  </si>
  <si>
    <t>WNeck Flange 600-NPS12 SCH-STD [SA182 F316]</t>
  </si>
  <si>
    <t>WNeck Flange 600-NPS12 SCH-XH [SA182 F316]</t>
  </si>
  <si>
    <t>WNeck Flange 600-NPS12 SCH-XXH [SA182 F316]</t>
  </si>
  <si>
    <t>WNeck Flange 600-NPS14 SCH-10 [SA182 F316]</t>
  </si>
  <si>
    <t>WNeck Flange 600-NPS14 SCH-100 [SA182 F316]</t>
  </si>
  <si>
    <t>WNeck Flange 600-NPS14 SCH-120 [SA182 F316]</t>
  </si>
  <si>
    <t>WNeck Flange 600-NPS14 SCH-140 [SA182 F316]</t>
  </si>
  <si>
    <t>WNeck Flange 600-NPS14 SCH-160 [SA182 F316]</t>
  </si>
  <si>
    <t>WNeck Flange 600-NPS14 SCH-20 [SA182 F316]</t>
  </si>
  <si>
    <t>WNeck Flange 600-NPS14 SCH-30 [SA182 F316]</t>
  </si>
  <si>
    <t>WNeck Flange 600-NPS14 SCH-40 [SA182 F316]</t>
  </si>
  <si>
    <t>WNeck Flange 600-NPS14 SCH-60 [SA182 F316]</t>
  </si>
  <si>
    <t>WNeck Flange 600-NPS14 SCH-80 [SA182 F316]</t>
  </si>
  <si>
    <t>WNeck Flange 600-NPS14 SCH-STD [SA182 F316]</t>
  </si>
  <si>
    <t>WNeck Flange 600-NPS14 SCH-XH [SA182 F316]</t>
  </si>
  <si>
    <t>WNeck Flange 600-NPS16 SCH-10 [SA182 F316]</t>
  </si>
  <si>
    <t>WNeck Flange 600-NPS16 SCH-100 [SA182 F316]</t>
  </si>
  <si>
    <t>WNeck Flange 600-NPS16 SCH-120 [SA182 F316]</t>
  </si>
  <si>
    <t>WNeck Flange 600-NPS16 SCH-140 [SA182 F316]</t>
  </si>
  <si>
    <t>WNeck Flange 600-NPS16 SCH-160 [SA182 F316]</t>
  </si>
  <si>
    <t>WNeck Flange 600-NPS16 SCH-20 [SA182 F316]</t>
  </si>
  <si>
    <t>WNeck Flange 600-NPS16 SCH-30 [SA182 F316]</t>
  </si>
  <si>
    <t>WNeck Flange 600-NPS16 SCH-40 [SA182 F316]</t>
  </si>
  <si>
    <t>WNeck Flange 600-NPS16 SCH-60 [SA182 F316]</t>
  </si>
  <si>
    <t>WNeck Flange 600-NPS16 SCH-80 [SA182 F316]</t>
  </si>
  <si>
    <t>WNeck Flange 600-NPS16 SCH-STD [SA182 F316]</t>
  </si>
  <si>
    <t>WNeck Flange 600-NPS16 SCH-XH [SA182 F316]</t>
  </si>
  <si>
    <t>WNeck Flange 600-NPS18 SCH-10 [SA182 F316]</t>
  </si>
  <si>
    <t>WNeck Flange 600-NPS18 SCH-100 [SA182 F316]</t>
  </si>
  <si>
    <t>WNeck Flange 600-NPS18 SCH-120 [SA182 F316]</t>
  </si>
  <si>
    <t>WNeck Flange 600-NPS18 SCH-140 [SA182 F316]</t>
  </si>
  <si>
    <t>WNeck Flange 600-NPS18 SCH-160 [SA182 F316]</t>
  </si>
  <si>
    <t>WNeck Flange 600-NPS18 SCH-20 [SA182 F316]</t>
  </si>
  <si>
    <t>WNeck Flange 600-NPS18 SCH-30 [SA182 F316]</t>
  </si>
  <si>
    <t>WNeck Flange 600-NPS18 SCH-40 [SA182 F316]</t>
  </si>
  <si>
    <t>WNeck Flange 600-NPS18 SCH-60 [SA182 F316]</t>
  </si>
  <si>
    <t>WNeck Flange 600-NPS18 SCH-80 [SA182 F316]</t>
  </si>
  <si>
    <t>WNeck Flange 600-NPS18 SCH-STD [SA182 F316]</t>
  </si>
  <si>
    <t>WNeck Flange 600-NPS18 SCH-XH [SA182 F316]</t>
  </si>
  <si>
    <t>WNeck Flange 600-NPS20 SCH-10 [SA182 F316]</t>
  </si>
  <si>
    <t>WNeck Flange 600-NPS20 SCH-100 [SA182 F316]</t>
  </si>
  <si>
    <t>WNeck Flange 600-NPS20 SCH-120 [SA182 F316]</t>
  </si>
  <si>
    <t>WNeck Flange 600-NPS20 SCH-140 [SA182 F316]</t>
  </si>
  <si>
    <t>WNeck Flange 600-NPS20 SCH-160 [SA182 F316]</t>
  </si>
  <si>
    <t>WNeck Flange 600-NPS20 SCH-20 [SA182 F316]</t>
  </si>
  <si>
    <t>WNeck Flange 600-NPS20 SCH-30 [SA182 F316]</t>
  </si>
  <si>
    <t>WNeck Flange 600-NPS20 SCH-40 [SA182 F316]</t>
  </si>
  <si>
    <t>WNeck Flange 600-NPS20 SCH-60 [SA182 F316]</t>
  </si>
  <si>
    <t>WNeck Flange 600-NPS20 SCH-80 [SA182 F316]</t>
  </si>
  <si>
    <t>WNeck Flange 600-NPS20 SCH-STD [SA182 F316]</t>
  </si>
  <si>
    <t>WNeck Flange 600-NPS20 SCH-XH [SA182 F316]</t>
  </si>
  <si>
    <t>WNeck Flange 600-NPS24 SCH-10 [SA182 F316]</t>
  </si>
  <si>
    <t>WNeck Flange 600-NPS24 SCH-100 [SA182 F316]</t>
  </si>
  <si>
    <t>WNeck Flange 600-NPS24 SCH-120 [SA182 F316]</t>
  </si>
  <si>
    <t>WNeck Flange 600-NPS24 SCH-140 [SA182 F316]</t>
  </si>
  <si>
    <t>WNeck Flange 600-NPS24 SCH-160 [SA182 F316]</t>
  </si>
  <si>
    <t>WNeck Flange 600-NPS24 SCH-20 [SA182 F316]</t>
  </si>
  <si>
    <t>WNeck Flange 600-NPS24 SCH-30 [SA182 F316]</t>
  </si>
  <si>
    <t>WNeck Flange 600-NPS24 SCH-40 [SA182 F316]</t>
  </si>
  <si>
    <t>WNeck Flange 600-NPS24 SCH-60 [SA182 F316]</t>
  </si>
  <si>
    <t>WNeck Flange 600-NPS24 SCH-80 [SA182 F316]</t>
  </si>
  <si>
    <t>WNeck Flange 600-NPS24 SCH-STD [SA182 F316]</t>
  </si>
  <si>
    <t>WNeck Flange 600-NPS24 SCH-XH [SA182 F316]</t>
  </si>
  <si>
    <t>WNeck Flange 900-NPS0.5 SCH-10 [SA182 F316]</t>
  </si>
  <si>
    <t>WNeck Flange 900-NPS0.5 SCH-160 [SA182 F316]</t>
  </si>
  <si>
    <t>WNeck Flange 900-NPS0.5 SCH-40 [SA182 F316]</t>
  </si>
  <si>
    <t>WNeck Flange 900-NPS0.5 SCH-80 [SA182 F316]</t>
  </si>
  <si>
    <t>WNeck Flange 900-NPS0.5 SCH-STD [SA182 F316]</t>
  </si>
  <si>
    <t>WNeck Flange 900-NPS0.5 SCH-XH [SA182 F316]</t>
  </si>
  <si>
    <t>WNeck Flange 900-NPS0.5 SCH-XXH [SA182 F316]</t>
  </si>
  <si>
    <t>WNeck Flange 900-NPS0.75 SCH-10 [SA182 F316]</t>
  </si>
  <si>
    <t>WNeck Flange 900-NPS0.75 SCH-160 [SA182 F316]</t>
  </si>
  <si>
    <t>WNeck Flange 900-NPS0.75 SCH-40 [SA182 F316]</t>
  </si>
  <si>
    <t>WNeck Flange 900-NPS0.75 SCH-80 [SA182 F316]</t>
  </si>
  <si>
    <t>WNeck Flange 900-NPS0.75 SCH-STD [SA182 F316]</t>
  </si>
  <si>
    <t>WNeck Flange 900-NPS0.75 SCH-XH [SA182 F316]</t>
  </si>
  <si>
    <t>WNeck Flange 900-NPS0.75 SCH-XXH [SA182 F316]</t>
  </si>
  <si>
    <t>WNeck Flange 900-NPS1 SCH-10 [SA182 F316]</t>
  </si>
  <si>
    <t>WNeck Flange 900-NPS1 SCH-160 [SA182 F316]</t>
  </si>
  <si>
    <t>WNeck Flange 900-NPS1 SCH-40 [SA182 F316]</t>
  </si>
  <si>
    <t>WNeck Flange 900-NPS1 SCH-80 [SA182 F316]</t>
  </si>
  <si>
    <t>WNeck Flange 900-NPS1 SCH-STD [SA182 F316]</t>
  </si>
  <si>
    <t>WNeck Flange 900-NPS1 SCH-XH [SA182 F316]</t>
  </si>
  <si>
    <t>WNeck Flange 900-NPS1 SCH-XXH [SA182 F316]</t>
  </si>
  <si>
    <t>WNeck Flange 900-NPS1.25 SCH-10 [SA182 F316]</t>
  </si>
  <si>
    <t>WNeck Flange 900-NPS1.25 SCH-160 [SA182 F316]</t>
  </si>
  <si>
    <t>WNeck Flange 900-NPS1.25 SCH-40 [SA182 F316]</t>
  </si>
  <si>
    <t>WNeck Flange 900-NPS1.25 SCH-80 [SA182 F316]</t>
  </si>
  <si>
    <t>WNeck Flange 900-NPS1.25 SCH-STD [SA182 F316]</t>
  </si>
  <si>
    <t>WNeck Flange 900-NPS1.25 SCH-XH [SA182 F316]</t>
  </si>
  <si>
    <t>WNeck Flange 900-NPS1.25 SCH-XXH [SA182 F316]</t>
  </si>
  <si>
    <t>WNeck Flange 900-NPS1.5 SCH-10 [SA182 F316]</t>
  </si>
  <si>
    <t>WNeck Flange 900-NPS1.5 SCH-160 [SA182 F316]</t>
  </si>
  <si>
    <t>WNeck Flange 900-NPS1.5 SCH-40 [SA182 F316]</t>
  </si>
  <si>
    <t>WNeck Flange 900-NPS1.5 SCH-80 [SA182 F316]</t>
  </si>
  <si>
    <t>WNeck Flange 900-NPS1.5 SCH-STD [SA182 F316]</t>
  </si>
  <si>
    <t>WNeck Flange 900-NPS1.5 SCH-XH [SA182 F316]</t>
  </si>
  <si>
    <t>WNeck Flange 900-NPS1.5 SCH-XXH [SA182 F316]</t>
  </si>
  <si>
    <t>WNeck Flange 900-NPS2 SCH-10 [SA182 F316]</t>
  </si>
  <si>
    <t>WNeck Flange 900-NPS2 SCH-160 [SA182 F316]</t>
  </si>
  <si>
    <t>WNeck Flange 900-NPS2 SCH-40 [SA182 F316]</t>
  </si>
  <si>
    <t>WNeck Flange 900-NPS2 SCH-80 [SA182 F316]</t>
  </si>
  <si>
    <t>WNeck Flange 900-NPS2 SCH-STD [SA182 F316]</t>
  </si>
  <si>
    <t>WNeck Flange 900-NPS2 SCH-XH [SA182 F316]</t>
  </si>
  <si>
    <t>WNeck Flange 900-NPS2 SCH-XXH [SA182 F316]</t>
  </si>
  <si>
    <t>WNeck Flange 900-NPS2.5 SCH-10 [SA182 F316]</t>
  </si>
  <si>
    <t>WNeck Flange 900-NPS2.5 SCH-160 [SA182 F316]</t>
  </si>
  <si>
    <t>WNeck Flange 900-NPS2.5 SCH-40 [SA182 F316]</t>
  </si>
  <si>
    <t>WNeck Flange 900-NPS2.5 SCH-80 [SA182 F316]</t>
  </si>
  <si>
    <t>WNeck Flange 900-NPS2.5 SCH-STD [SA182 F316]</t>
  </si>
  <si>
    <t>WNeck Flange 900-NPS2.5 SCH-XH [SA182 F316]</t>
  </si>
  <si>
    <t>WNeck Flange 900-NPS2.5 SCH-XXH [SA182 F316]</t>
  </si>
  <si>
    <t>WNeck Flange 900-NPS3 SCH-10 [SA182 F316]</t>
  </si>
  <si>
    <t>WNeck Flange 900-NPS3 SCH-160 [SA182 F316]</t>
  </si>
  <si>
    <t>WNeck Flange 900-NPS3 SCH-40 [SA182 F316]</t>
  </si>
  <si>
    <t>WNeck Flange 900-NPS3 SCH-80 [SA182 F316]</t>
  </si>
  <si>
    <t>WNeck Flange 900-NPS3 SCH-STD [SA182 F316]</t>
  </si>
  <si>
    <t>WNeck Flange 900-NPS3 SCH-XH [SA182 F316]</t>
  </si>
  <si>
    <t>WNeck Flange 900-NPS3 SCH-XXH [SA182 F316]</t>
  </si>
  <si>
    <t>WNeck Flange 900-NPS4 SCH-10 [SA182 F316]</t>
  </si>
  <si>
    <t>WNeck Flange 900-NPS4 SCH-120 [SA182 F316]</t>
  </si>
  <si>
    <t>WNeck Flange 900-NPS4 SCH-160 [SA182 F316]</t>
  </si>
  <si>
    <t>WNeck Flange 900-NPS4 SCH-40 [SA182 F316]</t>
  </si>
  <si>
    <t>WNeck Flange 900-NPS4 SCH-80 [SA182 F316]</t>
  </si>
  <si>
    <t>WNeck Flange 900-NPS4 SCH-STD [SA182 F316]</t>
  </si>
  <si>
    <t>WNeck Flange 900-NPS4 SCH-XH [SA182 F316]</t>
  </si>
  <si>
    <t>WNeck Flange 900-NPS4 SCH-XXH [SA182 F316]</t>
  </si>
  <si>
    <t>WNeck Flange 900-NPS5 SCH-10 [SA182 F316]</t>
  </si>
  <si>
    <t>WNeck Flange 900-NPS5 SCH-120 [SA182 F316]</t>
  </si>
  <si>
    <t>WNeck Flange 900-NPS5 SCH-160 [SA182 F316]</t>
  </si>
  <si>
    <t>WNeck Flange 900-NPS5 SCH-40 [SA182 F316]</t>
  </si>
  <si>
    <t>WNeck Flange 900-NPS5 SCH-80 [SA182 F316]</t>
  </si>
  <si>
    <t>WNeck Flange 900-NPS5 SCH-STD [SA182 F316]</t>
  </si>
  <si>
    <t>WNeck Flange 900-NPS5 SCH-XH [SA182 F316]</t>
  </si>
  <si>
    <t>WNeck Flange 900-NPS5 SCH-XXH [SA182 F316]</t>
  </si>
  <si>
    <t>WNeck Flange 900-NPS6 SCH-10 [SA182 F316]</t>
  </si>
  <si>
    <t>WNeck Flange 900-NPS6 SCH-120 [SA182 F316]</t>
  </si>
  <si>
    <t>WNeck Flange 900-NPS6 SCH-160 [SA182 F316]</t>
  </si>
  <si>
    <t>WNeck Flange 900-NPS6 SCH-40 [SA182 F316]</t>
  </si>
  <si>
    <t>WNeck Flange 900-NPS6 SCH-80 [SA182 F316]</t>
  </si>
  <si>
    <t>WNeck Flange 900-NPS6 SCH-STD [SA182 F316]</t>
  </si>
  <si>
    <t>WNeck Flange 900-NPS6 SCH-XH [SA182 F316]</t>
  </si>
  <si>
    <t>WNeck Flange 900-NPS6 SCH-XXH [SA182 F316]</t>
  </si>
  <si>
    <t>WNeck Flange 900-NPS8 SCH-10 [SA182 F316]</t>
  </si>
  <si>
    <t>WNeck Flange 900-NPS8 SCH-100 [SA182 F316]</t>
  </si>
  <si>
    <t>WNeck Flange 900-NPS8 SCH-120 [SA182 F316]</t>
  </si>
  <si>
    <t>WNeck Flange 900-NPS8 SCH-140 [SA182 F316]</t>
  </si>
  <si>
    <t>WNeck Flange 900-NPS8 SCH-160 [SA182 F316]</t>
  </si>
  <si>
    <t>WNeck Flange 900-NPS8 SCH-20 [SA182 F316]</t>
  </si>
  <si>
    <t>WNeck Flange 900-NPS8 SCH-30 [SA182 F316]</t>
  </si>
  <si>
    <t>WNeck Flange 900-NPS8 SCH-40 [SA182 F316]</t>
  </si>
  <si>
    <t>WNeck Flange 900-NPS8 SCH-60 [SA182 F316]</t>
  </si>
  <si>
    <t>WNeck Flange 900-NPS8 SCH-80 [SA182 F316]</t>
  </si>
  <si>
    <t>WNeck Flange 900-NPS8 SCH-STD [SA182 F316]</t>
  </si>
  <si>
    <t>WNeck Flange 900-NPS8 SCH-XH [SA182 F316]</t>
  </si>
  <si>
    <t>WNeck Flange 900-NPS8 SCH-XXH [SA182 F316]</t>
  </si>
  <si>
    <t>WNeck Flange 900-NPS10 SCH-10 [SA182 F316]</t>
  </si>
  <si>
    <t>WNeck Flange 900-NPS10 SCH-100 [SA182 F316]</t>
  </si>
  <si>
    <t>WNeck Flange 900-NPS10 SCH-120 [SA182 F316]</t>
  </si>
  <si>
    <t>WNeck Flange 900-NPS10 SCH-140 [SA182 F316]</t>
  </si>
  <si>
    <t>WNeck Flange 900-NPS10 SCH-160 [SA182 F316]</t>
  </si>
  <si>
    <t>WNeck Flange 900-NPS10 SCH-20 [SA182 F316]</t>
  </si>
  <si>
    <t>WNeck Flange 900-NPS10 SCH-30 [SA182 F316]</t>
  </si>
  <si>
    <t>WNeck Flange 900-NPS10 SCH-40 [SA182 F316]</t>
  </si>
  <si>
    <t>WNeck Flange 900-NPS10 SCH-60 [SA182 F316]</t>
  </si>
  <si>
    <t>WNeck Flange 900-NPS10 SCH-80 [SA182 F316]</t>
  </si>
  <si>
    <t>WNeck Flange 900-NPS10 SCH-STD [SA182 F316]</t>
  </si>
  <si>
    <t>WNeck Flange 900-NPS10 SCH-XH [SA182 F316]</t>
  </si>
  <si>
    <t>WNeck Flange 900-NPS10 SCH-XXH [SA182 F316]</t>
  </si>
  <si>
    <t>WNeck Flange 900-NPS12 SCH-10 [SA182 F316]</t>
  </si>
  <si>
    <t>WNeck Flange 900-NPS12 SCH-100 [SA182 F316]</t>
  </si>
  <si>
    <t>WNeck Flange 900-NPS12 SCH-120 [SA182 F316]</t>
  </si>
  <si>
    <t>WNeck Flange 900-NPS12 SCH-140 [SA182 F316]</t>
  </si>
  <si>
    <t>WNeck Flange 900-NPS12 SCH-160 [SA182 F316]</t>
  </si>
  <si>
    <t>WNeck Flange 900-NPS12 SCH-20 [SA182 F316]</t>
  </si>
  <si>
    <t>WNeck Flange 900-NPS12 SCH-30 [SA182 F316]</t>
  </si>
  <si>
    <t>WNeck Flange 900-NPS12 SCH-40 [SA182 F316]</t>
  </si>
  <si>
    <t>WNeck Flange 900-NPS12 SCH-60 [SA182 F316]</t>
  </si>
  <si>
    <t>WNeck Flange 900-NPS12 SCH-80 [SA182 F316]</t>
  </si>
  <si>
    <t>WNeck Flange 900-NPS12 SCH-STD [SA182 F316]</t>
  </si>
  <si>
    <t>WNeck Flange 900-NPS12 SCH-XH [SA182 F316]</t>
  </si>
  <si>
    <t>WNeck Flange 900-NPS12 SCH-XXH [SA182 F316]</t>
  </si>
  <si>
    <t>WNeck Flange 900-NPS14 SCH-10 [SA182 F316]</t>
  </si>
  <si>
    <t>WNeck Flange 900-NPS14 SCH-100 [SA182 F316]</t>
  </si>
  <si>
    <t>WNeck Flange 900-NPS14 SCH-120 [SA182 F316]</t>
  </si>
  <si>
    <t>WNeck Flange 900-NPS14 SCH-140 [SA182 F316]</t>
  </si>
  <si>
    <t>WNeck Flange 900-NPS14 SCH-160 [SA182 F316]</t>
  </si>
  <si>
    <t>WNeck Flange 900-NPS14 SCH-20 [SA182 F316]</t>
  </si>
  <si>
    <t>WNeck Flange 900-NPS14 SCH-30 [SA182 F316]</t>
  </si>
  <si>
    <t>WNeck Flange 900-NPS14 SCH-40 [SA182 F316]</t>
  </si>
  <si>
    <t>WNeck Flange 900-NPS14 SCH-60 [SA182 F316]</t>
  </si>
  <si>
    <t>WNeck Flange 900-NPS14 SCH-80 [SA182 F316]</t>
  </si>
  <si>
    <t>WNeck Flange 900-NPS14 SCH-STD [SA182 F316]</t>
  </si>
  <si>
    <t>WNeck Flange 900-NPS14 SCH-XH [SA182 F316]</t>
  </si>
  <si>
    <t>WNeck Flange 900-NPS16 SCH-10 [SA182 F316]</t>
  </si>
  <si>
    <t>WNeck Flange 900-NPS16 SCH-100 [SA182 F316]</t>
  </si>
  <si>
    <t>WNeck Flange 900-NPS16 SCH-120 [SA182 F316]</t>
  </si>
  <si>
    <t>WNeck Flange 900-NPS16 SCH-140 [SA182 F316]</t>
  </si>
  <si>
    <t>WNeck Flange 900-NPS16 SCH-160 [SA182 F316]</t>
  </si>
  <si>
    <t>WNeck Flange 900-NPS16 SCH-20 [SA182 F316]</t>
  </si>
  <si>
    <t>WNeck Flange 900-NPS16 SCH-30 [SA182 F316]</t>
  </si>
  <si>
    <t>WNeck Flange 900-NPS16 SCH-40 [SA182 F316]</t>
  </si>
  <si>
    <t>WNeck Flange 900-NPS16 SCH-60 [SA182 F316]</t>
  </si>
  <si>
    <t>WNeck Flange 900-NPS16 SCH-80 [SA182 F316]</t>
  </si>
  <si>
    <t>WNeck Flange 900-NPS16 SCH-STD [SA182 F316]</t>
  </si>
  <si>
    <t>WNeck Flange 900-NPS16 SCH-XH [SA182 F316]</t>
  </si>
  <si>
    <t>WNeck Flange 900-NPS18 SCH-10 [SA182 F316]</t>
  </si>
  <si>
    <t>WNeck Flange 900-NPS18 SCH-100 [SA182 F316]</t>
  </si>
  <si>
    <t>WNeck Flange 900-NPS18 SCH-120 [SA182 F316]</t>
  </si>
  <si>
    <t>WNeck Flange 900-NPS18 SCH-140 [SA182 F316]</t>
  </si>
  <si>
    <t>WNeck Flange 900-NPS18 SCH-160 [SA182 F316]</t>
  </si>
  <si>
    <t>WNeck Flange 900-NPS18 SCH-20 [SA182 F316]</t>
  </si>
  <si>
    <t>WNeck Flange 900-NPS18 SCH-30 [SA182 F316]</t>
  </si>
  <si>
    <t>WNeck Flange 900-NPS18 SCH-40 [SA182 F316]</t>
  </si>
  <si>
    <t>WNeck Flange 900-NPS18 SCH-60 [SA182 F316]</t>
  </si>
  <si>
    <t>WNeck Flange 900-NPS18 SCH-80 [SA182 F316]</t>
  </si>
  <si>
    <t>WNeck Flange 900-NPS18 SCH-STD [SA182 F316]</t>
  </si>
  <si>
    <t>WNeck Flange 900-NPS18 SCH-XH [SA182 F316]</t>
  </si>
  <si>
    <t>WNeck Flange 900-NPS20 SCH-10 [SA182 F316]</t>
  </si>
  <si>
    <t>WNeck Flange 900-NPS20 SCH-100 [SA182 F316]</t>
  </si>
  <si>
    <t>WNeck Flange 900-NPS20 SCH-120 [SA182 F316]</t>
  </si>
  <si>
    <t>WNeck Flange 900-NPS20 SCH-140 [SA182 F316]</t>
  </si>
  <si>
    <t>WNeck Flange 900-NPS20 SCH-160 [SA182 F316]</t>
  </si>
  <si>
    <t>WNeck Flange 900-NPS20 SCH-20 [SA182 F316]</t>
  </si>
  <si>
    <t>WNeck Flange 900-NPS20 SCH-30 [SA182 F316]</t>
  </si>
  <si>
    <t>WNeck Flange 900-NPS20 SCH-40 [SA182 F316]</t>
  </si>
  <si>
    <t>WNeck Flange 900-NPS20 SCH-60 [SA182 F316]</t>
  </si>
  <si>
    <t>WNeck Flange 900-NPS20 SCH-80 [SA182 F316]</t>
  </si>
  <si>
    <t>WNeck Flange 900-NPS20 SCH-STD [SA182 F316]</t>
  </si>
  <si>
    <t>WNeck Flange 900-NPS20 SCH-XH [SA182 F316]</t>
  </si>
  <si>
    <t>WNeck Flange 900-NPS24 SCH-10 [SA182 F316]</t>
  </si>
  <si>
    <t>WNeck Flange 900-NPS24 SCH-100 [SA182 F316]</t>
  </si>
  <si>
    <t>WNeck Flange 900-NPS24 SCH-120 [SA182 F316]</t>
  </si>
  <si>
    <t>WNeck Flange 900-NPS24 SCH-140 [SA182 F316]</t>
  </si>
  <si>
    <t>WNeck Flange 900-NPS24 SCH-160 [SA182 F316]</t>
  </si>
  <si>
    <t>WNeck Flange 900-NPS24 SCH-20 [SA182 F316]</t>
  </si>
  <si>
    <t>WNeck Flange 900-NPS24 SCH-30 [SA182 F316]</t>
  </si>
  <si>
    <t>WNeck Flange 900-NPS24 SCH-40 [SA182 F316]</t>
  </si>
  <si>
    <t>WNeck Flange 900-NPS24 SCH-60 [SA182 F316]</t>
  </si>
  <si>
    <t>WNeck Flange 900-NPS24 SCH-80 [SA182 F316]</t>
  </si>
  <si>
    <t>WNeck Flange 900-NPS24 SCH-STD [SA182 F316]</t>
  </si>
  <si>
    <t>WNeck Flange 900-NPS24 SCH-XH [SA182 F316]</t>
  </si>
  <si>
    <t>WNeck Flange 1500-NPS0.5 SCH-10 [SA182 F316]</t>
  </si>
  <si>
    <t>WNeck Flange 1500-NPS0.5 SCH-160 [SA182 F316]</t>
  </si>
  <si>
    <t>WNeck Flange 1500-NPS0.5 SCH-40 [SA182 F316]</t>
  </si>
  <si>
    <t>WNeck Flange 1500-NPS0.5 SCH-80 [SA182 F316]</t>
  </si>
  <si>
    <t>WNeck Flange 1500-NPS0.5 SCH-STD [SA182 F316]</t>
  </si>
  <si>
    <t>WNeck Flange 1500-NPS0.5 SCH-XH [SA182 F316]</t>
  </si>
  <si>
    <t>WNeck Flange 1500-NPS0.5 SCH-XXH [SA182 F316]</t>
  </si>
  <si>
    <t>WNeck Flange 1500-NPS0.75 SCH-10 [SA182 F316]</t>
  </si>
  <si>
    <t>WNeck Flange 1500-NPS0.75 SCH-160 [SA182 F316]</t>
  </si>
  <si>
    <t>WNeck Flange 1500-NPS0.75 SCH-40 [SA182 F316]</t>
  </si>
  <si>
    <t>WNeck Flange 1500-NPS0.75 SCH-80 [SA182 F316]</t>
  </si>
  <si>
    <t>WNeck Flange 1500-NPS0.75 SCH-STD [SA182 F316]</t>
  </si>
  <si>
    <t>WNeck Flange 1500-NPS0.75 SCH-XH [SA182 F316]</t>
  </si>
  <si>
    <t>WNeck Flange 1500-NPS0.75 SCH-XXH [SA182 F316]</t>
  </si>
  <si>
    <t>WNeck Flange 1500-NPS1 SCH-10 [SA182 F316]</t>
  </si>
  <si>
    <t>WNeck Flange 1500-NPS1 SCH-160 [SA182 F316]</t>
  </si>
  <si>
    <t>WNeck Flange 1500-NPS1 SCH-40 [SA182 F316]</t>
  </si>
  <si>
    <t>WNeck Flange 1500-NPS1 SCH-80 [SA182 F316]</t>
  </si>
  <si>
    <t>WNeck Flange 1500-NPS1 SCH-STD [SA182 F316]</t>
  </si>
  <si>
    <t>WNeck Flange 1500-NPS1 SCH-XH [SA182 F316]</t>
  </si>
  <si>
    <t>WNeck Flange 1500-NPS1 SCH-XXH [SA182 F316]</t>
  </si>
  <si>
    <t>WNeck Flange 1500-NPS1.25 SCH-10 [SA182 F316]</t>
  </si>
  <si>
    <t>WNeck Flange 1500-NPS1.25 SCH-160 [SA182 F316]</t>
  </si>
  <si>
    <t>WNeck Flange 1500-NPS1.25 SCH-40 [SA182 F316]</t>
  </si>
  <si>
    <t>WNeck Flange 1500-NPS1.25 SCH-80 [SA182 F316]</t>
  </si>
  <si>
    <t>WNeck Flange 1500-NPS1.25 SCH-STD [SA182 F316]</t>
  </si>
  <si>
    <t>WNeck Flange 1500-NPS1.25 SCH-XH [SA182 F316]</t>
  </si>
  <si>
    <t>WNeck Flange 1500-NPS1.25 SCH-XXH [SA182 F316]</t>
  </si>
  <si>
    <t>WNeck Flange 1500-NPS1.5 SCH-10 [SA182 F316]</t>
  </si>
  <si>
    <t>WNeck Flange 1500-NPS1.5 SCH-160 [SA182 F316]</t>
  </si>
  <si>
    <t>WNeck Flange 1500-NPS1.5 SCH-40 [SA182 F316]</t>
  </si>
  <si>
    <t>WNeck Flange 1500-NPS1.5 SCH-80 [SA182 F316]</t>
  </si>
  <si>
    <t>WNeck Flange 1500-NPS1.5 SCH-STD [SA182 F316]</t>
  </si>
  <si>
    <t>WNeck Flange 1500-NPS1.5 SCH-XH [SA182 F316]</t>
  </si>
  <si>
    <t>WNeck Flange 1500-NPS1.5 SCH-XXH [SA182 F316]</t>
  </si>
  <si>
    <t>WNeck Flange 1500-NPS2 SCH-10 [SA182 F316]</t>
  </si>
  <si>
    <t>WNeck Flange 1500-NPS2 SCH-160 [SA182 F316]</t>
  </si>
  <si>
    <t>WNeck Flange 1500-NPS2 SCH-40 [SA182 F316]</t>
  </si>
  <si>
    <t>WNeck Flange 1500-NPS2 SCH-80 [SA182 F316]</t>
  </si>
  <si>
    <t>WNeck Flange 1500-NPS2 SCH-STD [SA182 F316]</t>
  </si>
  <si>
    <t>WNeck Flange 1500-NPS2 SCH-XH [SA182 F316]</t>
  </si>
  <si>
    <t>WNeck Flange 1500-NPS2 SCH-XXH [SA182 F316]</t>
  </si>
  <si>
    <t>WNeck Flange 1500-NPS2.5 SCH-10 [SA182 F316]</t>
  </si>
  <si>
    <t>WNeck Flange 1500-NPS2.5 SCH-160 [SA182 F316]</t>
  </si>
  <si>
    <t>WNeck Flange 1500-NPS2.5 SCH-40 [SA182 F316]</t>
  </si>
  <si>
    <t>WNeck Flange 1500-NPS2.5 SCH-80 [SA182 F316]</t>
  </si>
  <si>
    <t>WNeck Flange 1500-NPS2.5 SCH-STD [SA182 F316]</t>
  </si>
  <si>
    <t>WNeck Flange 1500-NPS2.5 SCH-XH [SA182 F316]</t>
  </si>
  <si>
    <t>WNeck Flange 1500-NPS2.5 SCH-XXH [SA182 F316]</t>
  </si>
  <si>
    <t>WNeck Flange 1500-NPS3 SCH-10 [SA182 F316]</t>
  </si>
  <si>
    <t>WNeck Flange 1500-NPS3 SCH-160 [SA182 F316]</t>
  </si>
  <si>
    <t>WNeck Flange 1500-NPS3 SCH-40 [SA182 F316]</t>
  </si>
  <si>
    <t>WNeck Flange 1500-NPS3 SCH-80 [SA182 F316]</t>
  </si>
  <si>
    <t>WNeck Flange 1500-NPS3 SCH-STD [SA182 F316]</t>
  </si>
  <si>
    <t>WNeck Flange 1500-NPS3 SCH-XH [SA182 F316]</t>
  </si>
  <si>
    <t>WNeck Flange 1500-NPS3 SCH-XXH [SA182 F316]</t>
  </si>
  <si>
    <t>WNeck Flange 1500-NPS4 SCH-10 [SA182 F316]</t>
  </si>
  <si>
    <t>WNeck Flange 1500-NPS4 SCH-120 [SA182 F316]</t>
  </si>
  <si>
    <t>WNeck Flange 1500-NPS4 SCH-160 [SA182 F316]</t>
  </si>
  <si>
    <t>WNeck Flange 1500-NPS4 SCH-40 [SA182 F316]</t>
  </si>
  <si>
    <t>WNeck Flange 1500-NPS4 SCH-80 [SA182 F316]</t>
  </si>
  <si>
    <t>WNeck Flange 1500-NPS4 SCH-STD [SA182 F316]</t>
  </si>
  <si>
    <t>WNeck Flange 1500-NPS4 SCH-XH [SA182 F316]</t>
  </si>
  <si>
    <t>WNeck Flange 1500-NPS4 SCH-XXH [SA182 F316]</t>
  </si>
  <si>
    <t>WNeck Flange 1500-NPS5 SCH-10 [SA182 F316]</t>
  </si>
  <si>
    <t>WNeck Flange 1500-NPS5 SCH-120 [SA182 F316]</t>
  </si>
  <si>
    <t>WNeck Flange 1500-NPS5 SCH-160 [SA182 F316]</t>
  </si>
  <si>
    <t>WNeck Flange 1500-NPS5 SCH-40 [SA182 F316]</t>
  </si>
  <si>
    <t>WNeck Flange 1500-NPS5 SCH-80 [SA182 F316]</t>
  </si>
  <si>
    <t>WNeck Flange 1500-NPS5 SCH-STD [SA182 F316]</t>
  </si>
  <si>
    <t>WNeck Flange 1500-NPS5 SCH-XH [SA182 F316]</t>
  </si>
  <si>
    <t>WNeck Flange 1500-NPS5 SCH-XXH [SA182 F316]</t>
  </si>
  <si>
    <t>WNeck Flange 1500-NPS6 SCH-10 [SA182 F316]</t>
  </si>
  <si>
    <t>WNeck Flange 1500-NPS6 SCH-120 [SA182 F316]</t>
  </si>
  <si>
    <t>WNeck Flange 1500-NPS6 SCH-160 [SA182 F316]</t>
  </si>
  <si>
    <t>WNeck Flange 1500-NPS6 SCH-40 [SA182 F316]</t>
  </si>
  <si>
    <t>WNeck Flange 1500-NPS6 SCH-80 [SA182 F316]</t>
  </si>
  <si>
    <t>WNeck Flange 1500-NPS6 SCH-STD [SA182 F316]</t>
  </si>
  <si>
    <t>WNeck Flange 1500-NPS6 SCH-XH [SA182 F316]</t>
  </si>
  <si>
    <t>WNeck Flange 1500-NPS6 SCH-XXH [SA182 F316]</t>
  </si>
  <si>
    <t>WNeck Flange 1500-NPS8 SCH-10 [SA182 F316]</t>
  </si>
  <si>
    <t>WNeck Flange 1500-NPS8 SCH-100 [SA182 F316]</t>
  </si>
  <si>
    <t>WNeck Flange 1500-NPS8 SCH-120 [SA182 F316]</t>
  </si>
  <si>
    <t>WNeck Flange 1500-NPS8 SCH-140 [SA182 F316]</t>
  </si>
  <si>
    <t>WNeck Flange 1500-NPS8 SCH-160 [SA182 F316]</t>
  </si>
  <si>
    <t>WNeck Flange 1500-NPS8 SCH-20 [SA182 F316]</t>
  </si>
  <si>
    <t>WNeck Flange 1500-NPS8 SCH-30 [SA182 F316]</t>
  </si>
  <si>
    <t>WNeck Flange 1500-NPS8 SCH-40 [SA182 F316]</t>
  </si>
  <si>
    <t>WNeck Flange 1500-NPS8 SCH-60 [SA182 F316]</t>
  </si>
  <si>
    <t>WNeck Flange 1500-NPS8 SCH-80 [SA182 F316]</t>
  </si>
  <si>
    <t>WNeck Flange 1500-NPS8 SCH-STD [SA182 F316]</t>
  </si>
  <si>
    <t>WNeck Flange 1500-NPS8 SCH-XH [SA182 F316]</t>
  </si>
  <si>
    <t>WNeck Flange 1500-NPS8 SCH-XXH [SA182 F316]</t>
  </si>
  <si>
    <t>WNeck Flange 1500-NPS10 SCH-10 [SA182 F316]</t>
  </si>
  <si>
    <t>WNeck Flange 1500-NPS10 SCH-100 [SA182 F316]</t>
  </si>
  <si>
    <t>WNeck Flange 1500-NPS10 SCH-120 [SA182 F316]</t>
  </si>
  <si>
    <t>WNeck Flange 1500-NPS10 SCH-140 [SA182 F316]</t>
  </si>
  <si>
    <t>WNeck Flange 1500-NPS10 SCH-160 [SA182 F316]</t>
  </si>
  <si>
    <t>WNeck Flange 1500-NPS10 SCH-20 [SA182 F316]</t>
  </si>
  <si>
    <t>WNeck Flange 1500-NPS10 SCH-30 [SA182 F316]</t>
  </si>
  <si>
    <t>WNeck Flange 1500-NPS10 SCH-40 [SA182 F316]</t>
  </si>
  <si>
    <t>WNeck Flange 1500-NPS10 SCH-60 [SA182 F316]</t>
  </si>
  <si>
    <t>WNeck Flange 1500-NPS10 SCH-80 [SA182 F316]</t>
  </si>
  <si>
    <t>WNeck Flange 1500-NPS10 SCH-STD [SA182 F316]</t>
  </si>
  <si>
    <t>WNeck Flange 1500-NPS10 SCH-XH [SA182 F316]</t>
  </si>
  <si>
    <t>WNeck Flange 1500-NPS10 SCH-XXH [SA182 F316]</t>
  </si>
  <si>
    <t>WNeck Flange 1500-NPS12 SCH-10 [SA182 F316]</t>
  </si>
  <si>
    <t>WNeck Flange 1500-NPS12 SCH-100 [SA182 F316]</t>
  </si>
  <si>
    <t>WNeck Flange 1500-NPS12 SCH-120 [SA182 F316]</t>
  </si>
  <si>
    <t>WNeck Flange 1500-NPS12 SCH-140 [SA182 F316]</t>
  </si>
  <si>
    <t>WNeck Flange 1500-NPS12 SCH-160 [SA182 F316]</t>
  </si>
  <si>
    <t>WNeck Flange 1500-NPS12 SCH-20 [SA182 F316]</t>
  </si>
  <si>
    <t>WNeck Flange 1500-NPS12 SCH-30 [SA182 F316]</t>
  </si>
  <si>
    <t>WNeck Flange 1500-NPS12 SCH-40 [SA182 F316]</t>
  </si>
  <si>
    <t>WNeck Flange 1500-NPS12 SCH-60 [SA182 F316]</t>
  </si>
  <si>
    <t>WNeck Flange 1500-NPS12 SCH-80 [SA182 F316]</t>
  </si>
  <si>
    <t>WNeck Flange 1500-NPS12 SCH-STD [SA182 F316]</t>
  </si>
  <si>
    <t>WNeck Flange 1500-NPS12 SCH-XH [SA182 F316]</t>
  </si>
  <si>
    <t>WNeck Flange 1500-NPS12 SCH-XXH [SA182 F316]</t>
  </si>
  <si>
    <t>WNeck Flange 1500-NPS14 SCH-10 [SA182 F316]</t>
  </si>
  <si>
    <t>WNeck Flange 1500-NPS14 SCH-100 [SA182 F316]</t>
  </si>
  <si>
    <t>WNeck Flange 1500-NPS14 SCH-120 [SA182 F316]</t>
  </si>
  <si>
    <t>WNeck Flange 1500-NPS14 SCH-140 [SA182 F316]</t>
  </si>
  <si>
    <t>WNeck Flange 1500-NPS14 SCH-160 [SA182 F316]</t>
  </si>
  <si>
    <t>WNeck Flange 1500-NPS14 SCH-20 [SA182 F316]</t>
  </si>
  <si>
    <t>WNeck Flange 1500-NPS14 SCH-30 [SA182 F316]</t>
  </si>
  <si>
    <t>WNeck Flange 1500-NPS14 SCH-40 [SA182 F316]</t>
  </si>
  <si>
    <t>WNeck Flange 1500-NPS14 SCH-60 [SA182 F316]</t>
  </si>
  <si>
    <t>WNeck Flange 1500-NPS14 SCH-80 [SA182 F316]</t>
  </si>
  <si>
    <t>WNeck Flange 1500-NPS14 SCH-STD [SA182 F316]</t>
  </si>
  <si>
    <t>WNeck Flange 1500-NPS14 SCH-XH [SA182 F316]</t>
  </si>
  <si>
    <t>WNeck Flange 1500-NPS16 SCH-10 [SA182 F316]</t>
  </si>
  <si>
    <t>WNeck Flange 1500-NPS16 SCH-100 [SA182 F316]</t>
  </si>
  <si>
    <t>WNeck Flange 1500-NPS16 SCH-120 [SA182 F316]</t>
  </si>
  <si>
    <t>WNeck Flange 1500-NPS16 SCH-140 [SA182 F316]</t>
  </si>
  <si>
    <t>WNeck Flange 1500-NPS16 SCH-160 [SA182 F316]</t>
  </si>
  <si>
    <t>WNeck Flange 1500-NPS16 SCH-20 [SA182 F316]</t>
  </si>
  <si>
    <t>WNeck Flange 1500-NPS16 SCH-30 [SA182 F316]</t>
  </si>
  <si>
    <t>WNeck Flange 1500-NPS16 SCH-40 [SA182 F316]</t>
  </si>
  <si>
    <t>WNeck Flange 1500-NPS16 SCH-60 [SA182 F316]</t>
  </si>
  <si>
    <t>WNeck Flange 1500-NPS16 SCH-80 [SA182 F316]</t>
  </si>
  <si>
    <t>WNeck Flange 1500-NPS16 SCH-STD [SA182 F316]</t>
  </si>
  <si>
    <t>WNeck Flange 1500-NPS16 SCH-XH [SA182 F316]</t>
  </si>
  <si>
    <t>WNeck Flange 1500-NPS18 SCH-10 [SA182 F316]</t>
  </si>
  <si>
    <t>WNeck Flange 1500-NPS18 SCH-100 [SA182 F316]</t>
  </si>
  <si>
    <t>WNeck Flange 1500-NPS18 SCH-120 [SA182 F316]</t>
  </si>
  <si>
    <t>WNeck Flange 1500-NPS18 SCH-140 [SA182 F316]</t>
  </si>
  <si>
    <t>WNeck Flange 1500-NPS18 SCH-160 [SA182 F316]</t>
  </si>
  <si>
    <t>WNeck Flange 1500-NPS18 SCH-20 [SA182 F316]</t>
  </si>
  <si>
    <t>WNeck Flange 1500-NPS18 SCH-30 [SA182 F316]</t>
  </si>
  <si>
    <t>WNeck Flange 1500-NPS18 SCH-40 [SA182 F316]</t>
  </si>
  <si>
    <t>WNeck Flange 1500-NPS18 SCH-60 [SA182 F316]</t>
  </si>
  <si>
    <t>WNeck Flange 1500-NPS18 SCH-80 [SA182 F316]</t>
  </si>
  <si>
    <t>WNeck Flange 1500-NPS18 SCH-STD [SA182 F316]</t>
  </si>
  <si>
    <t>WNeck Flange 1500-NPS18 SCH-XH [SA182 F316]</t>
  </si>
  <si>
    <t>WNeck Flange 1500-NPS20 SCH-10 [SA182 F316]</t>
  </si>
  <si>
    <t>WNeck Flange 1500-NPS20 SCH-100 [SA182 F316]</t>
  </si>
  <si>
    <t>WNeck Flange 1500-NPS20 SCH-120 [SA182 F316]</t>
  </si>
  <si>
    <t>WNeck Flange 1500-NPS20 SCH-140 [SA182 F316]</t>
  </si>
  <si>
    <t>WNeck Flange 1500-NPS20 SCH-160 [SA182 F316]</t>
  </si>
  <si>
    <t>WNeck Flange 1500-NPS20 SCH-20 [SA182 F316]</t>
  </si>
  <si>
    <t>WNeck Flange 1500-NPS20 SCH-30 [SA182 F316]</t>
  </si>
  <si>
    <t>WNeck Flange 1500-NPS20 SCH-40 [SA182 F316]</t>
  </si>
  <si>
    <t>WNeck Flange 1500-NPS20 SCH-60 [SA182 F316]</t>
  </si>
  <si>
    <t>WNeck Flange 1500-NPS20 SCH-80 [SA182 F316]</t>
  </si>
  <si>
    <t>WNeck Flange 1500-NPS20 SCH-STD [SA182 F316]</t>
  </si>
  <si>
    <t>WNeck Flange 1500-NPS20 SCH-XH [SA182 F316]</t>
  </si>
  <si>
    <t>WNeck Flange 1500-NPS24 SCH-10 [SA182 F316]</t>
  </si>
  <si>
    <t>WNeck Flange 1500-NPS24 SCH-100 [SA182 F316]</t>
  </si>
  <si>
    <t>WNeck Flange 1500-NPS24 SCH-120 [SA182 F316]</t>
  </si>
  <si>
    <t>WNeck Flange 1500-NPS24 SCH-140 [SA182 F316]</t>
  </si>
  <si>
    <t>WNeck Flange 1500-NPS24 SCH-160 [SA182 F316]</t>
  </si>
  <si>
    <t>WNeck Flange 1500-NPS24 SCH-20 [SA182 F316]</t>
  </si>
  <si>
    <t>WNeck Flange 1500-NPS24 SCH-30 [SA182 F316]</t>
  </si>
  <si>
    <t>WNeck Flange 1500-NPS24 SCH-40 [SA182 F316]</t>
  </si>
  <si>
    <t>WNeck Flange 1500-NPS24 SCH-60 [SA182 F316]</t>
  </si>
  <si>
    <t>WNeck Flange 1500-NPS24 SCH-80 [SA182 F316]</t>
  </si>
  <si>
    <t>WNeck Flange 1500-NPS24 SCH-STD [SA182 F316]</t>
  </si>
  <si>
    <t>WNeck Flange 1500-NPS24 SCH-XH [SA182 F316]</t>
  </si>
  <si>
    <t>WNeck Flange 2500-NPS0.5 SCH-10 [SA182 F316]</t>
  </si>
  <si>
    <t>WNeck Flange 2500-NPS0.5 SCH-160 [SA182 F316]</t>
  </si>
  <si>
    <t>WNeck Flange 2500-NPS0.5 SCH-40 [SA182 F316]</t>
  </si>
  <si>
    <t>WNeck Flange 2500-NPS0.5 SCH-80 [SA182 F316]</t>
  </si>
  <si>
    <t>WNeck Flange 2500-NPS0.5 SCH-STD [SA182 F316]</t>
  </si>
  <si>
    <t>WNeck Flange 2500-NPS0.5 SCH-XH [SA182 F316]</t>
  </si>
  <si>
    <t>WNeck Flange 2500-NPS0.5 SCH-XXH [SA182 F316]</t>
  </si>
  <si>
    <t>WNeck Flange 2500-NPS0.75 SCH-10 [SA182 F316]</t>
  </si>
  <si>
    <t>WNeck Flange 2500-NPS0.75 SCH-160 [SA182 F316]</t>
  </si>
  <si>
    <t>WNeck Flange 2500-NPS0.75 SCH-40 [SA182 F316]</t>
  </si>
  <si>
    <t>WNeck Flange 2500-NPS0.75 SCH-80 [SA182 F316]</t>
  </si>
  <si>
    <t>WNeck Flange 2500-NPS0.75 SCH-STD [SA182 F316]</t>
  </si>
  <si>
    <t>WNeck Flange 2500-NPS0.75 SCH-XH [SA182 F316]</t>
  </si>
  <si>
    <t>WNeck Flange 2500-NPS0.75 SCH-XXH [SA182 F316]</t>
  </si>
  <si>
    <t>WNeck Flange 2500-NPS1 SCH-10 [SA182 F316]</t>
  </si>
  <si>
    <t>WNeck Flange 2500-NPS1 SCH-160 [SA182 F316]</t>
  </si>
  <si>
    <t>WNeck Flange 2500-NPS1 SCH-40 [SA182 F316]</t>
  </si>
  <si>
    <t>WNeck Flange 2500-NPS1 SCH-80 [SA182 F316]</t>
  </si>
  <si>
    <t>WNeck Flange 2500-NPS1 SCH-STD [SA182 F316]</t>
  </si>
  <si>
    <t>WNeck Flange 2500-NPS1 SCH-XH [SA182 F316]</t>
  </si>
  <si>
    <t>WNeck Flange 2500-NPS1 SCH-XXH [SA182 F316]</t>
  </si>
  <si>
    <t>WNeck Flange 2500-NPS1.25 SCH-10 [SA182 F316]</t>
  </si>
  <si>
    <t>WNeck Flange 2500-NPS1.25 SCH-160 [SA182 F316]</t>
  </si>
  <si>
    <t>WNeck Flange 2500-NPS1.25 SCH-40 [SA182 F316]</t>
  </si>
  <si>
    <t>WNeck Flange 2500-NPS1.25 SCH-80 [SA182 F316]</t>
  </si>
  <si>
    <t>WNeck Flange 2500-NPS1.25 SCH-STD [SA182 F316]</t>
  </si>
  <si>
    <t>WNeck Flange 2500-NPS1.25 SCH-XH [SA182 F316]</t>
  </si>
  <si>
    <t>WNeck Flange 2500-NPS1.25 SCH-XXH [SA182 F316]</t>
  </si>
  <si>
    <t>WNeck Flange 2500-NPS1.5 SCH-10 [SA182 F316]</t>
  </si>
  <si>
    <t>WNeck Flange 2500-NPS1.5 SCH-160 [SA182 F316]</t>
  </si>
  <si>
    <t>WNeck Flange 2500-NPS1.5 SCH-40 [SA182 F316]</t>
  </si>
  <si>
    <t>WNeck Flange 2500-NPS1.5 SCH-80 [SA182 F316]</t>
  </si>
  <si>
    <t>WNeck Flange 2500-NPS1.5 SCH-STD [SA182 F316]</t>
  </si>
  <si>
    <t>WNeck Flange 2500-NPS1.5 SCH-XH [SA182 F316]</t>
  </si>
  <si>
    <t>WNeck Flange 2500-NPS1.5 SCH-XXH [SA182 F316]</t>
  </si>
  <si>
    <t>WNeck Flange 2500-NPS2 SCH-10 [SA182 F316]</t>
  </si>
  <si>
    <t>WNeck Flange 2500-NPS2 SCH-160 [SA182 F316]</t>
  </si>
  <si>
    <t>WNeck Flange 2500-NPS2 SCH-40 [SA182 F316]</t>
  </si>
  <si>
    <t>WNeck Flange 2500-NPS2 SCH-80 [SA182 F316]</t>
  </si>
  <si>
    <t>WNeck Flange 2500-NPS2 SCH-STD [SA182 F316]</t>
  </si>
  <si>
    <t>WNeck Flange 2500-NPS2 SCH-XH [SA182 F316]</t>
  </si>
  <si>
    <t>WNeck Flange 2500-NPS2 SCH-XXH [SA182 F316]</t>
  </si>
  <si>
    <t>WNeck Flange 2500-NPS2.5 SCH-10 [SA182 F316]</t>
  </si>
  <si>
    <t>WNeck Flange 2500-NPS2.5 SCH-160 [SA182 F316]</t>
  </si>
  <si>
    <t>WNeck Flange 2500-NPS2.5 SCH-40 [SA182 F316]</t>
  </si>
  <si>
    <t>WNeck Flange 2500-NPS2.5 SCH-80 [SA182 F316]</t>
  </si>
  <si>
    <t>WNeck Flange 2500-NPS2.5 SCH-STD [SA182 F316]</t>
  </si>
  <si>
    <t>WNeck Flange 2500-NPS2.5 SCH-XH [SA182 F316]</t>
  </si>
  <si>
    <t>WNeck Flange 2500-NPS2.5 SCH-XXH [SA182 F316]</t>
  </si>
  <si>
    <t>WNeck Flange 2500-NPS3 SCH-10 [SA182 F316]</t>
  </si>
  <si>
    <t>WNeck Flange 2500-NPS3 SCH-160 [SA182 F316]</t>
  </si>
  <si>
    <t>WNeck Flange 2500-NPS3 SCH-40 [SA182 F316]</t>
  </si>
  <si>
    <t>WNeck Flange 2500-NPS3 SCH-80 [SA182 F316]</t>
  </si>
  <si>
    <t>WNeck Flange 2500-NPS3 SCH-STD [SA182 F316]</t>
  </si>
  <si>
    <t>WNeck Flange 2500-NPS3 SCH-XH [SA182 F316]</t>
  </si>
  <si>
    <t>WNeck Flange 2500-NPS3 SCH-XXH [SA182 F316]</t>
  </si>
  <si>
    <t>WNeck Flange 2500-NPS4 SCH-10 [SA182 F316]</t>
  </si>
  <si>
    <t>WNeck Flange 2500-NPS4 SCH-120 [SA182 F316]</t>
  </si>
  <si>
    <t>WNeck Flange 2500-NPS4 SCH-160 [SA182 F316]</t>
  </si>
  <si>
    <t>WNeck Flange 2500-NPS4 SCH-40 [SA182 F316]</t>
  </si>
  <si>
    <t>WNeck Flange 2500-NPS4 SCH-80 [SA182 F316]</t>
  </si>
  <si>
    <t>WNeck Flange 2500-NPS4 SCH-STD [SA182 F316]</t>
  </si>
  <si>
    <t>WNeck Flange 2500-NPS4 SCH-XH [SA182 F316]</t>
  </si>
  <si>
    <t>WNeck Flange 2500-NPS4 SCH-XXH [SA182 F316]</t>
  </si>
  <si>
    <t>WNeck Flange 2500-NPS5 SCH-10 [SA182 F316]</t>
  </si>
  <si>
    <t>WNeck Flange 2500-NPS5 SCH-120 [SA182 F316]</t>
  </si>
  <si>
    <t>WNeck Flange 2500-NPS5 SCH-160 [SA182 F316]</t>
  </si>
  <si>
    <t>WNeck Flange 2500-NPS5 SCH-40 [SA182 F316]</t>
  </si>
  <si>
    <t>WNeck Flange 2500-NPS5 SCH-80 [SA182 F316]</t>
  </si>
  <si>
    <t>WNeck Flange 2500-NPS5 SCH-STD [SA182 F316]</t>
  </si>
  <si>
    <t>WNeck Flange 2500-NPS5 SCH-XH [SA182 F316]</t>
  </si>
  <si>
    <t>WNeck Flange 2500-NPS5 SCH-XXH [SA182 F316]</t>
  </si>
  <si>
    <t>WNeck Flange 2500-NPS6 SCH-10 [SA182 F316]</t>
  </si>
  <si>
    <t>WNeck Flange 2500-NPS6 SCH-120 [SA182 F316]</t>
  </si>
  <si>
    <t>WNeck Flange 2500-NPS6 SCH-160 [SA182 F316]</t>
  </si>
  <si>
    <t>WNeck Flange 2500-NPS6 SCH-40 [SA182 F316]</t>
  </si>
  <si>
    <t>WNeck Flange 2500-NPS6 SCH-80 [SA182 F316]</t>
  </si>
  <si>
    <t>WNeck Flange 2500-NPS6 SCH-STD [SA182 F316]</t>
  </si>
  <si>
    <t>WNeck Flange 2500-NPS6 SCH-XH [SA182 F316]</t>
  </si>
  <si>
    <t>WNeck Flange 2500-NPS6 SCH-XXH [SA182 F316]</t>
  </si>
  <si>
    <t>WNeck Flange 2500-NPS8 SCH-10 [SA182 F316]</t>
  </si>
  <si>
    <t>WNeck Flange 2500-NPS8 SCH-100 [SA182 F316]</t>
  </si>
  <si>
    <t>WNeck Flange 2500-NPS8 SCH-120 [SA182 F316]</t>
  </si>
  <si>
    <t>WNeck Flange 2500-NPS8 SCH-140 [SA182 F316]</t>
  </si>
  <si>
    <t>WNeck Flange 2500-NPS8 SCH-160 [SA182 F316]</t>
  </si>
  <si>
    <t>WNeck Flange 2500-NPS8 SCH-20 [SA182 F316]</t>
  </si>
  <si>
    <t>WNeck Flange 2500-NPS8 SCH-30 [SA182 F316]</t>
  </si>
  <si>
    <t>WNeck Flange 2500-NPS8 SCH-40 [SA182 F316]</t>
  </si>
  <si>
    <t>WNeck Flange 2500-NPS8 SCH-60 [SA182 F316]</t>
  </si>
  <si>
    <t>WNeck Flange 2500-NPS8 SCH-80 [SA182 F316]</t>
  </si>
  <si>
    <t>WNeck Flange 2500-NPS8 SCH-STD [SA182 F316]</t>
  </si>
  <si>
    <t>WNeck Flange 2500-NPS8 SCH-XH [SA182 F316]</t>
  </si>
  <si>
    <t>WNeck Flange 2500-NPS8 SCH-XXH [SA182 F316]</t>
  </si>
  <si>
    <t>WNeck Flange 2500-NPS10 SCH-10 [SA182 F316]</t>
  </si>
  <si>
    <t>WNeck Flange 2500-NPS10 SCH-100 [SA182 F316]</t>
  </si>
  <si>
    <t>WNeck Flange 2500-NPS10 SCH-120 [SA182 F316]</t>
  </si>
  <si>
    <t>WNeck Flange 2500-NPS10 SCH-140 [SA182 F316]</t>
  </si>
  <si>
    <t>WNeck Flange 2500-NPS10 SCH-160 [SA182 F316]</t>
  </si>
  <si>
    <t>WNeck Flange 2500-NPS10 SCH-20 [SA182 F316]</t>
  </si>
  <si>
    <t>WNeck Flange 2500-NPS10 SCH-30 [SA182 F316]</t>
  </si>
  <si>
    <t>WNeck Flange 2500-NPS10 SCH-40 [SA182 F316]</t>
  </si>
  <si>
    <t>WNeck Flange 2500-NPS10 SCH-60 [SA182 F316]</t>
  </si>
  <si>
    <t>WNeck Flange 2500-NPS10 SCH-80 [SA182 F316]</t>
  </si>
  <si>
    <t>WNeck Flange 2500-NPS10 SCH-STD [SA182 F316]</t>
  </si>
  <si>
    <t>WNeck Flange 2500-NPS10 SCH-XH [SA182 F316]</t>
  </si>
  <si>
    <t>WNeck Flange 2500-NPS10 SCH-XXH [SA182 F316]</t>
  </si>
  <si>
    <t>WNeck Flange 2500-NPS12 SCH-10 [SA182 F316]</t>
  </si>
  <si>
    <t>WNeck Flange 2500-NPS12 SCH-100 [SA182 F316]</t>
  </si>
  <si>
    <t>WNeck Flange 2500-NPS12 SCH-120 [SA182 F316]</t>
  </si>
  <si>
    <t>WNeck Flange 2500-NPS12 SCH-140 [SA182 F316]</t>
  </si>
  <si>
    <t>WNeck Flange 2500-NPS12 SCH-160 [SA182 F316]</t>
  </si>
  <si>
    <t>WNeck Flange 2500-NPS12 SCH-20 [SA182 F316]</t>
  </si>
  <si>
    <t>WNeck Flange 2500-NPS12 SCH-30 [SA182 F316]</t>
  </si>
  <si>
    <t>WNeck Flange 2500-NPS12 SCH-40 [SA182 F316]</t>
  </si>
  <si>
    <t>WNeck Flange 2500-NPS12 SCH-60 [SA182 F316]</t>
  </si>
  <si>
    <t>WNeck Flange 2500-NPS12 SCH-80 [SA182 F316]</t>
  </si>
  <si>
    <t>WNeck Flange 2500-NPS12 SCH-STD [SA182 F316]</t>
  </si>
  <si>
    <t>WNeck Flange 2500-NPS12 SCH-XH [SA182 F316]</t>
  </si>
  <si>
    <t>WNeck Flange 2500-NPS12 SCH-XXH [SA182 F316]</t>
  </si>
  <si>
    <t>WNeck Flange 150-NPS0.5 SCH-10 [SA182 F304L]</t>
  </si>
  <si>
    <t>WNeck Flange 150-NPS0.5 SCH-160 [SA182 F304L]</t>
  </si>
  <si>
    <t>WNeck Flange 150-NPS0.5 SCH-40 [SA182 F304L]</t>
  </si>
  <si>
    <t>WNeck Flange 150-NPS0.5 SCH-80 [SA182 F304L]</t>
  </si>
  <si>
    <t>WNeck Flange 150-NPS0.5 SCH-STD [SA182 F304L]</t>
  </si>
  <si>
    <t>WNeck Flange 150-NPS0.5 SCH-XH [SA182 F304L]</t>
  </si>
  <si>
    <t>WNeck Flange 150-NPS0.5 SCH-XXH [SA182 F304L]</t>
  </si>
  <si>
    <t>WNeck Flange 150-NPS0.75 SCH-10 [SA182 F304L]</t>
  </si>
  <si>
    <t>WNeck Flange 150-NPS0.75 SCH-160 [SA182 F304L]</t>
  </si>
  <si>
    <t>WNeck Flange 150-NPS0.75 SCH-40 [SA182 F304L]</t>
  </si>
  <si>
    <t>WNeck Flange 150-NPS0.75 SCH-80 [SA182 F304L]</t>
  </si>
  <si>
    <t>WNeck Flange 150-NPS0.75 SCH-STD [SA182 F304L]</t>
  </si>
  <si>
    <t>WNeck Flange 150-NPS0.75 SCH-XH [SA182 F304L]</t>
  </si>
  <si>
    <t>WNeck Flange 150-NPS0.75 SCH-XXH [SA182 F304L]</t>
  </si>
  <si>
    <t>WNeck Flange 150-NPS1 SCH-10 [SA182 F304L]</t>
  </si>
  <si>
    <t>WNeck Flange 150-NPS1 SCH-160 [SA182 F304L]</t>
  </si>
  <si>
    <t>WNeck Flange 150-NPS1 SCH-40 [SA182 F304L]</t>
  </si>
  <si>
    <t>WNeck Flange 150-NPS1 SCH-80 [SA182 F304L]</t>
  </si>
  <si>
    <t>WNeck Flange 150-NPS1 SCH-STD [SA182 F304L]</t>
  </si>
  <si>
    <t>WNeck Flange 150-NPS1 SCH-XH [SA182 F304L]</t>
  </si>
  <si>
    <t>WNeck Flange 150-NPS1 SCH-XXH [SA182 F304L]</t>
  </si>
  <si>
    <t>WNeck Flange 150-NPS1.25 SCH-10 [SA182 F304L]</t>
  </si>
  <si>
    <t>WNeck Flange 150-NPS1.25 SCH-160 [SA182 F304L]</t>
  </si>
  <si>
    <t>WNeck Flange 150-NPS1.25 SCH-40 [SA182 F304L]</t>
  </si>
  <si>
    <t>WNeck Flange 150-NPS1.25 SCH-80 [SA182 F304L]</t>
  </si>
  <si>
    <t>WNeck Flange 150-NPS1.25 SCH-STD [SA182 F304L]</t>
  </si>
  <si>
    <t>WNeck Flange 150-NPS1.25 SCH-XH [SA182 F304L]</t>
  </si>
  <si>
    <t>WNeck Flange 150-NPS1.25 SCH-XXH [SA182 F304L]</t>
  </si>
  <si>
    <t>WNeck Flange 150-NPS1.5 SCH-10 [SA182 F304L]</t>
  </si>
  <si>
    <t>WNeck Flange 150-NPS1.5 SCH-160 [SA182 F304L]</t>
  </si>
  <si>
    <t>WNeck Flange 150-NPS1.5 SCH-40 [SA182 F304L]</t>
  </si>
  <si>
    <t>WNeck Flange 150-NPS1.5 SCH-80 [SA182 F304L]</t>
  </si>
  <si>
    <t>WNeck Flange 150-NPS1.5 SCH-STD [SA182 F304L]</t>
  </si>
  <si>
    <t>WNeck Flange 150-NPS1.5 SCH-XH [SA182 F304L]</t>
  </si>
  <si>
    <t>WNeck Flange 150-NPS1.5 SCH-XXH [SA182 F304L]</t>
  </si>
  <si>
    <t>WNeck Flange 150-NPS2 SCH-10 [SA182 F304L]</t>
  </si>
  <si>
    <t>WNeck Flange 150-NPS2 SCH-160 [SA182 F304L]</t>
  </si>
  <si>
    <t>WNeck Flange 150-NPS2 SCH-40 [SA182 F304L]</t>
  </si>
  <si>
    <t>WNeck Flange 150-NPS2 SCH-80 [SA182 F304L]</t>
  </si>
  <si>
    <t>WNeck Flange 150-NPS2 SCH-STD [SA182 F304L]</t>
  </si>
  <si>
    <t>WNeck Flange 150-NPS2 SCH-XH [SA182 F304L]</t>
  </si>
  <si>
    <t>WNeck Flange 150-NPS2 SCH-XXH [SA182 F304L]</t>
  </si>
  <si>
    <t>WNeck Flange 150-NPS2.5 SCH-10 [SA182 F304L]</t>
  </si>
  <si>
    <t>WNeck Flange 150-NPS2.5 SCH-160 [SA182 F304L]</t>
  </si>
  <si>
    <t>WNeck Flange 150-NPS2.5 SCH-40 [SA182 F304L]</t>
  </si>
  <si>
    <t>WNeck Flange 150-NPS2.5 SCH-80 [SA182 F304L]</t>
  </si>
  <si>
    <t>WNeck Flange 150-NPS2.5 SCH-STD [SA182 F304L]</t>
  </si>
  <si>
    <t>WNeck Flange 150-NPS2.5 SCH-XH [SA182 F304L]</t>
  </si>
  <si>
    <t>WNeck Flange 150-NPS2.5 SCH-XXH [SA182 F304L]</t>
  </si>
  <si>
    <t>WNeck Flange 150-NPS3 SCH-10 [SA182 F304L]</t>
  </si>
  <si>
    <t>WNeck Flange 150-NPS3 SCH-160 [SA182 F304L]</t>
  </si>
  <si>
    <t>WNeck Flange 150-NPS3 SCH-40 [SA182 F304L]</t>
  </si>
  <si>
    <t>WNeck Flange 150-NPS3 SCH-80 [SA182 F304L]</t>
  </si>
  <si>
    <t>WNeck Flange 150-NPS3 SCH-STD [SA182 F304L]</t>
  </si>
  <si>
    <t>WNeck Flange 150-NPS3 SCH-XH [SA182 F304L]</t>
  </si>
  <si>
    <t>WNeck Flange 150-NPS3 SCH-XXH [SA182 F304L]</t>
  </si>
  <si>
    <t>WNeck Flange 150-NPS3.5 SCH-10 [SA182 F304L]</t>
  </si>
  <si>
    <t>WNeck Flange 150-NPS3.5 SCH-40 [SA182 F304L]</t>
  </si>
  <si>
    <t>WNeck Flange 150-NPS3.5 SCH-80 [SA182 F304L]</t>
  </si>
  <si>
    <t>WNeck Flange 150-NPS3.5 SCH-STD [SA182 F304L]</t>
  </si>
  <si>
    <t>WNeck Flange 150-NPS3.5 SCH-XH [SA182 F304L]</t>
  </si>
  <si>
    <t>WNeck Flange 150-NPS3.5 SCH-XXH [SA182 F304L]</t>
  </si>
  <si>
    <t>WNeck Flange 150-NPS4 SCH-10 [SA182 F304L]</t>
  </si>
  <si>
    <t>WNeck Flange 150-NPS4 SCH-120 [SA182 F304L]</t>
  </si>
  <si>
    <t>WNeck Flange 150-NPS4 SCH-160 [SA182 F304L]</t>
  </si>
  <si>
    <t>WNeck Flange 150-NPS4 SCH-40 [SA182 F304L]</t>
  </si>
  <si>
    <t>WNeck Flange 150-NPS4 SCH-80 [SA182 F304L]</t>
  </si>
  <si>
    <t>WNeck Flange 150-NPS4 SCH-STD [SA182 F304L]</t>
  </si>
  <si>
    <t>WNeck Flange 150-NPS4 SCH-XH [SA182 F304L]</t>
  </si>
  <si>
    <t>WNeck Flange 150-NPS4 SCH-XXH [SA182 F304L]</t>
  </si>
  <si>
    <t>WNeck Flange 150-NPS5 SCH-10 [SA182 F304L]</t>
  </si>
  <si>
    <t>WNeck Flange 150-NPS5 SCH-120 [SA182 F304L]</t>
  </si>
  <si>
    <t>WNeck Flange 150-NPS5 SCH-160 [SA182 F304L]</t>
  </si>
  <si>
    <t>WNeck Flange 150-NPS5 SCH-40 [SA182 F304L]</t>
  </si>
  <si>
    <t>WNeck Flange 150-NPS5 SCH-80 [SA182 F304L]</t>
  </si>
  <si>
    <t>WNeck Flange 150-NPS5 SCH-STD [SA182 F304L]</t>
  </si>
  <si>
    <t>WNeck Flange 150-NPS5 SCH-XH [SA182 F304L]</t>
  </si>
  <si>
    <t>WNeck Flange 150-NPS5 SCH-XXH [SA182 F304L]</t>
  </si>
  <si>
    <t>WNeck Flange 150-NPS6 SCH-10 [SA182 F304L]</t>
  </si>
  <si>
    <t>WNeck Flange 150-NPS6 SCH-120 [SA182 F304L]</t>
  </si>
  <si>
    <t>WNeck Flange 150-NPS6 SCH-160 [SA182 F304L]</t>
  </si>
  <si>
    <t>WNeck Flange 150-NPS6 SCH-40 [SA182 F304L]</t>
  </si>
  <si>
    <t>WNeck Flange 150-NPS6 SCH-80 [SA182 F304L]</t>
  </si>
  <si>
    <t>WNeck Flange 150-NPS6 SCH-STD [SA182 F304L]</t>
  </si>
  <si>
    <t>WNeck Flange 150-NPS6 SCH-XH [SA182 F304L]</t>
  </si>
  <si>
    <t>WNeck Flange 150-NPS6 SCH-XXH [SA182 F304L]</t>
  </si>
  <si>
    <t>WNeck Flange 150-NPS8 SCH-10 [SA182 F304L]</t>
  </si>
  <si>
    <t>WNeck Flange 150-NPS8 SCH-100 [SA182 F304L]</t>
  </si>
  <si>
    <t>WNeck Flange 150-NPS8 SCH-120 [SA182 F304L]</t>
  </si>
  <si>
    <t>WNeck Flange 150-NPS8 SCH-140 [SA182 F304L]</t>
  </si>
  <si>
    <t>WNeck Flange 150-NPS8 SCH-160 [SA182 F304L]</t>
  </si>
  <si>
    <t>WNeck Flange 150-NPS8 SCH-20 [SA182 F304L]</t>
  </si>
  <si>
    <t>WNeck Flange 150-NPS8 SCH-30 [SA182 F304L]</t>
  </si>
  <si>
    <t>WNeck Flange 150-NPS8 SCH-40 [SA182 F304L]</t>
  </si>
  <si>
    <t>WNeck Flange 150-NPS8 SCH-60 [SA182 F304L]</t>
  </si>
  <si>
    <t>WNeck Flange 150-NPS8 SCH-80 [SA182 F304L]</t>
  </si>
  <si>
    <t>WNeck Flange 150-NPS8 SCH-STD [SA182 F304L]</t>
  </si>
  <si>
    <t>WNeck Flange 150-NPS8 SCH-XH [SA182 F304L]</t>
  </si>
  <si>
    <t>WNeck Flange 150-NPS8 SCH-XXH [SA182 F304L]</t>
  </si>
  <si>
    <t>WNeck Flange 150-NPS10 SCH-10 [SA182 F304L]</t>
  </si>
  <si>
    <t>WNeck Flange 150-NPS10 SCH-100 [SA182 F304L]</t>
  </si>
  <si>
    <t>WNeck Flange 150-NPS10 SCH-120 [SA182 F304L]</t>
  </si>
  <si>
    <t>WNeck Flange 150-NPS10 SCH-140 [SA182 F304L]</t>
  </si>
  <si>
    <t>WNeck Flange 150-NPS10 SCH-160 [SA182 F304L]</t>
  </si>
  <si>
    <t>WNeck Flange 150-NPS10 SCH-20 [SA182 F304L]</t>
  </si>
  <si>
    <t>WNeck Flange 150-NPS10 SCH-30 [SA182 F304L]</t>
  </si>
  <si>
    <t>WNeck Flange 150-NPS10 SCH-40 [SA182 F304L]</t>
  </si>
  <si>
    <t>WNeck Flange 150-NPS10 SCH-60 [SA182 F304L]</t>
  </si>
  <si>
    <t>WNeck Flange 150-NPS10 SCH-80 [SA182 F304L]</t>
  </si>
  <si>
    <t>WNeck Flange 150-NPS10 SCH-STD [SA182 F304L]</t>
  </si>
  <si>
    <t>WNeck Flange 150-NPS10 SCH-XH [SA182 F304L]</t>
  </si>
  <si>
    <t>WNeck Flange 150-NPS10 SCH-XXH [SA182 F304L]</t>
  </si>
  <si>
    <t>WNeck Flange 150-NPS12 SCH-10 [SA182 F304L]</t>
  </si>
  <si>
    <t>WNeck Flange 150-NPS12 SCH-100 [SA182 F304L]</t>
  </si>
  <si>
    <t>WNeck Flange 150-NPS12 SCH-120 [SA182 F304L]</t>
  </si>
  <si>
    <t>WNeck Flange 150-NPS12 SCH-140 [SA182 F304L]</t>
  </si>
  <si>
    <t>WNeck Flange 150-NPS12 SCH-160 [SA182 F304L]</t>
  </si>
  <si>
    <t>WNeck Flange 150-NPS12 SCH-20 [SA182 F304L]</t>
  </si>
  <si>
    <t>WNeck Flange 150-NPS12 SCH-30 [SA182 F304L]</t>
  </si>
  <si>
    <t>WNeck Flange 150-NPS12 SCH-40 [SA182 F304L]</t>
  </si>
  <si>
    <t>WNeck Flange 150-NPS12 SCH-60 [SA182 F304L]</t>
  </si>
  <si>
    <t>WNeck Flange 150-NPS12 SCH-80 [SA182 F304L]</t>
  </si>
  <si>
    <t>WNeck Flange 150-NPS12 SCH-STD [SA182 F304L]</t>
  </si>
  <si>
    <t>WNeck Flange 150-NPS12 SCH-XH [SA182 F304L]</t>
  </si>
  <si>
    <t>WNeck Flange 150-NPS12 SCH-XXH [SA182 F304L]</t>
  </si>
  <si>
    <t>WNeck Flange 150-NPS14 SCH-10 [SA182 F304L]</t>
  </si>
  <si>
    <t>WNeck Flange 150-NPS14 SCH-100 [SA182 F304L]</t>
  </si>
  <si>
    <t>WNeck Flange 150-NPS14 SCH-120 [SA182 F304L]</t>
  </si>
  <si>
    <t>WNeck Flange 150-NPS14 SCH-140 [SA182 F304L]</t>
  </si>
  <si>
    <t>WNeck Flange 150-NPS14 SCH-160 [SA182 F304L]</t>
  </si>
  <si>
    <t>WNeck Flange 150-NPS14 SCH-20 [SA182 F304L]</t>
  </si>
  <si>
    <t>WNeck Flange 150-NPS14 SCH-30 [SA182 F304L]</t>
  </si>
  <si>
    <t>WNeck Flange 150-NPS14 SCH-40 [SA182 F304L]</t>
  </si>
  <si>
    <t>WNeck Flange 150-NPS14 SCH-60 [SA182 F304L]</t>
  </si>
  <si>
    <t>WNeck Flange 150-NPS14 SCH-80 [SA182 F304L]</t>
  </si>
  <si>
    <t>WNeck Flange 150-NPS14 SCH-STD [SA182 F304L]</t>
  </si>
  <si>
    <t>WNeck Flange 150-NPS14 SCH-XH [SA182 F304L]</t>
  </si>
  <si>
    <t>WNeck Flange 150-NPS16 SCH-10 [SA182 F304L]</t>
  </si>
  <si>
    <t>WNeck Flange 150-NPS16 SCH-100 [SA182 F304L]</t>
  </si>
  <si>
    <t>WNeck Flange 150-NPS16 SCH-120 [SA182 F304L]</t>
  </si>
  <si>
    <t>WNeck Flange 150-NPS16 SCH-140 [SA182 F304L]</t>
  </si>
  <si>
    <t>WNeck Flange 150-NPS16 SCH-160 [SA182 F304L]</t>
  </si>
  <si>
    <t>WNeck Flange 150-NPS16 SCH-20 [SA182 F304L]</t>
  </si>
  <si>
    <t>WNeck Flange 150-NPS16 SCH-30 [SA182 F304L]</t>
  </si>
  <si>
    <t>WNeck Flange 150-NPS16 SCH-40 [SA182 F304L]</t>
  </si>
  <si>
    <t>WNeck Flange 150-NPS16 SCH-60 [SA182 F304L]</t>
  </si>
  <si>
    <t>WNeck Flange 150-NPS16 SCH-80 [SA182 F304L]</t>
  </si>
  <si>
    <t>WNeck Flange 150-NPS16 SCH-STD [SA182 F304L]</t>
  </si>
  <si>
    <t>WNeck Flange 150-NPS16 SCH-XH [SA182 F304L]</t>
  </si>
  <si>
    <t>WNeck Flange 150-NPS18 SCH-10 [SA182 F304L]</t>
  </si>
  <si>
    <t>WNeck Flange 150-NPS18 SCH-100 [SA182 F304L]</t>
  </si>
  <si>
    <t>WNeck Flange 150-NPS18 SCH-120 [SA182 F304L]</t>
  </si>
  <si>
    <t>WNeck Flange 150-NPS18 SCH-140 [SA182 F304L]</t>
  </si>
  <si>
    <t>WNeck Flange 150-NPS18 SCH-160 [SA182 F304L]</t>
  </si>
  <si>
    <t>WNeck Flange 150-NPS18 SCH-20 [SA182 F304L]</t>
  </si>
  <si>
    <t>WNeck Flange 150-NPS18 SCH-30 [SA182 F304L]</t>
  </si>
  <si>
    <t>WNeck Flange 150-NPS18 SCH-40 [SA182 F304L]</t>
  </si>
  <si>
    <t>WNeck Flange 150-NPS18 SCH-60 [SA182 F304L]</t>
  </si>
  <si>
    <t>WNeck Flange 150-NPS18 SCH-80 [SA182 F304L]</t>
  </si>
  <si>
    <t>WNeck Flange 150-NPS18 SCH-STD [SA182 F304L]</t>
  </si>
  <si>
    <t>WNeck Flange 150-NPS18 SCH-XH [SA182 F304L]</t>
  </si>
  <si>
    <t>WNeck Flange 150-NPS20 SCH-10 [SA182 F304L]</t>
  </si>
  <si>
    <t>WNeck Flange 150-NPS20 SCH-100 [SA182 F304L]</t>
  </si>
  <si>
    <t>WNeck Flange 150-NPS20 SCH-120 [SA182 F304L]</t>
  </si>
  <si>
    <t>WNeck Flange 150-NPS20 SCH-140 [SA182 F304L]</t>
  </si>
  <si>
    <t>WNeck Flange 150-NPS20 SCH-160 [SA182 F304L]</t>
  </si>
  <si>
    <t>WNeck Flange 150-NPS20 SCH-20 [SA182 F304L]</t>
  </si>
  <si>
    <t>WNeck Flange 150-NPS20 SCH-30 [SA182 F304L]</t>
  </si>
  <si>
    <t>WNeck Flange 150-NPS20 SCH-40 [SA182 F304L]</t>
  </si>
  <si>
    <t>WNeck Flange 150-NPS20 SCH-60 [SA182 F304L]</t>
  </si>
  <si>
    <t>WNeck Flange 150-NPS20 SCH-80 [SA182 F304L]</t>
  </si>
  <si>
    <t>WNeck Flange 150-NPS20 SCH-STD [SA182 F304L]</t>
  </si>
  <si>
    <t>WNeck Flange 150-NPS20 SCH-XH [SA182 F304L]</t>
  </si>
  <si>
    <t>WNeck Flange 150-NPS24 SCH-10 [SA182 F304L]</t>
  </si>
  <si>
    <t>WNeck Flange 150-NPS24 SCH-100 [SA182 F304L]</t>
  </si>
  <si>
    <t>WNeck Flange 150-NPS24 SCH-120 [SA182 F304L]</t>
  </si>
  <si>
    <t>WNeck Flange 150-NPS24 SCH-140 [SA182 F304L]</t>
  </si>
  <si>
    <t>WNeck Flange 150-NPS24 SCH-160 [SA182 F304L]</t>
  </si>
  <si>
    <t>WNeck Flange 150-NPS24 SCH-20 [SA182 F304L]</t>
  </si>
  <si>
    <t>WNeck Flange 150-NPS24 SCH-30 [SA182 F304L]</t>
  </si>
  <si>
    <t>WNeck Flange 150-NPS24 SCH-40 [SA182 F304L]</t>
  </si>
  <si>
    <t>WNeck Flange 150-NPS24 SCH-60 [SA182 F304L]</t>
  </si>
  <si>
    <t>WNeck Flange 150-NPS24 SCH-80 [SA182 F304L]</t>
  </si>
  <si>
    <t>WNeck Flange 150-NPS24 SCH-STD [SA182 F304L]</t>
  </si>
  <si>
    <t>WNeck Flange 150-NPS24 SCH-XH [SA182 F304L]</t>
  </si>
  <si>
    <t>WNeck Flange 300-NPS0.5 SCH-10 [SA182 F304L]</t>
  </si>
  <si>
    <t>WNeck Flange 300-NPS0.5 SCH-160 [SA182 F304L]</t>
  </si>
  <si>
    <t>WNeck Flange 300-NPS0.5 SCH-40 [SA182 F304L]</t>
  </si>
  <si>
    <t>WNeck Flange 300-NPS0.5 SCH-80 [SA182 F304L]</t>
  </si>
  <si>
    <t>WNeck Flange 300-NPS0.5 SCH-STD [SA182 F304L]</t>
  </si>
  <si>
    <t>WNeck Flange 300-NPS0.5 SCH-XH [SA182 F304L]</t>
  </si>
  <si>
    <t>WNeck Flange 300-NPS0.5 SCH-XXH [SA182 F304L]</t>
  </si>
  <si>
    <t>WNeck Flange 300-NPS0.75 SCH-10 [SA182 F304L]</t>
  </si>
  <si>
    <t>WNeck Flange 300-NPS0.75 SCH-160 [SA182 F304L]</t>
  </si>
  <si>
    <t>WNeck Flange 300-NPS0.75 SCH-40 [SA182 F304L]</t>
  </si>
  <si>
    <t>WNeck Flange 300-NPS0.75 SCH-80 [SA182 F304L]</t>
  </si>
  <si>
    <t>WNeck Flange 300-NPS0.75 SCH-STD [SA182 F304L]</t>
  </si>
  <si>
    <t>WNeck Flange 300-NPS0.75 SCH-XH [SA182 F304L]</t>
  </si>
  <si>
    <t>WNeck Flange 300-NPS0.75 SCH-XXH [SA182 F304L]</t>
  </si>
  <si>
    <t>WNeck Flange 300-NPS1 SCH-10 [SA182 F304L]</t>
  </si>
  <si>
    <t>WNeck Flange 300-NPS1 SCH-160 [SA182 F304L]</t>
  </si>
  <si>
    <t>WNeck Flange 300-NPS1 SCH-40 [SA182 F304L]</t>
  </si>
  <si>
    <t>WNeck Flange 300-NPS1 SCH-80 [SA182 F304L]</t>
  </si>
  <si>
    <t>WNeck Flange 300-NPS1 SCH-STD [SA182 F304L]</t>
  </si>
  <si>
    <t>WNeck Flange 300-NPS1 SCH-XH [SA182 F304L]</t>
  </si>
  <si>
    <t>WNeck Flange 300-NPS1 SCH-XXH [SA182 F304L]</t>
  </si>
  <si>
    <t>WNeck Flange 300-NPS1.25 SCH-10 [SA182 F304L]</t>
  </si>
  <si>
    <t>WNeck Flange 300-NPS1.25 SCH-160 [SA182 F304L]</t>
  </si>
  <si>
    <t>WNeck Flange 300-NPS1.25 SCH-40 [SA182 F304L]</t>
  </si>
  <si>
    <t>WNeck Flange 300-NPS1.25 SCH-80 [SA182 F304L]</t>
  </si>
  <si>
    <t>WNeck Flange 300-NPS1.25 SCH-STD [SA182 F304L]</t>
  </si>
  <si>
    <t>WNeck Flange 300-NPS1.25 SCH-XH [SA182 F304L]</t>
  </si>
  <si>
    <t>WNeck Flange 300-NPS1.25 SCH-XXH [SA182 F304L]</t>
  </si>
  <si>
    <t>WNeck Flange 300-NPS1.5 SCH-10 [SA182 F304L]</t>
  </si>
  <si>
    <t>WNeck Flange 300-NPS1.5 SCH-160 [SA182 F304L]</t>
  </si>
  <si>
    <t>WNeck Flange 300-NPS1.5 SCH-40 [SA182 F304L]</t>
  </si>
  <si>
    <t>WNeck Flange 300-NPS1.5 SCH-80 [SA182 F304L]</t>
  </si>
  <si>
    <t>WNeck Flange 300-NPS1.5 SCH-STD [SA182 F304L]</t>
  </si>
  <si>
    <t>WNeck Flange 300-NPS1.5 SCH-XH [SA182 F304L]</t>
  </si>
  <si>
    <t>WNeck Flange 300-NPS1.5 SCH-XXH [SA182 F304L]</t>
  </si>
  <si>
    <t>WNeck Flange 300-NPS2 SCH-10 [SA182 F304L]</t>
  </si>
  <si>
    <t>WNeck Flange 300-NPS2 SCH-160 [SA182 F304L]</t>
  </si>
  <si>
    <t>WNeck Flange 300-NPS2 SCH-40 [SA182 F304L]</t>
  </si>
  <si>
    <t>WNeck Flange 300-NPS2 SCH-80 [SA182 F304L]</t>
  </si>
  <si>
    <t>WNeck Flange 300-NPS2 SCH-STD [SA182 F304L]</t>
  </si>
  <si>
    <t>WNeck Flange 300-NPS2 SCH-XH [SA182 F304L]</t>
  </si>
  <si>
    <t>WNeck Flange 300-NPS2 SCH-XXH [SA182 F304L]</t>
  </si>
  <si>
    <t>WNeck Flange 300-NPS2.5 SCH-10 [SA182 F304L]</t>
  </si>
  <si>
    <t>WNeck Flange 300-NPS2.5 SCH-160 [SA182 F304L]</t>
  </si>
  <si>
    <t>WNeck Flange 300-NPS2.5 SCH-40 [SA182 F304L]</t>
  </si>
  <si>
    <t>WNeck Flange 300-NPS2.5 SCH-80 [SA182 F304L]</t>
  </si>
  <si>
    <t>WNeck Flange 300-NPS2.5 SCH-STD [SA182 F304L]</t>
  </si>
  <si>
    <t>WNeck Flange 300-NPS2.5 SCH-XH [SA182 F304L]</t>
  </si>
  <si>
    <t>WNeck Flange 300-NPS2.5 SCH-XXH [SA182 F304L]</t>
  </si>
  <si>
    <t>WNeck Flange 300-NPS3 SCH-10 [SA182 F304L]</t>
  </si>
  <si>
    <t>WNeck Flange 300-NPS3 SCH-160 [SA182 F304L]</t>
  </si>
  <si>
    <t>WNeck Flange 300-NPS3 SCH-40 [SA182 F304L]</t>
  </si>
  <si>
    <t>WNeck Flange 300-NPS3 SCH-80 [SA182 F304L]</t>
  </si>
  <si>
    <t>WNeck Flange 300-NPS3 SCH-STD [SA182 F304L]</t>
  </si>
  <si>
    <t>WNeck Flange 300-NPS3 SCH-XH [SA182 F304L]</t>
  </si>
  <si>
    <t>WNeck Flange 300-NPS3 SCH-XXH [SA182 F304L]</t>
  </si>
  <si>
    <t>WNeck Flange 300-NPS3.5 SCH-10 [SA182 F304L]</t>
  </si>
  <si>
    <t>WNeck Flange 300-NPS3.5 SCH-40 [SA182 F304L]</t>
  </si>
  <si>
    <t>WNeck Flange 300-NPS3.5 SCH-80 [SA182 F304L]</t>
  </si>
  <si>
    <t>WNeck Flange 300-NPS3.5 SCH-STD [SA182 F304L]</t>
  </si>
  <si>
    <t>WNeck Flange 300-NPS3.5 SCH-XH [SA182 F304L]</t>
  </si>
  <si>
    <t>WNeck Flange 300-NPS3.5 SCH-XXH [SA182 F304L]</t>
  </si>
  <si>
    <t>WNeck Flange 300-NPS4 SCH-10 [SA182 F304L]</t>
  </si>
  <si>
    <t>WNeck Flange 300-NPS4 SCH-120 [SA182 F304L]</t>
  </si>
  <si>
    <t>WNeck Flange 300-NPS4 SCH-160 [SA182 F304L]</t>
  </si>
  <si>
    <t>WNeck Flange 300-NPS4 SCH-40 [SA182 F304L]</t>
  </si>
  <si>
    <t>WNeck Flange 300-NPS4 SCH-80 [SA182 F304L]</t>
  </si>
  <si>
    <t>WNeck Flange 300-NPS4 SCH-STD [SA182 F304L]</t>
  </si>
  <si>
    <t>WNeck Flange 300-NPS4 SCH-XH [SA182 F304L]</t>
  </si>
  <si>
    <t>WNeck Flange 300-NPS4 SCH-XXH [SA182 F304L]</t>
  </si>
  <si>
    <t>WNeck Flange 300-NPS5 SCH-10 [SA182 F304L]</t>
  </si>
  <si>
    <t>WNeck Flange 300-NPS5 SCH-120 [SA182 F304L]</t>
  </si>
  <si>
    <t>WNeck Flange 300-NPS5 SCH-160 [SA182 F304L]</t>
  </si>
  <si>
    <t>WNeck Flange 300-NPS5 SCH-40 [SA182 F304L]</t>
  </si>
  <si>
    <t>WNeck Flange 300-NPS5 SCH-80 [SA182 F304L]</t>
  </si>
  <si>
    <t>WNeck Flange 300-NPS5 SCH-STD [SA182 F304L]</t>
  </si>
  <si>
    <t>WNeck Flange 300-NPS5 SCH-XH [SA182 F304L]</t>
  </si>
  <si>
    <t>WNeck Flange 300-NPS5 SCH-XXH [SA182 F304L]</t>
  </si>
  <si>
    <t>WNeck Flange 300-NPS6 SCH-10 [SA182 F304L]</t>
  </si>
  <si>
    <t>WNeck Flange 300-NPS6 SCH-120 [SA182 F304L]</t>
  </si>
  <si>
    <t>WNeck Flange 300-NPS6 SCH-160 [SA182 F304L]</t>
  </si>
  <si>
    <t>WNeck Flange 300-NPS6 SCH-40 [SA182 F304L]</t>
  </si>
  <si>
    <t>WNeck Flange 300-NPS6 SCH-80 [SA182 F304L]</t>
  </si>
  <si>
    <t>WNeck Flange 300-NPS6 SCH-STD [SA182 F304L]</t>
  </si>
  <si>
    <t>WNeck Flange 300-NPS6 SCH-XH [SA182 F304L]</t>
  </si>
  <si>
    <t>WNeck Flange 300-NPS6 SCH-XXH [SA182 F304L]</t>
  </si>
  <si>
    <t>WNeck Flange 300-NPS8 SCH-10 [SA182 F304L]</t>
  </si>
  <si>
    <t>WNeck Flange 300-NPS8 SCH-100 [SA182 F304L]</t>
  </si>
  <si>
    <t>WNeck Flange 300-NPS8 SCH-120 [SA182 F304L]</t>
  </si>
  <si>
    <t>WNeck Flange 300-NPS8 SCH-140 [SA182 F304L]</t>
  </si>
  <si>
    <t>WNeck Flange 300-NPS8 SCH-160 [SA182 F304L]</t>
  </si>
  <si>
    <t>WNeck Flange 300-NPS8 SCH-20 [SA182 F304L]</t>
  </si>
  <si>
    <t>WNeck Flange 300-NPS8 SCH-30 [SA182 F304L]</t>
  </si>
  <si>
    <t>WNeck Flange 300-NPS8 SCH-40 [SA182 F304L]</t>
  </si>
  <si>
    <t>WNeck Flange 300-NPS8 SCH-60 [SA182 F304L]</t>
  </si>
  <si>
    <t>WNeck Flange 300-NPS8 SCH-80 [SA182 F304L]</t>
  </si>
  <si>
    <t>WNeck Flange 300-NPS8 SCH-STD [SA182 F304L]</t>
  </si>
  <si>
    <t>WNeck Flange 300-NPS8 SCH-XH [SA182 F304L]</t>
  </si>
  <si>
    <t>WNeck Flange 300-NPS8 SCH-XXH [SA182 F304L]</t>
  </si>
  <si>
    <t>WNeck Flange 300-NPS10 SCH-10 [SA182 F304L]</t>
  </si>
  <si>
    <t>WNeck Flange 300-NPS10 SCH-100 [SA182 F304L]</t>
  </si>
  <si>
    <t>WNeck Flange 300-NPS10 SCH-120 [SA182 F304L]</t>
  </si>
  <si>
    <t>WNeck Flange 300-NPS10 SCH-140 [SA182 F304L]</t>
  </si>
  <si>
    <t>WNeck Flange 300-NPS10 SCH-160 [SA182 F304L]</t>
  </si>
  <si>
    <t>WNeck Flange 300-NPS10 SCH-20 [SA182 F304L]</t>
  </si>
  <si>
    <t>WNeck Flange 300-NPS10 SCH-30 [SA182 F304L]</t>
  </si>
  <si>
    <t>WNeck Flange 300-NPS10 SCH-40 [SA182 F304L]</t>
  </si>
  <si>
    <t>WNeck Flange 300-NPS10 SCH-60 [SA182 F304L]</t>
  </si>
  <si>
    <t>WNeck Flange 300-NPS10 SCH-80 [SA182 F304L]</t>
  </si>
  <si>
    <t>WNeck Flange 300-NPS10 SCH-STD [SA182 F304L]</t>
  </si>
  <si>
    <t>WNeck Flange 300-NPS10 SCH-XH [SA182 F304L]</t>
  </si>
  <si>
    <t>WNeck Flange 300-NPS10 SCH-XXH [SA182 F304L]</t>
  </si>
  <si>
    <t>WNeck Flange 300-NPS12 SCH-10 [SA182 F304L]</t>
  </si>
  <si>
    <t>WNeck Flange 300-NPS12 SCH-100 [SA182 F304L]</t>
  </si>
  <si>
    <t>WNeck Flange 300-NPS12 SCH-120 [SA182 F304L]</t>
  </si>
  <si>
    <t>WNeck Flange 300-NPS12 SCH-140 [SA182 F304L]</t>
  </si>
  <si>
    <t>WNeck Flange 300-NPS12 SCH-160 [SA182 F304L]</t>
  </si>
  <si>
    <t>WNeck Flange 300-NPS12 SCH-20 [SA182 F304L]</t>
  </si>
  <si>
    <t>WNeck Flange 300-NPS12 SCH-30 [SA182 F304L]</t>
  </si>
  <si>
    <t>WNeck Flange 300-NPS12 SCH-40 [SA182 F304L]</t>
  </si>
  <si>
    <t>WNeck Flange 300-NPS12 SCH-60 [SA182 F304L]</t>
  </si>
  <si>
    <t>WNeck Flange 300-NPS12 SCH-80 [SA182 F304L]</t>
  </si>
  <si>
    <t>WNeck Flange 300-NPS12 SCH-STD [SA182 F304L]</t>
  </si>
  <si>
    <t>WNeck Flange 300-NPS12 SCH-XH [SA182 F304L]</t>
  </si>
  <si>
    <t>WNeck Flange 300-NPS12 SCH-XXH [SA182 F304L]</t>
  </si>
  <si>
    <t>WNeck Flange 300-NPS14 SCH-10 [SA182 F304L]</t>
  </si>
  <si>
    <t>WNeck Flange 300-NPS14 SCH-100 [SA182 F304L]</t>
  </si>
  <si>
    <t>WNeck Flange 300-NPS14 SCH-120 [SA182 F304L]</t>
  </si>
  <si>
    <t>WNeck Flange 300-NPS14 SCH-140 [SA182 F304L]</t>
  </si>
  <si>
    <t>WNeck Flange 300-NPS14 SCH-160 [SA182 F304L]</t>
  </si>
  <si>
    <t>WNeck Flange 300-NPS14 SCH-20 [SA182 F304L]</t>
  </si>
  <si>
    <t>WNeck Flange 300-NPS14 SCH-30 [SA182 F304L]</t>
  </si>
  <si>
    <t>WNeck Flange 300-NPS14 SCH-40 [SA182 F304L]</t>
  </si>
  <si>
    <t>WNeck Flange 300-NPS14 SCH-60 [SA182 F304L]</t>
  </si>
  <si>
    <t>WNeck Flange 300-NPS14 SCH-80 [SA182 F304L]</t>
  </si>
  <si>
    <t>WNeck Flange 300-NPS14 SCH-STD [SA182 F304L]</t>
  </si>
  <si>
    <t>WNeck Flange 300-NPS14 SCH-XH [SA182 F304L]</t>
  </si>
  <si>
    <t>WNeck Flange 300-NPS16 SCH-10 [SA182 F304L]</t>
  </si>
  <si>
    <t>WNeck Flange 300-NPS16 SCH-100 [SA182 F304L]</t>
  </si>
  <si>
    <t>WNeck Flange 300-NPS16 SCH-120 [SA182 F304L]</t>
  </si>
  <si>
    <t>WNeck Flange 300-NPS16 SCH-140 [SA182 F304L]</t>
  </si>
  <si>
    <t>WNeck Flange 300-NPS16 SCH-160 [SA182 F304L]</t>
  </si>
  <si>
    <t>WNeck Flange 300-NPS16 SCH-20 [SA182 F304L]</t>
  </si>
  <si>
    <t>WNeck Flange 300-NPS16 SCH-30 [SA182 F304L]</t>
  </si>
  <si>
    <t>WNeck Flange 300-NPS16 SCH-40 [SA182 F304L]</t>
  </si>
  <si>
    <t>WNeck Flange 300-NPS16 SCH-60 [SA182 F304L]</t>
  </si>
  <si>
    <t>WNeck Flange 300-NPS16 SCH-80 [SA182 F304L]</t>
  </si>
  <si>
    <t>WNeck Flange 300-NPS16 SCH-STD [SA182 F304L]</t>
  </si>
  <si>
    <t>WNeck Flange 300-NPS16 SCH-XH [SA182 F304L]</t>
  </si>
  <si>
    <t>WNeck Flange 300-NPS18 SCH-10 [SA182 F304L]</t>
  </si>
  <si>
    <t>WNeck Flange 300-NPS18 SCH-100 [SA182 F304L]</t>
  </si>
  <si>
    <t>WNeck Flange 300-NPS18 SCH-120 [SA182 F304L]</t>
  </si>
  <si>
    <t>WNeck Flange 300-NPS18 SCH-140 [SA182 F304L]</t>
  </si>
  <si>
    <t>WNeck Flange 300-NPS18 SCH-160 [SA182 F304L]</t>
  </si>
  <si>
    <t>WNeck Flange 300-NPS18 SCH-20 [SA182 F304L]</t>
  </si>
  <si>
    <t>WNeck Flange 300-NPS18 SCH-30 [SA182 F304L]</t>
  </si>
  <si>
    <t>WNeck Flange 300-NPS18 SCH-40 [SA182 F304L]</t>
  </si>
  <si>
    <t>WNeck Flange 300-NPS18 SCH-60 [SA182 F304L]</t>
  </si>
  <si>
    <t>WNeck Flange 300-NPS18 SCH-80 [SA182 F304L]</t>
  </si>
  <si>
    <t>WNeck Flange 300-NPS18 SCH-STD [SA182 F304L]</t>
  </si>
  <si>
    <t>WNeck Flange 300-NPS18 SCH-XH [SA182 F304L]</t>
  </si>
  <si>
    <t>WNeck Flange 300-NPS20 SCH-10 [SA182 F304L]</t>
  </si>
  <si>
    <t>WNeck Flange 300-NPS20 SCH-100 [SA182 F304L]</t>
  </si>
  <si>
    <t>WNeck Flange 300-NPS20 SCH-120 [SA182 F304L]</t>
  </si>
  <si>
    <t>WNeck Flange 300-NPS20 SCH-140 [SA182 F304L]</t>
  </si>
  <si>
    <t>WNeck Flange 300-NPS20 SCH-160 [SA182 F304L]</t>
  </si>
  <si>
    <t>WNeck Flange 300-NPS20 SCH-20 [SA182 F304L]</t>
  </si>
  <si>
    <t>WNeck Flange 300-NPS20 SCH-30 [SA182 F304L]</t>
  </si>
  <si>
    <t>WNeck Flange 300-NPS20 SCH-40 [SA182 F304L]</t>
  </si>
  <si>
    <t>WNeck Flange 300-NPS20 SCH-60 [SA182 F304L]</t>
  </si>
  <si>
    <t>WNeck Flange 300-NPS20 SCH-80 [SA182 F304L]</t>
  </si>
  <si>
    <t>WNeck Flange 300-NPS20 SCH-STD [SA182 F304L]</t>
  </si>
  <si>
    <t>WNeck Flange 300-NPS20 SCH-XH [SA182 F304L]</t>
  </si>
  <si>
    <t>WNeck Flange 300-NPS24 SCH-10 [SA182 F304L]</t>
  </si>
  <si>
    <t>WNeck Flange 300-NPS24 SCH-100 [SA182 F304L]</t>
  </si>
  <si>
    <t>WNeck Flange 300-NPS24 SCH-120 [SA182 F304L]</t>
  </si>
  <si>
    <t>WNeck Flange 300-NPS24 SCH-140 [SA182 F304L]</t>
  </si>
  <si>
    <t>WNeck Flange 300-NPS24 SCH-160 [SA182 F304L]</t>
  </si>
  <si>
    <t>WNeck Flange 300-NPS24 SCH-20 [SA182 F304L]</t>
  </si>
  <si>
    <t>WNeck Flange 300-NPS24 SCH-30 [SA182 F304L]</t>
  </si>
  <si>
    <t>WNeck Flange 300-NPS24 SCH-40 [SA182 F304L]</t>
  </si>
  <si>
    <t>WNeck Flange 300-NPS24 SCH-60 [SA182 F304L]</t>
  </si>
  <si>
    <t>WNeck Flange 300-NPS24 SCH-80 [SA182 F304L]</t>
  </si>
  <si>
    <t>WNeck Flange 300-NPS24 SCH-STD [SA182 F304L]</t>
  </si>
  <si>
    <t>WNeck Flange 300-NPS24 SCH-XH [SA182 F304L]</t>
  </si>
  <si>
    <t>WNeck Flange 400-NPS0.5 SCH-10 [SA182 F304L]</t>
  </si>
  <si>
    <t>WNeck Flange 400-NPS0.5 SCH-160 [SA182 F304L]</t>
  </si>
  <si>
    <t>WNeck Flange 400-NPS0.5 SCH-40 [SA182 F304L]</t>
  </si>
  <si>
    <t>WNeck Flange 400-NPS0.5 SCH-80 [SA182 F304L]</t>
  </si>
  <si>
    <t>WNeck Flange 400-NPS0.5 SCH-STD [SA182 F304L]</t>
  </si>
  <si>
    <t>WNeck Flange 400-NPS0.5 SCH-XH [SA182 F304L]</t>
  </si>
  <si>
    <t>WNeck Flange 400-NPS0.5 SCH-XXH [SA182 F304L]</t>
  </si>
  <si>
    <t>WNeck Flange 400-NPS0.75 SCH-10 [SA182 F304L]</t>
  </si>
  <si>
    <t>WNeck Flange 400-NPS0.75 SCH-160 [SA182 F304L]</t>
  </si>
  <si>
    <t>WNeck Flange 400-NPS0.75 SCH-40 [SA182 F304L]</t>
  </si>
  <si>
    <t>WNeck Flange 400-NPS0.75 SCH-80 [SA182 F304L]</t>
  </si>
  <si>
    <t>WNeck Flange 400-NPS0.75 SCH-STD [SA182 F304L]</t>
  </si>
  <si>
    <t>WNeck Flange 400-NPS0.75 SCH-XH [SA182 F304L]</t>
  </si>
  <si>
    <t>WNeck Flange 400-NPS0.75 SCH-XXH [SA182 F304L]</t>
  </si>
  <si>
    <t>WNeck Flange 400-NPS1 SCH-10 [SA182 F304L]</t>
  </si>
  <si>
    <t>WNeck Flange 400-NPS1 SCH-160 [SA182 F304L]</t>
  </si>
  <si>
    <t>WNeck Flange 400-NPS1 SCH-40 [SA182 F304L]</t>
  </si>
  <si>
    <t>WNeck Flange 400-NPS1 SCH-80 [SA182 F304L]</t>
  </si>
  <si>
    <t>WNeck Flange 400-NPS1 SCH-STD [SA182 F304L]</t>
  </si>
  <si>
    <t>WNeck Flange 400-NPS1 SCH-XH [SA182 F304L]</t>
  </si>
  <si>
    <t>WNeck Flange 400-NPS1 SCH-XXH [SA182 F304L]</t>
  </si>
  <si>
    <t>WNeck Flange 400-NPS1.25 SCH-10 [SA182 F304L]</t>
  </si>
  <si>
    <t>WNeck Flange 400-NPS1.25 SCH-160 [SA182 F304L]</t>
  </si>
  <si>
    <t>WNeck Flange 400-NPS1.25 SCH-40 [SA182 F304L]</t>
  </si>
  <si>
    <t>WNeck Flange 400-NPS1.25 SCH-80 [SA182 F304L]</t>
  </si>
  <si>
    <t>WNeck Flange 400-NPS1.25 SCH-STD [SA182 F304L]</t>
  </si>
  <si>
    <t>WNeck Flange 400-NPS1.25 SCH-XH [SA182 F304L]</t>
  </si>
  <si>
    <t>WNeck Flange 400-NPS1.25 SCH-XXH [SA182 F304L]</t>
  </si>
  <si>
    <t>WNeck Flange 400-NPS1.5 SCH-10 [SA182 F304L]</t>
  </si>
  <si>
    <t>WNeck Flange 400-NPS1.5 SCH-160 [SA182 F304L]</t>
  </si>
  <si>
    <t>WNeck Flange 400-NPS1.5 SCH-40 [SA182 F304L]</t>
  </si>
  <si>
    <t>WNeck Flange 400-NPS1.5 SCH-80 [SA182 F304L]</t>
  </si>
  <si>
    <t>WNeck Flange 400-NPS1.5 SCH-STD [SA182 F304L]</t>
  </si>
  <si>
    <t>WNeck Flange 400-NPS1.5 SCH-XH [SA182 F304L]</t>
  </si>
  <si>
    <t>WNeck Flange 400-NPS1.5 SCH-XXH [SA182 F304L]</t>
  </si>
  <si>
    <t>WNeck Flange 400-NPS2 SCH-10 [SA182 F304L]</t>
  </si>
  <si>
    <t>WNeck Flange 400-NPS2 SCH-160 [SA182 F304L]</t>
  </si>
  <si>
    <t>WNeck Flange 400-NPS2 SCH-40 [SA182 F304L]</t>
  </si>
  <si>
    <t>WNeck Flange 400-NPS2 SCH-80 [SA182 F304L]</t>
  </si>
  <si>
    <t>WNeck Flange 400-NPS2 SCH-STD [SA182 F304L]</t>
  </si>
  <si>
    <t>WNeck Flange 400-NPS2 SCH-XH [SA182 F304L]</t>
  </si>
  <si>
    <t>WNeck Flange 400-NPS2 SCH-XXH [SA182 F304L]</t>
  </si>
  <si>
    <t>WNeck Flange 400-NPS2.5 SCH-10 [SA182 F304L]</t>
  </si>
  <si>
    <t>WNeck Flange 400-NPS2.5 SCH-160 [SA182 F304L]</t>
  </si>
  <si>
    <t>WNeck Flange 400-NPS2.5 SCH-40 [SA182 F304L]</t>
  </si>
  <si>
    <t>WNeck Flange 400-NPS2.5 SCH-80 [SA182 F304L]</t>
  </si>
  <si>
    <t>WNeck Flange 400-NPS2.5 SCH-STD [SA182 F304L]</t>
  </si>
  <si>
    <t>WNeck Flange 400-NPS2.5 SCH-XH [SA182 F304L]</t>
  </si>
  <si>
    <t>WNeck Flange 400-NPS2.5 SCH-XXH [SA182 F304L]</t>
  </si>
  <si>
    <t>WNeck Flange 400-NPS3 SCH-10 [SA182 F304L]</t>
  </si>
  <si>
    <t>WNeck Flange 400-NPS3 SCH-160 [SA182 F304L]</t>
  </si>
  <si>
    <t>WNeck Flange 400-NPS3 SCH-40 [SA182 F304L]</t>
  </si>
  <si>
    <t>WNeck Flange 400-NPS3 SCH-80 [SA182 F304L]</t>
  </si>
  <si>
    <t>WNeck Flange 400-NPS3 SCH-STD [SA182 F304L]</t>
  </si>
  <si>
    <t>WNeck Flange 400-NPS3 SCH-XH [SA182 F304L]</t>
  </si>
  <si>
    <t>WNeck Flange 400-NPS3 SCH-XXH [SA182 F304L]</t>
  </si>
  <si>
    <t>WNeck Flange 400-NPS3.5 SCH-10 [SA182 F304L]</t>
  </si>
  <si>
    <t>WNeck Flange 400-NPS3.5 SCH-40 [SA182 F304L]</t>
  </si>
  <si>
    <t>WNeck Flange 400-NPS3.5 SCH-80 [SA182 F304L]</t>
  </si>
  <si>
    <t>WNeck Flange 400-NPS3.5 SCH-STD [SA182 F304L]</t>
  </si>
  <si>
    <t>WNeck Flange 400-NPS3.5 SCH-XH [SA182 F304L]</t>
  </si>
  <si>
    <t>WNeck Flange 400-NPS3.5 SCH-XXH [SA182 F304L]</t>
  </si>
  <si>
    <t>WNeck Flange 400-NPS4 SCH-10 [SA182 F304L]</t>
  </si>
  <si>
    <t>WNeck Flange 400-NPS4 SCH-120 [SA182 F304L]</t>
  </si>
  <si>
    <t>WNeck Flange 400-NPS4 SCH-160 [SA182 F304L]</t>
  </si>
  <si>
    <t>WNeck Flange 400-NPS4 SCH-40 [SA182 F304L]</t>
  </si>
  <si>
    <t>WNeck Flange 400-NPS4 SCH-80 [SA182 F304L]</t>
  </si>
  <si>
    <t>WNeck Flange 400-NPS4 SCH-STD [SA182 F304L]</t>
  </si>
  <si>
    <t>WNeck Flange 400-NPS4 SCH-XH [SA182 F304L]</t>
  </si>
  <si>
    <t>WNeck Flange 400-NPS4 SCH-XXH [SA182 F304L]</t>
  </si>
  <si>
    <t>WNeck Flange 400-NPS5 SCH-10 [SA182 F304L]</t>
  </si>
  <si>
    <t>WNeck Flange 400-NPS5 SCH-120 [SA182 F304L]</t>
  </si>
  <si>
    <t>WNeck Flange 400-NPS5 SCH-160 [SA182 F304L]</t>
  </si>
  <si>
    <t>WNeck Flange 400-NPS5 SCH-40 [SA182 F304L]</t>
  </si>
  <si>
    <t>WNeck Flange 400-NPS5 SCH-80 [SA182 F304L]</t>
  </si>
  <si>
    <t>WNeck Flange 400-NPS5 SCH-STD [SA182 F304L]</t>
  </si>
  <si>
    <t>WNeck Flange 400-NPS5 SCH-XH [SA182 F304L]</t>
  </si>
  <si>
    <t>WNeck Flange 400-NPS5 SCH-XXH [SA182 F304L]</t>
  </si>
  <si>
    <t>WNeck Flange 400-NPS6 SCH-10 [SA182 F304L]</t>
  </si>
  <si>
    <t>WNeck Flange 400-NPS6 SCH-120 [SA182 F304L]</t>
  </si>
  <si>
    <t>WNeck Flange 400-NPS6 SCH-160 [SA182 F304L]</t>
  </si>
  <si>
    <t>WNeck Flange 400-NPS6 SCH-40 [SA182 F304L]</t>
  </si>
  <si>
    <t>WNeck Flange 400-NPS6 SCH-80 [SA182 F304L]</t>
  </si>
  <si>
    <t>WNeck Flange 400-NPS6 SCH-STD [SA182 F304L]</t>
  </si>
  <si>
    <t>WNeck Flange 400-NPS6 SCH-XH [SA182 F304L]</t>
  </si>
  <si>
    <t>WNeck Flange 400-NPS6 SCH-XXH [SA182 F304L]</t>
  </si>
  <si>
    <t>WNeck Flange 400-NPS8 SCH-10 [SA182 F304L]</t>
  </si>
  <si>
    <t>WNeck Flange 400-NPS8 SCH-100 [SA182 F304L]</t>
  </si>
  <si>
    <t>WNeck Flange 400-NPS8 SCH-120 [SA182 F304L]</t>
  </si>
  <si>
    <t>WNeck Flange 400-NPS8 SCH-140 [SA182 F304L]</t>
  </si>
  <si>
    <t>WNeck Flange 400-NPS8 SCH-160 [SA182 F304L]</t>
  </si>
  <si>
    <t>WNeck Flange 400-NPS8 SCH-20 [SA182 F304L]</t>
  </si>
  <si>
    <t>WNeck Flange 400-NPS8 SCH-30 [SA182 F304L]</t>
  </si>
  <si>
    <t>WNeck Flange 400-NPS8 SCH-40 [SA182 F304L]</t>
  </si>
  <si>
    <t>WNeck Flange 400-NPS8 SCH-60 [SA182 F304L]</t>
  </si>
  <si>
    <t>WNeck Flange 400-NPS8 SCH-80 [SA182 F304L]</t>
  </si>
  <si>
    <t>WNeck Flange 400-NPS8 SCH-STD [SA182 F304L]</t>
  </si>
  <si>
    <t>WNeck Flange 400-NPS8 SCH-XH [SA182 F304L]</t>
  </si>
  <si>
    <t>WNeck Flange 400-NPS8 SCH-XXH [SA182 F304L]</t>
  </si>
  <si>
    <t>WNeck Flange 400-NPS10 SCH-10 [SA182 F304L]</t>
  </si>
  <si>
    <t>WNeck Flange 400-NPS10 SCH-100 [SA182 F304L]</t>
  </si>
  <si>
    <t>WNeck Flange 400-NPS10 SCH-120 [SA182 F304L]</t>
  </si>
  <si>
    <t>WNeck Flange 400-NPS10 SCH-140 [SA182 F304L]</t>
  </si>
  <si>
    <t>WNeck Flange 400-NPS10 SCH-160 [SA182 F304L]</t>
  </si>
  <si>
    <t>WNeck Flange 400-NPS10 SCH-20 [SA182 F304L]</t>
  </si>
  <si>
    <t>WNeck Flange 400-NPS10 SCH-30 [SA182 F304L]</t>
  </si>
  <si>
    <t>WNeck Flange 400-NPS10 SCH-40 [SA182 F304L]</t>
  </si>
  <si>
    <t>WNeck Flange 400-NPS10 SCH-60 [SA182 F304L]</t>
  </si>
  <si>
    <t>WNeck Flange 400-NPS10 SCH-80 [SA182 F304L]</t>
  </si>
  <si>
    <t>WNeck Flange 400-NPS10 SCH-STD [SA182 F304L]</t>
  </si>
  <si>
    <t>WNeck Flange 400-NPS10 SCH-XH [SA182 F304L]</t>
  </si>
  <si>
    <t>WNeck Flange 400-NPS10 SCH-XXH [SA182 F304L]</t>
  </si>
  <si>
    <t>WNeck Flange 400-NPS12 SCH-10 [SA182 F304L]</t>
  </si>
  <si>
    <t>WNeck Flange 400-NPS12 SCH-100 [SA182 F304L]</t>
  </si>
  <si>
    <t>WNeck Flange 400-NPS12 SCH-120 [SA182 F304L]</t>
  </si>
  <si>
    <t>WNeck Flange 400-NPS12 SCH-140 [SA182 F304L]</t>
  </si>
  <si>
    <t>WNeck Flange 400-NPS12 SCH-160 [SA182 F304L]</t>
  </si>
  <si>
    <t>WNeck Flange 400-NPS12 SCH-20 [SA182 F304L]</t>
  </si>
  <si>
    <t>WNeck Flange 400-NPS12 SCH-30 [SA182 F304L]</t>
  </si>
  <si>
    <t>WNeck Flange 400-NPS12 SCH-40 [SA182 F304L]</t>
  </si>
  <si>
    <t>WNeck Flange 400-NPS12 SCH-60 [SA182 F304L]</t>
  </si>
  <si>
    <t>WNeck Flange 400-NPS12 SCH-80 [SA182 F304L]</t>
  </si>
  <si>
    <t>WNeck Flange 400-NPS12 SCH-STD [SA182 F304L]</t>
  </si>
  <si>
    <t>WNeck Flange 400-NPS12 SCH-XH [SA182 F304L]</t>
  </si>
  <si>
    <t>WNeck Flange 400-NPS12 SCH-XXH [SA182 F304L]</t>
  </si>
  <si>
    <t>WNeck Flange 400-NPS14 SCH-10 [SA182 F304L]</t>
  </si>
  <si>
    <t>WNeck Flange 400-NPS14 SCH-100 [SA182 F304L]</t>
  </si>
  <si>
    <t>WNeck Flange 400-NPS14 SCH-120 [SA182 F304L]</t>
  </si>
  <si>
    <t>WNeck Flange 400-NPS14 SCH-140 [SA182 F304L]</t>
  </si>
  <si>
    <t>WNeck Flange 400-NPS14 SCH-160 [SA182 F304L]</t>
  </si>
  <si>
    <t>WNeck Flange 400-NPS14 SCH-20 [SA182 F304L]</t>
  </si>
  <si>
    <t>WNeck Flange 400-NPS14 SCH-30 [SA182 F304L]</t>
  </si>
  <si>
    <t>WNeck Flange 400-NPS14 SCH-40 [SA182 F304L]</t>
  </si>
  <si>
    <t>WNeck Flange 400-NPS14 SCH-60 [SA182 F304L]</t>
  </si>
  <si>
    <t>WNeck Flange 400-NPS14 SCH-80 [SA182 F304L]</t>
  </si>
  <si>
    <t>WNeck Flange 400-NPS14 SCH-STD [SA182 F304L]</t>
  </si>
  <si>
    <t>WNeck Flange 400-NPS14 SCH-XH [SA182 F304L]</t>
  </si>
  <si>
    <t>WNeck Flange 400-NPS16 SCH-10 [SA182 F304L]</t>
  </si>
  <si>
    <t>WNeck Flange 400-NPS16 SCH-100 [SA182 F304L]</t>
  </si>
  <si>
    <t>WNeck Flange 400-NPS16 SCH-120 [SA182 F304L]</t>
  </si>
  <si>
    <t>WNeck Flange 400-NPS16 SCH-140 [SA182 F304L]</t>
  </si>
  <si>
    <t>WNeck Flange 400-NPS16 SCH-160 [SA182 F304L]</t>
  </si>
  <si>
    <t>WNeck Flange 400-NPS16 SCH-20 [SA182 F304L]</t>
  </si>
  <si>
    <t>WNeck Flange 400-NPS16 SCH-30 [SA182 F304L]</t>
  </si>
  <si>
    <t>WNeck Flange 400-NPS16 SCH-40 [SA182 F304L]</t>
  </si>
  <si>
    <t>WNeck Flange 400-NPS16 SCH-60 [SA182 F304L]</t>
  </si>
  <si>
    <t>WNeck Flange 400-NPS16 SCH-80 [SA182 F304L]</t>
  </si>
  <si>
    <t>WNeck Flange 400-NPS16 SCH-STD [SA182 F304L]</t>
  </si>
  <si>
    <t>WNeck Flange 400-NPS16 SCH-XH [SA182 F304L]</t>
  </si>
  <si>
    <t>WNeck Flange 400-NPS18 SCH-10 [SA182 F304L]</t>
  </si>
  <si>
    <t>WNeck Flange 400-NPS18 SCH-100 [SA182 F304L]</t>
  </si>
  <si>
    <t>WNeck Flange 400-NPS18 SCH-120 [SA182 F304L]</t>
  </si>
  <si>
    <t>WNeck Flange 400-NPS18 SCH-140 [SA182 F304L]</t>
  </si>
  <si>
    <t>WNeck Flange 400-NPS18 SCH-160 [SA182 F304L]</t>
  </si>
  <si>
    <t>WNeck Flange 400-NPS18 SCH-20 [SA182 F304L]</t>
  </si>
  <si>
    <t>WNeck Flange 400-NPS18 SCH-30 [SA182 F304L]</t>
  </si>
  <si>
    <t>WNeck Flange 400-NPS18 SCH-40 [SA182 F304L]</t>
  </si>
  <si>
    <t>WNeck Flange 400-NPS18 SCH-60 [SA182 F304L]</t>
  </si>
  <si>
    <t>WNeck Flange 400-NPS18 SCH-80 [SA182 F304L]</t>
  </si>
  <si>
    <t>WNeck Flange 400-NPS18 SCH-STD [SA182 F304L]</t>
  </si>
  <si>
    <t>WNeck Flange 400-NPS18 SCH-XH [SA182 F304L]</t>
  </si>
  <si>
    <t>WNeck Flange 400-NPS20 SCH-10 [SA182 F304L]</t>
  </si>
  <si>
    <t>WNeck Flange 400-NPS20 SCH-100 [SA182 F304L]</t>
  </si>
  <si>
    <t>WNeck Flange 400-NPS20 SCH-120 [SA182 F304L]</t>
  </si>
  <si>
    <t>WNeck Flange 400-NPS20 SCH-140 [SA182 F304L]</t>
  </si>
  <si>
    <t>WNeck Flange 400-NPS20 SCH-160 [SA182 F304L]</t>
  </si>
  <si>
    <t>WNeck Flange 400-NPS20 SCH-20 [SA182 F304L]</t>
  </si>
  <si>
    <t>WNeck Flange 400-NPS20 SCH-30 [SA182 F304L]</t>
  </si>
  <si>
    <t>WNeck Flange 400-NPS20 SCH-40 [SA182 F304L]</t>
  </si>
  <si>
    <t>WNeck Flange 400-NPS20 SCH-60 [SA182 F304L]</t>
  </si>
  <si>
    <t>WNeck Flange 400-NPS20 SCH-80 [SA182 F304L]</t>
  </si>
  <si>
    <t>WNeck Flange 400-NPS20 SCH-STD [SA182 F304L]</t>
  </si>
  <si>
    <t>WNeck Flange 400-NPS20 SCH-XH [SA182 F304L]</t>
  </si>
  <si>
    <t>WNeck Flange 400-NPS24 SCH-10 [SA182 F304L]</t>
  </si>
  <si>
    <t>WNeck Flange 400-NPS24 SCH-100 [SA182 F304L]</t>
  </si>
  <si>
    <t>WNeck Flange 400-NPS24 SCH-120 [SA182 F304L]</t>
  </si>
  <si>
    <t>WNeck Flange 400-NPS24 SCH-140 [SA182 F304L]</t>
  </si>
  <si>
    <t>WNeck Flange 400-NPS24 SCH-160 [SA182 F304L]</t>
  </si>
  <si>
    <t>WNeck Flange 400-NPS24 SCH-20 [SA182 F304L]</t>
  </si>
  <si>
    <t>WNeck Flange 400-NPS24 SCH-30 [SA182 F304L]</t>
  </si>
  <si>
    <t>WNeck Flange 400-NPS24 SCH-40 [SA182 F304L]</t>
  </si>
  <si>
    <t>WNeck Flange 400-NPS24 SCH-60 [SA182 F304L]</t>
  </si>
  <si>
    <t>WNeck Flange 400-NPS24 SCH-80 [SA182 F304L]</t>
  </si>
  <si>
    <t>WNeck Flange 400-NPS24 SCH-STD [SA182 F304L]</t>
  </si>
  <si>
    <t>WNeck Flange 400-NPS24 SCH-XH [SA182 F304L]</t>
  </si>
  <si>
    <t>WNeck Flange 600-NPS0.5 SCH-10 [SA182 F304L]</t>
  </si>
  <si>
    <t>WNeck Flange 600-NPS0.5 SCH-160 [SA182 F304L]</t>
  </si>
  <si>
    <t>WNeck Flange 600-NPS0.5 SCH-40 [SA182 F304L]</t>
  </si>
  <si>
    <t>WNeck Flange 600-NPS0.5 SCH-80 [SA182 F304L]</t>
  </si>
  <si>
    <t>WNeck Flange 600-NPS0.5 SCH-STD [SA182 F304L]</t>
  </si>
  <si>
    <t>WNeck Flange 600-NPS0.5 SCH-XH [SA182 F304L]</t>
  </si>
  <si>
    <t>WNeck Flange 600-NPS0.5 SCH-XXH [SA182 F304L]</t>
  </si>
  <si>
    <t>WNeck Flange 600-NPS0.75 SCH-10 [SA182 F304L]</t>
  </si>
  <si>
    <t>WNeck Flange 600-NPS0.75 SCH-160 [SA182 F304L]</t>
  </si>
  <si>
    <t>WNeck Flange 600-NPS0.75 SCH-40 [SA182 F304L]</t>
  </si>
  <si>
    <t>WNeck Flange 600-NPS0.75 SCH-80 [SA182 F304L]</t>
  </si>
  <si>
    <t>WNeck Flange 600-NPS0.75 SCH-STD [SA182 F304L]</t>
  </si>
  <si>
    <t>WNeck Flange 600-NPS0.75 SCH-XH [SA182 F304L]</t>
  </si>
  <si>
    <t>WNeck Flange 600-NPS0.75 SCH-XXH [SA182 F304L]</t>
  </si>
  <si>
    <t>WNeck Flange 600-NPS1 SCH-10 [SA182 F304L]</t>
  </si>
  <si>
    <t>WNeck Flange 600-NPS1 SCH-160 [SA182 F304L]</t>
  </si>
  <si>
    <t>WNeck Flange 600-NPS1 SCH-40 [SA182 F304L]</t>
  </si>
  <si>
    <t>WNeck Flange 600-NPS1 SCH-80 [SA182 F304L]</t>
  </si>
  <si>
    <t>WNeck Flange 600-NPS1 SCH-STD [SA182 F304L]</t>
  </si>
  <si>
    <t>WNeck Flange 600-NPS1 SCH-XH [SA182 F304L]</t>
  </si>
  <si>
    <t>WNeck Flange 600-NPS1 SCH-XXH [SA182 F304L]</t>
  </si>
  <si>
    <t>WNeck Flange 600-NPS1.25 SCH-10 [SA182 F304L]</t>
  </si>
  <si>
    <t>WNeck Flange 600-NPS1.25 SCH-160 [SA182 F304L]</t>
  </si>
  <si>
    <t>WNeck Flange 600-NPS1.25 SCH-40 [SA182 F304L]</t>
  </si>
  <si>
    <t>WNeck Flange 600-NPS1.25 SCH-80 [SA182 F304L]</t>
  </si>
  <si>
    <t>WNeck Flange 600-NPS1.25 SCH-STD [SA182 F304L]</t>
  </si>
  <si>
    <t>WNeck Flange 600-NPS1.25 SCH-XH [SA182 F304L]</t>
  </si>
  <si>
    <t>WNeck Flange 600-NPS1.25 SCH-XXH [SA182 F304L]</t>
  </si>
  <si>
    <t>WNeck Flange 600-NPS1.5 SCH-10 [SA182 F304L]</t>
  </si>
  <si>
    <t>WNeck Flange 600-NPS1.5 SCH-160 [SA182 F304L]</t>
  </si>
  <si>
    <t>WNeck Flange 600-NPS1.5 SCH-40 [SA182 F304L]</t>
  </si>
  <si>
    <t>WNeck Flange 600-NPS1.5 SCH-80 [SA182 F304L]</t>
  </si>
  <si>
    <t>WNeck Flange 600-NPS1.5 SCH-STD [SA182 F304L]</t>
  </si>
  <si>
    <t>WNeck Flange 600-NPS1.5 SCH-XH [SA182 F304L]</t>
  </si>
  <si>
    <t>WNeck Flange 600-NPS1.5 SCH-XXH [SA182 F304L]</t>
  </si>
  <si>
    <t>WNeck Flange 600-NPS2 SCH-10 [SA182 F304L]</t>
  </si>
  <si>
    <t>WNeck Flange 600-NPS2 SCH-160 [SA182 F304L]</t>
  </si>
  <si>
    <t>WNeck Flange 600-NPS2 SCH-40 [SA182 F304L]</t>
  </si>
  <si>
    <t>WNeck Flange 600-NPS2 SCH-80 [SA182 F304L]</t>
  </si>
  <si>
    <t>WNeck Flange 600-NPS2 SCH-STD [SA182 F304L]</t>
  </si>
  <si>
    <t>WNeck Flange 600-NPS2 SCH-XH [SA182 F304L]</t>
  </si>
  <si>
    <t>WNeck Flange 600-NPS2 SCH-XXH [SA182 F304L]</t>
  </si>
  <si>
    <t>WNeck Flange 600-NPS2.5 SCH-10 [SA182 F304L]</t>
  </si>
  <si>
    <t>WNeck Flange 600-NPS2.5 SCH-160 [SA182 F304L]</t>
  </si>
  <si>
    <t>WNeck Flange 600-NPS2.5 SCH-40 [SA182 F304L]</t>
  </si>
  <si>
    <t>WNeck Flange 600-NPS2.5 SCH-80 [SA182 F304L]</t>
  </si>
  <si>
    <t>WNeck Flange 600-NPS2.5 SCH-STD [SA182 F304L]</t>
  </si>
  <si>
    <t>WNeck Flange 600-NPS2.5 SCH-XH [SA182 F304L]</t>
  </si>
  <si>
    <t>WNeck Flange 600-NPS2.5 SCH-XXH [SA182 F304L]</t>
  </si>
  <si>
    <t>WNeck Flange 600-NPS3 SCH-10 [SA182 F304L]</t>
  </si>
  <si>
    <t>WNeck Flange 600-NPS3 SCH-160 [SA182 F304L]</t>
  </si>
  <si>
    <t>WNeck Flange 600-NPS3 SCH-40 [SA182 F304L]</t>
  </si>
  <si>
    <t>WNeck Flange 600-NPS3 SCH-80 [SA182 F304L]</t>
  </si>
  <si>
    <t>WNeck Flange 600-NPS3 SCH-STD [SA182 F304L]</t>
  </si>
  <si>
    <t>WNeck Flange 600-NPS3 SCH-XH [SA182 F304L]</t>
  </si>
  <si>
    <t>WNeck Flange 600-NPS3 SCH-XXH [SA182 F304L]</t>
  </si>
  <si>
    <t>WNeck Flange 600-NPS3.5 SCH-10 [SA182 F304L]</t>
  </si>
  <si>
    <t>WNeck Flange 600-NPS3.5 SCH-40 [SA182 F304L]</t>
  </si>
  <si>
    <t>WNeck Flange 600-NPS3.5 SCH-80 [SA182 F304L]</t>
  </si>
  <si>
    <t>WNeck Flange 600-NPS3.5 SCH-STD [SA182 F304L]</t>
  </si>
  <si>
    <t>WNeck Flange 600-NPS3.5 SCH-XH [SA182 F304L]</t>
  </si>
  <si>
    <t>WNeck Flange 600-NPS3.5 SCH-XXH [SA182 F304L]</t>
  </si>
  <si>
    <t>WNeck Flange 600-NPS4 SCH-10 [SA182 F304L]</t>
  </si>
  <si>
    <t>WNeck Flange 600-NPS4 SCH-120 [SA182 F304L]</t>
  </si>
  <si>
    <t>WNeck Flange 600-NPS4 SCH-160 [SA182 F304L]</t>
  </si>
  <si>
    <t>WNeck Flange 600-NPS4 SCH-40 [SA182 F304L]</t>
  </si>
  <si>
    <t>WNeck Flange 600-NPS4 SCH-80 [SA182 F304L]</t>
  </si>
  <si>
    <t>WNeck Flange 600-NPS4 SCH-STD [SA182 F304L]</t>
  </si>
  <si>
    <t>WNeck Flange 600-NPS4 SCH-XH [SA182 F304L]</t>
  </si>
  <si>
    <t>WNeck Flange 600-NPS4 SCH-XXH [SA182 F304L]</t>
  </si>
  <si>
    <t>WNeck Flange 600-NPS5 SCH-10 [SA182 F304L]</t>
  </si>
  <si>
    <t>WNeck Flange 600-NPS5 SCH-120 [SA182 F304L]</t>
  </si>
  <si>
    <t>WNeck Flange 600-NPS5 SCH-160 [SA182 F304L]</t>
  </si>
  <si>
    <t>WNeck Flange 600-NPS5 SCH-40 [SA182 F304L]</t>
  </si>
  <si>
    <t>WNeck Flange 600-NPS5 SCH-80 [SA182 F304L]</t>
  </si>
  <si>
    <t>WNeck Flange 600-NPS5 SCH-STD [SA182 F304L]</t>
  </si>
  <si>
    <t>WNeck Flange 600-NPS5 SCH-XH [SA182 F304L]</t>
  </si>
  <si>
    <t>WNeck Flange 600-NPS5 SCH-XXH [SA182 F304L]</t>
  </si>
  <si>
    <t>WNeck Flange 600-NPS6 SCH-10 [SA182 F304L]</t>
  </si>
  <si>
    <t>WNeck Flange 600-NPS6 SCH-120 [SA182 F304L]</t>
  </si>
  <si>
    <t>WNeck Flange 600-NPS6 SCH-160 [SA182 F304L]</t>
  </si>
  <si>
    <t>WNeck Flange 600-NPS6 SCH-40 [SA182 F304L]</t>
  </si>
  <si>
    <t>WNeck Flange 600-NPS6 SCH-80 [SA182 F304L]</t>
  </si>
  <si>
    <t>WNeck Flange 600-NPS6 SCH-STD [SA182 F304L]</t>
  </si>
  <si>
    <t>WNeck Flange 600-NPS6 SCH-XH [SA182 F304L]</t>
  </si>
  <si>
    <t>WNeck Flange 600-NPS6 SCH-XXH [SA182 F304L]</t>
  </si>
  <si>
    <t>WNeck Flange 600-NPS8 SCH-10 [SA182 F304L]</t>
  </si>
  <si>
    <t>WNeck Flange 600-NPS8 SCH-100 [SA182 F304L]</t>
  </si>
  <si>
    <t>WNeck Flange 600-NPS8 SCH-120 [SA182 F304L]</t>
  </si>
  <si>
    <t>WNeck Flange 600-NPS8 SCH-140 [SA182 F304L]</t>
  </si>
  <si>
    <t>WNeck Flange 600-NPS8 SCH-160 [SA182 F304L]</t>
  </si>
  <si>
    <t>WNeck Flange 600-NPS8 SCH-20 [SA182 F304L]</t>
  </si>
  <si>
    <t>WNeck Flange 600-NPS8 SCH-30 [SA182 F304L]</t>
  </si>
  <si>
    <t>WNeck Flange 600-NPS8 SCH-40 [SA182 F304L]</t>
  </si>
  <si>
    <t>WNeck Flange 600-NPS8 SCH-60 [SA182 F304L]</t>
  </si>
  <si>
    <t>WNeck Flange 600-NPS8 SCH-80 [SA182 F304L]</t>
  </si>
  <si>
    <t>WNeck Flange 600-NPS8 SCH-STD [SA182 F304L]</t>
  </si>
  <si>
    <t>WNeck Flange 600-NPS8 SCH-XH [SA182 F304L]</t>
  </si>
  <si>
    <t>WNeck Flange 600-NPS8 SCH-XXH [SA182 F304L]</t>
  </si>
  <si>
    <t>WNeck Flange 600-NPS10 SCH-10 [SA182 F304L]</t>
  </si>
  <si>
    <t>WNeck Flange 600-NPS10 SCH-100 [SA182 F304L]</t>
  </si>
  <si>
    <t>WNeck Flange 600-NPS10 SCH-120 [SA182 F304L]</t>
  </si>
  <si>
    <t>WNeck Flange 600-NPS10 SCH-140 [SA182 F304L]</t>
  </si>
  <si>
    <t>WNeck Flange 600-NPS10 SCH-160 [SA182 F304L]</t>
  </si>
  <si>
    <t>WNeck Flange 600-NPS10 SCH-20 [SA182 F304L]</t>
  </si>
  <si>
    <t>WNeck Flange 600-NPS10 SCH-30 [SA182 F304L]</t>
  </si>
  <si>
    <t>WNeck Flange 600-NPS10 SCH-40 [SA182 F304L]</t>
  </si>
  <si>
    <t>WNeck Flange 600-NPS10 SCH-60 [SA182 F304L]</t>
  </si>
  <si>
    <t>WNeck Flange 600-NPS10 SCH-80 [SA182 F304L]</t>
  </si>
  <si>
    <t>WNeck Flange 600-NPS10 SCH-STD [SA182 F304L]</t>
  </si>
  <si>
    <t>WNeck Flange 600-NPS10 SCH-XH [SA182 F304L]</t>
  </si>
  <si>
    <t>WNeck Flange 600-NPS10 SCH-XXH [SA182 F304L]</t>
  </si>
  <si>
    <t>WNeck Flange 600-NPS12 SCH-10 [SA182 F304L]</t>
  </si>
  <si>
    <t>WNeck Flange 600-NPS12 SCH-100 [SA182 F304L]</t>
  </si>
  <si>
    <t>WNeck Flange 600-NPS12 SCH-120 [SA182 F304L]</t>
  </si>
  <si>
    <t>WNeck Flange 600-NPS12 SCH-140 [SA182 F304L]</t>
  </si>
  <si>
    <t>WNeck Flange 600-NPS12 SCH-160 [SA182 F304L]</t>
  </si>
  <si>
    <t>WNeck Flange 600-NPS12 SCH-20 [SA182 F304L]</t>
  </si>
  <si>
    <t>WNeck Flange 600-NPS12 SCH-30 [SA182 F304L]</t>
  </si>
  <si>
    <t>WNeck Flange 600-NPS12 SCH-40 [SA182 F304L]</t>
  </si>
  <si>
    <t>WNeck Flange 600-NPS12 SCH-60 [SA182 F304L]</t>
  </si>
  <si>
    <t>WNeck Flange 600-NPS12 SCH-80 [SA182 F304L]</t>
  </si>
  <si>
    <t>WNeck Flange 600-NPS12 SCH-STD [SA182 F304L]</t>
  </si>
  <si>
    <t>WNeck Flange 600-NPS12 SCH-XH [SA182 F304L]</t>
  </si>
  <si>
    <t>WNeck Flange 600-NPS12 SCH-XXH [SA182 F304L]</t>
  </si>
  <si>
    <t>WNeck Flange 600-NPS14 SCH-10 [SA182 F304L]</t>
  </si>
  <si>
    <t>WNeck Flange 600-NPS14 SCH-100 [SA182 F304L]</t>
  </si>
  <si>
    <t>WNeck Flange 600-NPS14 SCH-120 [SA182 F304L]</t>
  </si>
  <si>
    <t>WNeck Flange 600-NPS14 SCH-140 [SA182 F304L]</t>
  </si>
  <si>
    <t>WNeck Flange 600-NPS14 SCH-160 [SA182 F304L]</t>
  </si>
  <si>
    <t>WNeck Flange 600-NPS14 SCH-20 [SA182 F304L]</t>
  </si>
  <si>
    <t>WNeck Flange 600-NPS14 SCH-30 [SA182 F304L]</t>
  </si>
  <si>
    <t>WNeck Flange 600-NPS14 SCH-40 [SA182 F304L]</t>
  </si>
  <si>
    <t>WNeck Flange 600-NPS14 SCH-60 [SA182 F304L]</t>
  </si>
  <si>
    <t>WNeck Flange 600-NPS14 SCH-80 [SA182 F304L]</t>
  </si>
  <si>
    <t>WNeck Flange 600-NPS14 SCH-STD [SA182 F304L]</t>
  </si>
  <si>
    <t>WNeck Flange 600-NPS14 SCH-XH [SA182 F304L]</t>
  </si>
  <si>
    <t>WNeck Flange 600-NPS16 SCH-10 [SA182 F304L]</t>
  </si>
  <si>
    <t>WNeck Flange 600-NPS16 SCH-100 [SA182 F304L]</t>
  </si>
  <si>
    <t>WNeck Flange 600-NPS16 SCH-120 [SA182 F304L]</t>
  </si>
  <si>
    <t>WNeck Flange 600-NPS16 SCH-140 [SA182 F304L]</t>
  </si>
  <si>
    <t>WNeck Flange 600-NPS16 SCH-160 [SA182 F304L]</t>
  </si>
  <si>
    <t>WNeck Flange 600-NPS16 SCH-20 [SA182 F304L]</t>
  </si>
  <si>
    <t>WNeck Flange 600-NPS16 SCH-30 [SA182 F304L]</t>
  </si>
  <si>
    <t>WNeck Flange 600-NPS16 SCH-40 [SA182 F304L]</t>
  </si>
  <si>
    <t>WNeck Flange 600-NPS16 SCH-60 [SA182 F304L]</t>
  </si>
  <si>
    <t>WNeck Flange 600-NPS16 SCH-80 [SA182 F304L]</t>
  </si>
  <si>
    <t>WNeck Flange 600-NPS16 SCH-STD [SA182 F304L]</t>
  </si>
  <si>
    <t>WNeck Flange 600-NPS16 SCH-XH [SA182 F304L]</t>
  </si>
  <si>
    <t>WNeck Flange 600-NPS18 SCH-10 [SA182 F304L]</t>
  </si>
  <si>
    <t>WNeck Flange 600-NPS18 SCH-100 [SA182 F304L]</t>
  </si>
  <si>
    <t>WNeck Flange 600-NPS18 SCH-120 [SA182 F304L]</t>
  </si>
  <si>
    <t>WNeck Flange 600-NPS18 SCH-140 [SA182 F304L]</t>
  </si>
  <si>
    <t>WNeck Flange 600-NPS18 SCH-160 [SA182 F304L]</t>
  </si>
  <si>
    <t>WNeck Flange 600-NPS18 SCH-20 [SA182 F304L]</t>
  </si>
  <si>
    <t>WNeck Flange 600-NPS18 SCH-30 [SA182 F304L]</t>
  </si>
  <si>
    <t>WNeck Flange 600-NPS18 SCH-40 [SA182 F304L]</t>
  </si>
  <si>
    <t>WNeck Flange 600-NPS18 SCH-60 [SA182 F304L]</t>
  </si>
  <si>
    <t>WNeck Flange 600-NPS18 SCH-80 [SA182 F304L]</t>
  </si>
  <si>
    <t>WNeck Flange 600-NPS18 SCH-STD [SA182 F304L]</t>
  </si>
  <si>
    <t>WNeck Flange 600-NPS18 SCH-XH [SA182 F304L]</t>
  </si>
  <si>
    <t>WNeck Flange 600-NPS20 SCH-10 [SA182 F304L]</t>
  </si>
  <si>
    <t>WNeck Flange 600-NPS20 SCH-100 [SA182 F304L]</t>
  </si>
  <si>
    <t>WNeck Flange 600-NPS20 SCH-120 [SA182 F304L]</t>
  </si>
  <si>
    <t>WNeck Flange 600-NPS20 SCH-140 [SA182 F304L]</t>
  </si>
  <si>
    <t>WNeck Flange 600-NPS20 SCH-160 [SA182 F304L]</t>
  </si>
  <si>
    <t>WNeck Flange 600-NPS20 SCH-20 [SA182 F304L]</t>
  </si>
  <si>
    <t>WNeck Flange 600-NPS20 SCH-30 [SA182 F304L]</t>
  </si>
  <si>
    <t>WNeck Flange 600-NPS20 SCH-40 [SA182 F304L]</t>
  </si>
  <si>
    <t>WNeck Flange 600-NPS20 SCH-60 [SA182 F304L]</t>
  </si>
  <si>
    <t>WNeck Flange 600-NPS20 SCH-80 [SA182 F304L]</t>
  </si>
  <si>
    <t>WNeck Flange 600-NPS20 SCH-STD [SA182 F304L]</t>
  </si>
  <si>
    <t>WNeck Flange 600-NPS20 SCH-XH [SA182 F304L]</t>
  </si>
  <si>
    <t>WNeck Flange 600-NPS24 SCH-10 [SA182 F304L]</t>
  </si>
  <si>
    <t>WNeck Flange 600-NPS24 SCH-100 [SA182 F304L]</t>
  </si>
  <si>
    <t>WNeck Flange 600-NPS24 SCH-120 [SA182 F304L]</t>
  </si>
  <si>
    <t>WNeck Flange 600-NPS24 SCH-140 [SA182 F304L]</t>
  </si>
  <si>
    <t>WNeck Flange 600-NPS24 SCH-160 [SA182 F304L]</t>
  </si>
  <si>
    <t>WNeck Flange 600-NPS24 SCH-20 [SA182 F304L]</t>
  </si>
  <si>
    <t>WNeck Flange 600-NPS24 SCH-30 [SA182 F304L]</t>
  </si>
  <si>
    <t>WNeck Flange 600-NPS24 SCH-40 [SA182 F304L]</t>
  </si>
  <si>
    <t>WNeck Flange 600-NPS24 SCH-60 [SA182 F304L]</t>
  </si>
  <si>
    <t>WNeck Flange 600-NPS24 SCH-80 [SA182 F304L]</t>
  </si>
  <si>
    <t>WNeck Flange 600-NPS24 SCH-STD [SA182 F304L]</t>
  </si>
  <si>
    <t>WNeck Flange 600-NPS24 SCH-XH [SA182 F304L]</t>
  </si>
  <si>
    <t>WNeck Flange 900-NPS0.5 SCH-10 [SA182 F304L]</t>
  </si>
  <si>
    <t>WNeck Flange 900-NPS0.5 SCH-160 [SA182 F304L]</t>
  </si>
  <si>
    <t>WNeck Flange 900-NPS0.5 SCH-40 [SA182 F304L]</t>
  </si>
  <si>
    <t>WNeck Flange 900-NPS0.5 SCH-80 [SA182 F304L]</t>
  </si>
  <si>
    <t>WNeck Flange 900-NPS0.5 SCH-STD [SA182 F304L]</t>
  </si>
  <si>
    <t>WNeck Flange 900-NPS0.5 SCH-XH [SA182 F304L]</t>
  </si>
  <si>
    <t>WNeck Flange 900-NPS0.5 SCH-XXH [SA182 F304L]</t>
  </si>
  <si>
    <t>WNeck Flange 900-NPS0.75 SCH-10 [SA182 F304L]</t>
  </si>
  <si>
    <t>WNeck Flange 900-NPS0.75 SCH-160 [SA182 F304L]</t>
  </si>
  <si>
    <t>WNeck Flange 900-NPS0.75 SCH-40 [SA182 F304L]</t>
  </si>
  <si>
    <t>WNeck Flange 900-NPS0.75 SCH-80 [SA182 F304L]</t>
  </si>
  <si>
    <t>WNeck Flange 900-NPS0.75 SCH-STD [SA182 F304L]</t>
  </si>
  <si>
    <t>WNeck Flange 900-NPS0.75 SCH-XH [SA182 F304L]</t>
  </si>
  <si>
    <t>WNeck Flange 900-NPS0.75 SCH-XXH [SA182 F304L]</t>
  </si>
  <si>
    <t>WNeck Flange 900-NPS1 SCH-10 [SA182 F304L]</t>
  </si>
  <si>
    <t>WNeck Flange 900-NPS1 SCH-160 [SA182 F304L]</t>
  </si>
  <si>
    <t>WNeck Flange 900-NPS1 SCH-40 [SA182 F304L]</t>
  </si>
  <si>
    <t>WNeck Flange 900-NPS1 SCH-80 [SA182 F304L]</t>
  </si>
  <si>
    <t>WNeck Flange 900-NPS1 SCH-STD [SA182 F304L]</t>
  </si>
  <si>
    <t>WNeck Flange 900-NPS1 SCH-XH [SA182 F304L]</t>
  </si>
  <si>
    <t>WNeck Flange 900-NPS1 SCH-XXH [SA182 F304L]</t>
  </si>
  <si>
    <t>WNeck Flange 900-NPS1.25 SCH-10 [SA182 F304L]</t>
  </si>
  <si>
    <t>WNeck Flange 900-NPS1.25 SCH-160 [SA182 F304L]</t>
  </si>
  <si>
    <t>WNeck Flange 900-NPS1.25 SCH-40 [SA182 F304L]</t>
  </si>
  <si>
    <t>WNeck Flange 900-NPS1.25 SCH-80 [SA182 F304L]</t>
  </si>
  <si>
    <t>WNeck Flange 900-NPS1.25 SCH-STD [SA182 F304L]</t>
  </si>
  <si>
    <t>WNeck Flange 900-NPS1.25 SCH-XH [SA182 F304L]</t>
  </si>
  <si>
    <t>WNeck Flange 900-NPS1.25 SCH-XXH [SA182 F304L]</t>
  </si>
  <si>
    <t>WNeck Flange 900-NPS1.5 SCH-10 [SA182 F304L]</t>
  </si>
  <si>
    <t>WNeck Flange 900-NPS1.5 SCH-160 [SA182 F304L]</t>
  </si>
  <si>
    <t>WNeck Flange 900-NPS1.5 SCH-40 [SA182 F304L]</t>
  </si>
  <si>
    <t>WNeck Flange 900-NPS1.5 SCH-80 [SA182 F304L]</t>
  </si>
  <si>
    <t>WNeck Flange 900-NPS1.5 SCH-STD [SA182 F304L]</t>
  </si>
  <si>
    <t>WNeck Flange 900-NPS1.5 SCH-XH [SA182 F304L]</t>
  </si>
  <si>
    <t>WNeck Flange 900-NPS1.5 SCH-XXH [SA182 F304L]</t>
  </si>
  <si>
    <t>WNeck Flange 900-NPS2 SCH-10 [SA182 F304L]</t>
  </si>
  <si>
    <t>WNeck Flange 900-NPS2 SCH-160 [SA182 F304L]</t>
  </si>
  <si>
    <t>WNeck Flange 900-NPS2 SCH-40 [SA182 F304L]</t>
  </si>
  <si>
    <t>WNeck Flange 900-NPS2 SCH-80 [SA182 F304L]</t>
  </si>
  <si>
    <t>WNeck Flange 900-NPS2 SCH-STD [SA182 F304L]</t>
  </si>
  <si>
    <t>WNeck Flange 900-NPS2 SCH-XH [SA182 F304L]</t>
  </si>
  <si>
    <t>WNeck Flange 900-NPS2 SCH-XXH [SA182 F304L]</t>
  </si>
  <si>
    <t>WNeck Flange 900-NPS2.5 SCH-10 [SA182 F304L]</t>
  </si>
  <si>
    <t>WNeck Flange 900-NPS2.5 SCH-160 [SA182 F304L]</t>
  </si>
  <si>
    <t>WNeck Flange 900-NPS2.5 SCH-40 [SA182 F304L]</t>
  </si>
  <si>
    <t>WNeck Flange 900-NPS2.5 SCH-80 [SA182 F304L]</t>
  </si>
  <si>
    <t>WNeck Flange 900-NPS2.5 SCH-STD [SA182 F304L]</t>
  </si>
  <si>
    <t>WNeck Flange 900-NPS2.5 SCH-XH [SA182 F304L]</t>
  </si>
  <si>
    <t>WNeck Flange 900-NPS2.5 SCH-XXH [SA182 F304L]</t>
  </si>
  <si>
    <t>WNeck Flange 900-NPS3 SCH-10 [SA182 F304L]</t>
  </si>
  <si>
    <t>WNeck Flange 900-NPS3 SCH-160 [SA182 F304L]</t>
  </si>
  <si>
    <t>WNeck Flange 900-NPS3 SCH-40 [SA182 F304L]</t>
  </si>
  <si>
    <t>WNeck Flange 900-NPS3 SCH-80 [SA182 F304L]</t>
  </si>
  <si>
    <t>WNeck Flange 900-NPS3 SCH-STD [SA182 F304L]</t>
  </si>
  <si>
    <t>WNeck Flange 900-NPS3 SCH-XH [SA182 F304L]</t>
  </si>
  <si>
    <t>WNeck Flange 900-NPS3 SCH-XXH [SA182 F304L]</t>
  </si>
  <si>
    <t>WNeck Flange 900-NPS4 SCH-10 [SA182 F304L]</t>
  </si>
  <si>
    <t>WNeck Flange 900-NPS4 SCH-120 [SA182 F304L]</t>
  </si>
  <si>
    <t>WNeck Flange 900-NPS4 SCH-160 [SA182 F304L]</t>
  </si>
  <si>
    <t>WNeck Flange 900-NPS4 SCH-40 [SA182 F304L]</t>
  </si>
  <si>
    <t>WNeck Flange 900-NPS4 SCH-80 [SA182 F304L]</t>
  </si>
  <si>
    <t>WNeck Flange 900-NPS4 SCH-STD [SA182 F304L]</t>
  </si>
  <si>
    <t>WNeck Flange 900-NPS4 SCH-XH [SA182 F304L]</t>
  </si>
  <si>
    <t>WNeck Flange 900-NPS4 SCH-XXH [SA182 F304L]</t>
  </si>
  <si>
    <t>WNeck Flange 900-NPS5 SCH-10 [SA182 F304L]</t>
  </si>
  <si>
    <t>WNeck Flange 900-NPS5 SCH-120 [SA182 F304L]</t>
  </si>
  <si>
    <t>WNeck Flange 900-NPS5 SCH-160 [SA182 F304L]</t>
  </si>
  <si>
    <t>WNeck Flange 900-NPS5 SCH-40 [SA182 F304L]</t>
  </si>
  <si>
    <t>WNeck Flange 900-NPS5 SCH-80 [SA182 F304L]</t>
  </si>
  <si>
    <t>WNeck Flange 900-NPS5 SCH-STD [SA182 F304L]</t>
  </si>
  <si>
    <t>WNeck Flange 900-NPS5 SCH-XH [SA182 F304L]</t>
  </si>
  <si>
    <t>WNeck Flange 900-NPS5 SCH-XXH [SA182 F304L]</t>
  </si>
  <si>
    <t>WNeck Flange 900-NPS6 SCH-10 [SA182 F304L]</t>
  </si>
  <si>
    <t>WNeck Flange 900-NPS6 SCH-120 [SA182 F304L]</t>
  </si>
  <si>
    <t>WNeck Flange 900-NPS6 SCH-160 [SA182 F304L]</t>
  </si>
  <si>
    <t>WNeck Flange 900-NPS6 SCH-40 [SA182 F304L]</t>
  </si>
  <si>
    <t>WNeck Flange 900-NPS6 SCH-80 [SA182 F304L]</t>
  </si>
  <si>
    <t>WNeck Flange 900-NPS6 SCH-STD [SA182 F304L]</t>
  </si>
  <si>
    <t>WNeck Flange 900-NPS6 SCH-XH [SA182 F304L]</t>
  </si>
  <si>
    <t>WNeck Flange 900-NPS6 SCH-XXH [SA182 F304L]</t>
  </si>
  <si>
    <t>WNeck Flange 900-NPS8 SCH-10 [SA182 F304L]</t>
  </si>
  <si>
    <t>WNeck Flange 900-NPS8 SCH-100 [SA182 F304L]</t>
  </si>
  <si>
    <t>WNeck Flange 900-NPS8 SCH-120 [SA182 F304L]</t>
  </si>
  <si>
    <t>WNeck Flange 900-NPS8 SCH-140 [SA182 F304L]</t>
  </si>
  <si>
    <t>WNeck Flange 900-NPS8 SCH-160 [SA182 F304L]</t>
  </si>
  <si>
    <t>WNeck Flange 900-NPS8 SCH-20 [SA182 F304L]</t>
  </si>
  <si>
    <t>WNeck Flange 900-NPS8 SCH-30 [SA182 F304L]</t>
  </si>
  <si>
    <t>WNeck Flange 900-NPS8 SCH-40 [SA182 F304L]</t>
  </si>
  <si>
    <t>WNeck Flange 900-NPS8 SCH-60 [SA182 F304L]</t>
  </si>
  <si>
    <t>WNeck Flange 900-NPS8 SCH-80 [SA182 F304L]</t>
  </si>
  <si>
    <t>WNeck Flange 900-NPS8 SCH-STD [SA182 F304L]</t>
  </si>
  <si>
    <t>WNeck Flange 900-NPS8 SCH-XH [SA182 F304L]</t>
  </si>
  <si>
    <t>WNeck Flange 900-NPS8 SCH-XXH [SA182 F304L]</t>
  </si>
  <si>
    <t>WNeck Flange 900-NPS10 SCH-10 [SA182 F304L]</t>
  </si>
  <si>
    <t>WNeck Flange 900-NPS10 SCH-100 [SA182 F304L]</t>
  </si>
  <si>
    <t>WNeck Flange 900-NPS10 SCH-120 [SA182 F304L]</t>
  </si>
  <si>
    <t>WNeck Flange 900-NPS10 SCH-140 [SA182 F304L]</t>
  </si>
  <si>
    <t>WNeck Flange 900-NPS10 SCH-160 [SA182 F304L]</t>
  </si>
  <si>
    <t>WNeck Flange 900-NPS10 SCH-20 [SA182 F304L]</t>
  </si>
  <si>
    <t>WNeck Flange 900-NPS10 SCH-30 [SA182 F304L]</t>
  </si>
  <si>
    <t>WNeck Flange 900-NPS10 SCH-40 [SA182 F304L]</t>
  </si>
  <si>
    <t>WNeck Flange 900-NPS10 SCH-60 [SA182 F304L]</t>
  </si>
  <si>
    <t>WNeck Flange 900-NPS10 SCH-80 [SA182 F304L]</t>
  </si>
  <si>
    <t>WNeck Flange 900-NPS10 SCH-STD [SA182 F304L]</t>
  </si>
  <si>
    <t>WNeck Flange 900-NPS10 SCH-XH [SA182 F304L]</t>
  </si>
  <si>
    <t>WNeck Flange 900-NPS10 SCH-XXH [SA182 F304L]</t>
  </si>
  <si>
    <t>WNeck Flange 900-NPS12 SCH-10 [SA182 F304L]</t>
  </si>
  <si>
    <t>WNeck Flange 900-NPS12 SCH-100 [SA182 F304L]</t>
  </si>
  <si>
    <t>WNeck Flange 900-NPS12 SCH-120 [SA182 F304L]</t>
  </si>
  <si>
    <t>WNeck Flange 900-NPS12 SCH-140 [SA182 F304L]</t>
  </si>
  <si>
    <t>WNeck Flange 900-NPS12 SCH-160 [SA182 F304L]</t>
  </si>
  <si>
    <t>WNeck Flange 900-NPS12 SCH-20 [SA182 F304L]</t>
  </si>
  <si>
    <t>WNeck Flange 900-NPS12 SCH-30 [SA182 F304L]</t>
  </si>
  <si>
    <t>WNeck Flange 900-NPS12 SCH-40 [SA182 F304L]</t>
  </si>
  <si>
    <t>WNeck Flange 900-NPS12 SCH-60 [SA182 F304L]</t>
  </si>
  <si>
    <t>WNeck Flange 900-NPS12 SCH-80 [SA182 F304L]</t>
  </si>
  <si>
    <t>WNeck Flange 900-NPS12 SCH-STD [SA182 F304L]</t>
  </si>
  <si>
    <t>WNeck Flange 900-NPS12 SCH-XH [SA182 F304L]</t>
  </si>
  <si>
    <t>WNeck Flange 900-NPS12 SCH-XXH [SA182 F304L]</t>
  </si>
  <si>
    <t>WNeck Flange 900-NPS14 SCH-10 [SA182 F304L]</t>
  </si>
  <si>
    <t>WNeck Flange 900-NPS14 SCH-100 [SA182 F304L]</t>
  </si>
  <si>
    <t>WNeck Flange 900-NPS14 SCH-120 [SA182 F304L]</t>
  </si>
  <si>
    <t>WNeck Flange 900-NPS14 SCH-140 [SA182 F304L]</t>
  </si>
  <si>
    <t>WNeck Flange 900-NPS14 SCH-160 [SA182 F304L]</t>
  </si>
  <si>
    <t>WNeck Flange 900-NPS14 SCH-20 [SA182 F304L]</t>
  </si>
  <si>
    <t>WNeck Flange 900-NPS14 SCH-30 [SA182 F304L]</t>
  </si>
  <si>
    <t>WNeck Flange 900-NPS14 SCH-40 [SA182 F304L]</t>
  </si>
  <si>
    <t>WNeck Flange 900-NPS14 SCH-60 [SA182 F304L]</t>
  </si>
  <si>
    <t>WNeck Flange 900-NPS14 SCH-80 [SA182 F304L]</t>
  </si>
  <si>
    <t>WNeck Flange 900-NPS14 SCH-STD [SA182 F304L]</t>
  </si>
  <si>
    <t>WNeck Flange 900-NPS14 SCH-XH [SA182 F304L]</t>
  </si>
  <si>
    <t>WNeck Flange 900-NPS16 SCH-10 [SA182 F304L]</t>
  </si>
  <si>
    <t>WNeck Flange 900-NPS16 SCH-100 [SA182 F304L]</t>
  </si>
  <si>
    <t>WNeck Flange 900-NPS16 SCH-120 [SA182 F304L]</t>
  </si>
  <si>
    <t>WNeck Flange 900-NPS16 SCH-140 [SA182 F304L]</t>
  </si>
  <si>
    <t>WNeck Flange 900-NPS16 SCH-160 [SA182 F304L]</t>
  </si>
  <si>
    <t>WNeck Flange 900-NPS16 SCH-20 [SA182 F304L]</t>
  </si>
  <si>
    <t>WNeck Flange 900-NPS16 SCH-30 [SA182 F304L]</t>
  </si>
  <si>
    <t>WNeck Flange 900-NPS16 SCH-40 [SA182 F304L]</t>
  </si>
  <si>
    <t>WNeck Flange 900-NPS16 SCH-60 [SA182 F304L]</t>
  </si>
  <si>
    <t>WNeck Flange 900-NPS16 SCH-80 [SA182 F304L]</t>
  </si>
  <si>
    <t>WNeck Flange 900-NPS16 SCH-STD [SA182 F304L]</t>
  </si>
  <si>
    <t>WNeck Flange 900-NPS16 SCH-XH [SA182 F304L]</t>
  </si>
  <si>
    <t>WNeck Flange 900-NPS18 SCH-10 [SA182 F304L]</t>
  </si>
  <si>
    <t>WNeck Flange 900-NPS18 SCH-100 [SA182 F304L]</t>
  </si>
  <si>
    <t>WNeck Flange 900-NPS18 SCH-120 [SA182 F304L]</t>
  </si>
  <si>
    <t>WNeck Flange 900-NPS18 SCH-140 [SA182 F304L]</t>
  </si>
  <si>
    <t>WNeck Flange 900-NPS18 SCH-160 [SA182 F304L]</t>
  </si>
  <si>
    <t>WNeck Flange 900-NPS18 SCH-20 [SA182 F304L]</t>
  </si>
  <si>
    <t>WNeck Flange 900-NPS18 SCH-30 [SA182 F304L]</t>
  </si>
  <si>
    <t>WNeck Flange 900-NPS18 SCH-40 [SA182 F304L]</t>
  </si>
  <si>
    <t>WNeck Flange 900-NPS18 SCH-60 [SA182 F304L]</t>
  </si>
  <si>
    <t>WNeck Flange 900-NPS18 SCH-80 [SA182 F304L]</t>
  </si>
  <si>
    <t>WNeck Flange 900-NPS18 SCH-STD [SA182 F304L]</t>
  </si>
  <si>
    <t>WNeck Flange 900-NPS18 SCH-XH [SA182 F304L]</t>
  </si>
  <si>
    <t>WNeck Flange 900-NPS20 SCH-10 [SA182 F304L]</t>
  </si>
  <si>
    <t>WNeck Flange 900-NPS20 SCH-100 [SA182 F304L]</t>
  </si>
  <si>
    <t>WNeck Flange 900-NPS20 SCH-120 [SA182 F304L]</t>
  </si>
  <si>
    <t>WNeck Flange 900-NPS20 SCH-140 [SA182 F304L]</t>
  </si>
  <si>
    <t>WNeck Flange 900-NPS20 SCH-160 [SA182 F304L]</t>
  </si>
  <si>
    <t>WNeck Flange 900-NPS20 SCH-20 [SA182 F304L]</t>
  </si>
  <si>
    <t>WNeck Flange 900-NPS20 SCH-30 [SA182 F304L]</t>
  </si>
  <si>
    <t>WNeck Flange 900-NPS20 SCH-40 [SA182 F304L]</t>
  </si>
  <si>
    <t>WNeck Flange 900-NPS20 SCH-60 [SA182 F304L]</t>
  </si>
  <si>
    <t>WNeck Flange 900-NPS20 SCH-80 [SA182 F304L]</t>
  </si>
  <si>
    <t>WNeck Flange 900-NPS20 SCH-STD [SA182 F304L]</t>
  </si>
  <si>
    <t>WNeck Flange 900-NPS20 SCH-XH [SA182 F304L]</t>
  </si>
  <si>
    <t>WNeck Flange 900-NPS24 SCH-10 [SA182 F304L]</t>
  </si>
  <si>
    <t>WNeck Flange 900-NPS24 SCH-100 [SA182 F304L]</t>
  </si>
  <si>
    <t>WNeck Flange 900-NPS24 SCH-120 [SA182 F304L]</t>
  </si>
  <si>
    <t>WNeck Flange 900-NPS24 SCH-140 [SA182 F304L]</t>
  </si>
  <si>
    <t>WNeck Flange 900-NPS24 SCH-160 [SA182 F304L]</t>
  </si>
  <si>
    <t>WNeck Flange 900-NPS24 SCH-20 [SA182 F304L]</t>
  </si>
  <si>
    <t>WNeck Flange 900-NPS24 SCH-30 [SA182 F304L]</t>
  </si>
  <si>
    <t>WNeck Flange 900-NPS24 SCH-40 [SA182 F304L]</t>
  </si>
  <si>
    <t>WNeck Flange 900-NPS24 SCH-60 [SA182 F304L]</t>
  </si>
  <si>
    <t>WNeck Flange 900-NPS24 SCH-80 [SA182 F304L]</t>
  </si>
  <si>
    <t>WNeck Flange 900-NPS24 SCH-STD [SA182 F304L]</t>
  </si>
  <si>
    <t>WNeck Flange 900-NPS24 SCH-XH [SA182 F304L]</t>
  </si>
  <si>
    <t>WNeck Flange 1500-NPS0.5 SCH-10 [SA182 F304L]</t>
  </si>
  <si>
    <t>WNeck Flange 1500-NPS0.5 SCH-160 [SA182 F304L]</t>
  </si>
  <si>
    <t>WNeck Flange 1500-NPS0.5 SCH-40 [SA182 F304L]</t>
  </si>
  <si>
    <t>WNeck Flange 1500-NPS0.5 SCH-80 [SA182 F304L]</t>
  </si>
  <si>
    <t>WNeck Flange 1500-NPS0.5 SCH-STD [SA182 F304L]</t>
  </si>
  <si>
    <t>WNeck Flange 1500-NPS0.5 SCH-XH [SA182 F304L]</t>
  </si>
  <si>
    <t>WNeck Flange 1500-NPS0.5 SCH-XXH [SA182 F304L]</t>
  </si>
  <si>
    <t>WNeck Flange 1500-NPS0.75 SCH-10 [SA182 F304L]</t>
  </si>
  <si>
    <t>WNeck Flange 1500-NPS0.75 SCH-160 [SA182 F304L]</t>
  </si>
  <si>
    <t>WNeck Flange 1500-NPS0.75 SCH-40 [SA182 F304L]</t>
  </si>
  <si>
    <t>WNeck Flange 1500-NPS0.75 SCH-80 [SA182 F304L]</t>
  </si>
  <si>
    <t>WNeck Flange 1500-NPS0.75 SCH-STD [SA182 F304L]</t>
  </si>
  <si>
    <t>WNeck Flange 1500-NPS0.75 SCH-XH [SA182 F304L]</t>
  </si>
  <si>
    <t>WNeck Flange 1500-NPS0.75 SCH-XXH [SA182 F304L]</t>
  </si>
  <si>
    <t>WNeck Flange 1500-NPS1 SCH-10 [SA182 F304L]</t>
  </si>
  <si>
    <t>WNeck Flange 1500-NPS1 SCH-160 [SA182 F304L]</t>
  </si>
  <si>
    <t>WNeck Flange 1500-NPS1 SCH-40 [SA182 F304L]</t>
  </si>
  <si>
    <t>WNeck Flange 1500-NPS1 SCH-80 [SA182 F304L]</t>
  </si>
  <si>
    <t>WNeck Flange 1500-NPS1 SCH-STD [SA182 F304L]</t>
  </si>
  <si>
    <t>WNeck Flange 1500-NPS1 SCH-XH [SA182 F304L]</t>
  </si>
  <si>
    <t>WNeck Flange 1500-NPS1 SCH-XXH [SA182 F304L]</t>
  </si>
  <si>
    <t>WNeck Flange 1500-NPS1.25 SCH-10 [SA182 F304L]</t>
  </si>
  <si>
    <t>WNeck Flange 1500-NPS1.25 SCH-160 [SA182 F304L]</t>
  </si>
  <si>
    <t>WNeck Flange 1500-NPS1.25 SCH-40 [SA182 F304L]</t>
  </si>
  <si>
    <t>WNeck Flange 1500-NPS1.25 SCH-80 [SA182 F304L]</t>
  </si>
  <si>
    <t>WNeck Flange 1500-NPS1.25 SCH-STD [SA182 F304L]</t>
  </si>
  <si>
    <t>WNeck Flange 1500-NPS1.25 SCH-XH [SA182 F304L]</t>
  </si>
  <si>
    <t>WNeck Flange 1500-NPS1.25 SCH-XXH [SA182 F304L]</t>
  </si>
  <si>
    <t>WNeck Flange 1500-NPS1.5 SCH-10 [SA182 F304L]</t>
  </si>
  <si>
    <t>WNeck Flange 1500-NPS1.5 SCH-160 [SA182 F304L]</t>
  </si>
  <si>
    <t>WNeck Flange 1500-NPS1.5 SCH-40 [SA182 F304L]</t>
  </si>
  <si>
    <t>WNeck Flange 1500-NPS1.5 SCH-80 [SA182 F304L]</t>
  </si>
  <si>
    <t>WNeck Flange 1500-NPS1.5 SCH-STD [SA182 F304L]</t>
  </si>
  <si>
    <t>WNeck Flange 1500-NPS1.5 SCH-XH [SA182 F304L]</t>
  </si>
  <si>
    <t>WNeck Flange 1500-NPS1.5 SCH-XXH [SA182 F304L]</t>
  </si>
  <si>
    <t>WNeck Flange 1500-NPS2 SCH-10 [SA182 F304L]</t>
  </si>
  <si>
    <t>WNeck Flange 1500-NPS2 SCH-160 [SA182 F304L]</t>
  </si>
  <si>
    <t>WNeck Flange 1500-NPS2 SCH-40 [SA182 F304L]</t>
  </si>
  <si>
    <t>WNeck Flange 1500-NPS2 SCH-80 [SA182 F304L]</t>
  </si>
  <si>
    <t>WNeck Flange 1500-NPS2 SCH-STD [SA182 F304L]</t>
  </si>
  <si>
    <t>WNeck Flange 1500-NPS2 SCH-XH [SA182 F304L]</t>
  </si>
  <si>
    <t>WNeck Flange 1500-NPS2 SCH-XXH [SA182 F304L]</t>
  </si>
  <si>
    <t>WNeck Flange 1500-NPS2.5 SCH-10 [SA182 F304L]</t>
  </si>
  <si>
    <t>WNeck Flange 1500-NPS2.5 SCH-160 [SA182 F304L]</t>
  </si>
  <si>
    <t>WNeck Flange 1500-NPS2.5 SCH-40 [SA182 F304L]</t>
  </si>
  <si>
    <t>WNeck Flange 1500-NPS2.5 SCH-80 [SA182 F304L]</t>
  </si>
  <si>
    <t>WNeck Flange 1500-NPS2.5 SCH-STD [SA182 F304L]</t>
  </si>
  <si>
    <t>WNeck Flange 1500-NPS2.5 SCH-XH [SA182 F304L]</t>
  </si>
  <si>
    <t>WNeck Flange 1500-NPS2.5 SCH-XXH [SA182 F304L]</t>
  </si>
  <si>
    <t>WNeck Flange 1500-NPS3 SCH-10 [SA182 F304L]</t>
  </si>
  <si>
    <t>WNeck Flange 1500-NPS3 SCH-160 [SA182 F304L]</t>
  </si>
  <si>
    <t>WNeck Flange 1500-NPS3 SCH-40 [SA182 F304L]</t>
  </si>
  <si>
    <t>WNeck Flange 1500-NPS3 SCH-80 [SA182 F304L]</t>
  </si>
  <si>
    <t>WNeck Flange 1500-NPS3 SCH-STD [SA182 F304L]</t>
  </si>
  <si>
    <t>WNeck Flange 1500-NPS3 SCH-XH [SA182 F304L]</t>
  </si>
  <si>
    <t>WNeck Flange 1500-NPS3 SCH-XXH [SA182 F304L]</t>
  </si>
  <si>
    <t>WNeck Flange 1500-NPS4 SCH-10 [SA182 F304L]</t>
  </si>
  <si>
    <t>WNeck Flange 1500-NPS4 SCH-120 [SA182 F304L]</t>
  </si>
  <si>
    <t>WNeck Flange 1500-NPS4 SCH-160 [SA182 F304L]</t>
  </si>
  <si>
    <t>WNeck Flange 1500-NPS4 SCH-40 [SA182 F304L]</t>
  </si>
  <si>
    <t>WNeck Flange 1500-NPS4 SCH-80 [SA182 F304L]</t>
  </si>
  <si>
    <t>WNeck Flange 1500-NPS4 SCH-STD [SA182 F304L]</t>
  </si>
  <si>
    <t>WNeck Flange 1500-NPS4 SCH-XH [SA182 F304L]</t>
  </si>
  <si>
    <t>WNeck Flange 1500-NPS4 SCH-XXH [SA182 F304L]</t>
  </si>
  <si>
    <t>WNeck Flange 1500-NPS5 SCH-10 [SA182 F304L]</t>
  </si>
  <si>
    <t>WNeck Flange 1500-NPS5 SCH-120 [SA182 F304L]</t>
  </si>
  <si>
    <t>WNeck Flange 1500-NPS5 SCH-160 [SA182 F304L]</t>
  </si>
  <si>
    <t>WNeck Flange 1500-NPS5 SCH-40 [SA182 F304L]</t>
  </si>
  <si>
    <t>WNeck Flange 1500-NPS5 SCH-80 [SA182 F304L]</t>
  </si>
  <si>
    <t>WNeck Flange 1500-NPS5 SCH-STD [SA182 F304L]</t>
  </si>
  <si>
    <t>WNeck Flange 1500-NPS5 SCH-XH [SA182 F304L]</t>
  </si>
  <si>
    <t>WNeck Flange 1500-NPS5 SCH-XXH [SA182 F304L]</t>
  </si>
  <si>
    <t>WNeck Flange 1500-NPS6 SCH-10 [SA182 F304L]</t>
  </si>
  <si>
    <t>WNeck Flange 1500-NPS6 SCH-120 [SA182 F304L]</t>
  </si>
  <si>
    <t>WNeck Flange 1500-NPS6 SCH-160 [SA182 F304L]</t>
  </si>
  <si>
    <t>WNeck Flange 1500-NPS6 SCH-40 [SA182 F304L]</t>
  </si>
  <si>
    <t>WNeck Flange 1500-NPS6 SCH-80 [SA182 F304L]</t>
  </si>
  <si>
    <t>WNeck Flange 1500-NPS6 SCH-STD [SA182 F304L]</t>
  </si>
  <si>
    <t>WNeck Flange 1500-NPS6 SCH-XH [SA182 F304L]</t>
  </si>
  <si>
    <t>WNeck Flange 1500-NPS6 SCH-XXH [SA182 F304L]</t>
  </si>
  <si>
    <t>WNeck Flange 1500-NPS8 SCH-10 [SA182 F304L]</t>
  </si>
  <si>
    <t>WNeck Flange 1500-NPS8 SCH-100 [SA182 F304L]</t>
  </si>
  <si>
    <t>WNeck Flange 1500-NPS8 SCH-120 [SA182 F304L]</t>
  </si>
  <si>
    <t>WNeck Flange 1500-NPS8 SCH-140 [SA182 F304L]</t>
  </si>
  <si>
    <t>WNeck Flange 1500-NPS8 SCH-160 [SA182 F304L]</t>
  </si>
  <si>
    <t>WNeck Flange 1500-NPS8 SCH-20 [SA182 F304L]</t>
  </si>
  <si>
    <t>WNeck Flange 1500-NPS8 SCH-30 [SA182 F304L]</t>
  </si>
  <si>
    <t>WNeck Flange 1500-NPS8 SCH-40 [SA182 F304L]</t>
  </si>
  <si>
    <t>WNeck Flange 1500-NPS8 SCH-60 [SA182 F304L]</t>
  </si>
  <si>
    <t>WNeck Flange 1500-NPS8 SCH-80 [SA182 F304L]</t>
  </si>
  <si>
    <t>WNeck Flange 1500-NPS8 SCH-STD [SA182 F304L]</t>
  </si>
  <si>
    <t>WNeck Flange 1500-NPS8 SCH-XH [SA182 F304L]</t>
  </si>
  <si>
    <t>WNeck Flange 1500-NPS8 SCH-XXH [SA182 F304L]</t>
  </si>
  <si>
    <t>WNeck Flange 1500-NPS10 SCH-10 [SA182 F304L]</t>
  </si>
  <si>
    <t>WNeck Flange 1500-NPS10 SCH-100 [SA182 F304L]</t>
  </si>
  <si>
    <t>WNeck Flange 1500-NPS10 SCH-120 [SA182 F304L]</t>
  </si>
  <si>
    <t>WNeck Flange 1500-NPS10 SCH-140 [SA182 F304L]</t>
  </si>
  <si>
    <t>WNeck Flange 1500-NPS10 SCH-160 [SA182 F304L]</t>
  </si>
  <si>
    <t>WNeck Flange 1500-NPS10 SCH-20 [SA182 F304L]</t>
  </si>
  <si>
    <t>WNeck Flange 1500-NPS10 SCH-30 [SA182 F304L]</t>
  </si>
  <si>
    <t>WNeck Flange 1500-NPS10 SCH-40 [SA182 F304L]</t>
  </si>
  <si>
    <t>WNeck Flange 1500-NPS10 SCH-60 [SA182 F304L]</t>
  </si>
  <si>
    <t>WNeck Flange 1500-NPS10 SCH-80 [SA182 F304L]</t>
  </si>
  <si>
    <t>WNeck Flange 1500-NPS10 SCH-STD [SA182 F304L]</t>
  </si>
  <si>
    <t>WNeck Flange 1500-NPS10 SCH-XH [SA182 F304L]</t>
  </si>
  <si>
    <t>WNeck Flange 1500-NPS10 SCH-XXH [SA182 F304L]</t>
  </si>
  <si>
    <t>WNeck Flange 1500-NPS12 SCH-10 [SA182 F304L]</t>
  </si>
  <si>
    <t>WNeck Flange 1500-NPS12 SCH-100 [SA182 F304L]</t>
  </si>
  <si>
    <t>WNeck Flange 1500-NPS12 SCH-120 [SA182 F304L]</t>
  </si>
  <si>
    <t>WNeck Flange 1500-NPS12 SCH-140 [SA182 F304L]</t>
  </si>
  <si>
    <t>WNeck Flange 1500-NPS12 SCH-160 [SA182 F304L]</t>
  </si>
  <si>
    <t>WNeck Flange 1500-NPS12 SCH-20 [SA182 F304L]</t>
  </si>
  <si>
    <t>WNeck Flange 1500-NPS12 SCH-30 [SA182 F304L]</t>
  </si>
  <si>
    <t>WNeck Flange 1500-NPS12 SCH-40 [SA182 F304L]</t>
  </si>
  <si>
    <t>WNeck Flange 1500-NPS12 SCH-60 [SA182 F304L]</t>
  </si>
  <si>
    <t>WNeck Flange 1500-NPS12 SCH-80 [SA182 F304L]</t>
  </si>
  <si>
    <t>WNeck Flange 1500-NPS12 SCH-STD [SA182 F304L]</t>
  </si>
  <si>
    <t>WNeck Flange 1500-NPS12 SCH-XH [SA182 F304L]</t>
  </si>
  <si>
    <t>WNeck Flange 1500-NPS12 SCH-XXH [SA182 F304L]</t>
  </si>
  <si>
    <t>WNeck Flange 1500-NPS14 SCH-10 [SA182 F304L]</t>
  </si>
  <si>
    <t>WNeck Flange 1500-NPS14 SCH-100 [SA182 F304L]</t>
  </si>
  <si>
    <t>WNeck Flange 1500-NPS14 SCH-120 [SA182 F304L]</t>
  </si>
  <si>
    <t>WNeck Flange 1500-NPS14 SCH-140 [SA182 F304L]</t>
  </si>
  <si>
    <t>WNeck Flange 1500-NPS14 SCH-160 [SA182 F304L]</t>
  </si>
  <si>
    <t>WNeck Flange 1500-NPS14 SCH-20 [SA182 F304L]</t>
  </si>
  <si>
    <t>WNeck Flange 1500-NPS14 SCH-30 [SA182 F304L]</t>
  </si>
  <si>
    <t>WNeck Flange 1500-NPS14 SCH-40 [SA182 F304L]</t>
  </si>
  <si>
    <t>WNeck Flange 1500-NPS14 SCH-60 [SA182 F304L]</t>
  </si>
  <si>
    <t>WNeck Flange 1500-NPS14 SCH-80 [SA182 F304L]</t>
  </si>
  <si>
    <t>WNeck Flange 1500-NPS14 SCH-STD [SA182 F304L]</t>
  </si>
  <si>
    <t>WNeck Flange 1500-NPS14 SCH-XH [SA182 F304L]</t>
  </si>
  <si>
    <t>WNeck Flange 1500-NPS16 SCH-10 [SA182 F304L]</t>
  </si>
  <si>
    <t>WNeck Flange 1500-NPS16 SCH-100 [SA182 F304L]</t>
  </si>
  <si>
    <t>WNeck Flange 1500-NPS16 SCH-120 [SA182 F304L]</t>
  </si>
  <si>
    <t>WNeck Flange 1500-NPS16 SCH-140 [SA182 F304L]</t>
  </si>
  <si>
    <t>WNeck Flange 1500-NPS16 SCH-160 [SA182 F304L]</t>
  </si>
  <si>
    <t>WNeck Flange 1500-NPS16 SCH-20 [SA182 F304L]</t>
  </si>
  <si>
    <t>WNeck Flange 1500-NPS16 SCH-30 [SA182 F304L]</t>
  </si>
  <si>
    <t>WNeck Flange 1500-NPS16 SCH-40 [SA182 F304L]</t>
  </si>
  <si>
    <t>WNeck Flange 1500-NPS16 SCH-60 [SA182 F304L]</t>
  </si>
  <si>
    <t>WNeck Flange 1500-NPS16 SCH-80 [SA182 F304L]</t>
  </si>
  <si>
    <t>WNeck Flange 1500-NPS16 SCH-STD [SA182 F304L]</t>
  </si>
  <si>
    <t>WNeck Flange 1500-NPS16 SCH-XH [SA182 F304L]</t>
  </si>
  <si>
    <t>WNeck Flange 1500-NPS18 SCH-10 [SA182 F304L]</t>
  </si>
  <si>
    <t>WNeck Flange 1500-NPS18 SCH-100 [SA182 F304L]</t>
  </si>
  <si>
    <t>WNeck Flange 1500-NPS18 SCH-120 [SA182 F304L]</t>
  </si>
  <si>
    <t>WNeck Flange 1500-NPS18 SCH-140 [SA182 F304L]</t>
  </si>
  <si>
    <t>WNeck Flange 1500-NPS18 SCH-160 [SA182 F304L]</t>
  </si>
  <si>
    <t>WNeck Flange 1500-NPS18 SCH-20 [SA182 F304L]</t>
  </si>
  <si>
    <t>WNeck Flange 1500-NPS18 SCH-30 [SA182 F304L]</t>
  </si>
  <si>
    <t>WNeck Flange 1500-NPS18 SCH-40 [SA182 F304L]</t>
  </si>
  <si>
    <t>WNeck Flange 1500-NPS18 SCH-60 [SA182 F304L]</t>
  </si>
  <si>
    <t>WNeck Flange 1500-NPS18 SCH-80 [SA182 F304L]</t>
  </si>
  <si>
    <t>WNeck Flange 1500-NPS18 SCH-STD [SA182 F304L]</t>
  </si>
  <si>
    <t>WNeck Flange 1500-NPS18 SCH-XH [SA182 F304L]</t>
  </si>
  <si>
    <t>WNeck Flange 1500-NPS20 SCH-10 [SA182 F304L]</t>
  </si>
  <si>
    <t>WNeck Flange 1500-NPS20 SCH-100 [SA182 F304L]</t>
  </si>
  <si>
    <t>WNeck Flange 1500-NPS20 SCH-120 [SA182 F304L]</t>
  </si>
  <si>
    <t>WNeck Flange 1500-NPS20 SCH-140 [SA182 F304L]</t>
  </si>
  <si>
    <t>WNeck Flange 1500-NPS20 SCH-160 [SA182 F304L]</t>
  </si>
  <si>
    <t>WNeck Flange 1500-NPS20 SCH-20 [SA182 F304L]</t>
  </si>
  <si>
    <t>WNeck Flange 1500-NPS20 SCH-30 [SA182 F304L]</t>
  </si>
  <si>
    <t>WNeck Flange 1500-NPS20 SCH-40 [SA182 F304L]</t>
  </si>
  <si>
    <t>WNeck Flange 1500-NPS20 SCH-60 [SA182 F304L]</t>
  </si>
  <si>
    <t>WNeck Flange 1500-NPS20 SCH-80 [SA182 F304L]</t>
  </si>
  <si>
    <t>WNeck Flange 1500-NPS20 SCH-STD [SA182 F304L]</t>
  </si>
  <si>
    <t>WNeck Flange 1500-NPS20 SCH-XH [SA182 F304L]</t>
  </si>
  <si>
    <t>WNeck Flange 1500-NPS24 SCH-10 [SA182 F304L]</t>
  </si>
  <si>
    <t>WNeck Flange 1500-NPS24 SCH-100 [SA182 F304L]</t>
  </si>
  <si>
    <t>WNeck Flange 1500-NPS24 SCH-120 [SA182 F304L]</t>
  </si>
  <si>
    <t>WNeck Flange 1500-NPS24 SCH-140 [SA182 F304L]</t>
  </si>
  <si>
    <t>WNeck Flange 1500-NPS24 SCH-160 [SA182 F304L]</t>
  </si>
  <si>
    <t>WNeck Flange 1500-NPS24 SCH-20 [SA182 F304L]</t>
  </si>
  <si>
    <t>WNeck Flange 1500-NPS24 SCH-30 [SA182 F304L]</t>
  </si>
  <si>
    <t>WNeck Flange 1500-NPS24 SCH-40 [SA182 F304L]</t>
  </si>
  <si>
    <t>WNeck Flange 1500-NPS24 SCH-60 [SA182 F304L]</t>
  </si>
  <si>
    <t>WNeck Flange 1500-NPS24 SCH-80 [SA182 F304L]</t>
  </si>
  <si>
    <t>WNeck Flange 1500-NPS24 SCH-STD [SA182 F304L]</t>
  </si>
  <si>
    <t>WNeck Flange 1500-NPS24 SCH-XH [SA182 F304L]</t>
  </si>
  <si>
    <t>WNeck Flange 2500-NPS0.5 SCH-10 [SA182 F304L]</t>
  </si>
  <si>
    <t>WNeck Flange 2500-NPS0.5 SCH-160 [SA182 F304L]</t>
  </si>
  <si>
    <t>WNeck Flange 2500-NPS0.5 SCH-40 [SA182 F304L]</t>
  </si>
  <si>
    <t>WNeck Flange 2500-NPS0.5 SCH-80 [SA182 F304L]</t>
  </si>
  <si>
    <t>WNeck Flange 2500-NPS0.5 SCH-STD [SA182 F304L]</t>
  </si>
  <si>
    <t>WNeck Flange 2500-NPS0.5 SCH-XH [SA182 F304L]</t>
  </si>
  <si>
    <t>WNeck Flange 2500-NPS0.5 SCH-XXH [SA182 F304L]</t>
  </si>
  <si>
    <t>WNeck Flange 2500-NPS0.75 SCH-10 [SA182 F304L]</t>
  </si>
  <si>
    <t>WNeck Flange 2500-NPS0.75 SCH-160 [SA182 F304L]</t>
  </si>
  <si>
    <t>WNeck Flange 2500-NPS0.75 SCH-40 [SA182 F304L]</t>
  </si>
  <si>
    <t>WNeck Flange 2500-NPS0.75 SCH-80 [SA182 F304L]</t>
  </si>
  <si>
    <t>WNeck Flange 2500-NPS0.75 SCH-STD [SA182 F304L]</t>
  </si>
  <si>
    <t>WNeck Flange 2500-NPS0.75 SCH-XH [SA182 F304L]</t>
  </si>
  <si>
    <t>WNeck Flange 2500-NPS0.75 SCH-XXH [SA182 F304L]</t>
  </si>
  <si>
    <t>WNeck Flange 2500-NPS1 SCH-10 [SA182 F304L]</t>
  </si>
  <si>
    <t>WNeck Flange 2500-NPS1 SCH-160 [SA182 F304L]</t>
  </si>
  <si>
    <t>WNeck Flange 2500-NPS1 SCH-40 [SA182 F304L]</t>
  </si>
  <si>
    <t>WNeck Flange 2500-NPS1 SCH-80 [SA182 F304L]</t>
  </si>
  <si>
    <t>WNeck Flange 2500-NPS1 SCH-STD [SA182 F304L]</t>
  </si>
  <si>
    <t>WNeck Flange 2500-NPS1 SCH-XH [SA182 F304L]</t>
  </si>
  <si>
    <t>WNeck Flange 2500-NPS1 SCH-XXH [SA182 F304L]</t>
  </si>
  <si>
    <t>WNeck Flange 2500-NPS1.25 SCH-10 [SA182 F304L]</t>
  </si>
  <si>
    <t>WNeck Flange 2500-NPS1.25 SCH-160 [SA182 F304L]</t>
  </si>
  <si>
    <t>WNeck Flange 2500-NPS1.25 SCH-40 [SA182 F304L]</t>
  </si>
  <si>
    <t>WNeck Flange 2500-NPS1.25 SCH-80 [SA182 F304L]</t>
  </si>
  <si>
    <t>WNeck Flange 2500-NPS1.25 SCH-STD [SA182 F304L]</t>
  </si>
  <si>
    <t>WNeck Flange 2500-NPS1.25 SCH-XH [SA182 F304L]</t>
  </si>
  <si>
    <t>WNeck Flange 2500-NPS1.25 SCH-XXH [SA182 F304L]</t>
  </si>
  <si>
    <t>WNeck Flange 2500-NPS1.5 SCH-10 [SA182 F304L]</t>
  </si>
  <si>
    <t>WNeck Flange 2500-NPS1.5 SCH-160 [SA182 F304L]</t>
  </si>
  <si>
    <t>WNeck Flange 2500-NPS1.5 SCH-40 [SA182 F304L]</t>
  </si>
  <si>
    <t>WNeck Flange 2500-NPS1.5 SCH-80 [SA182 F304L]</t>
  </si>
  <si>
    <t>WNeck Flange 2500-NPS1.5 SCH-STD [SA182 F304L]</t>
  </si>
  <si>
    <t>WNeck Flange 2500-NPS1.5 SCH-XH [SA182 F304L]</t>
  </si>
  <si>
    <t>WNeck Flange 2500-NPS1.5 SCH-XXH [SA182 F304L]</t>
  </si>
  <si>
    <t>WNeck Flange 2500-NPS2 SCH-10 [SA182 F304L]</t>
  </si>
  <si>
    <t>WNeck Flange 2500-NPS2 SCH-160 [SA182 F304L]</t>
  </si>
  <si>
    <t>WNeck Flange 2500-NPS2 SCH-40 [SA182 F304L]</t>
  </si>
  <si>
    <t>WNeck Flange 2500-NPS2 SCH-80 [SA182 F304L]</t>
  </si>
  <si>
    <t>WNeck Flange 2500-NPS2 SCH-STD [SA182 F304L]</t>
  </si>
  <si>
    <t>WNeck Flange 2500-NPS2 SCH-XH [SA182 F304L]</t>
  </si>
  <si>
    <t>WNeck Flange 2500-NPS2 SCH-XXH [SA182 F304L]</t>
  </si>
  <si>
    <t>WNeck Flange 2500-NPS2.5 SCH-10 [SA182 F304L]</t>
  </si>
  <si>
    <t>WNeck Flange 2500-NPS2.5 SCH-160 [SA182 F304L]</t>
  </si>
  <si>
    <t>WNeck Flange 2500-NPS2.5 SCH-40 [SA182 F304L]</t>
  </si>
  <si>
    <t>WNeck Flange 2500-NPS2.5 SCH-80 [SA182 F304L]</t>
  </si>
  <si>
    <t>WNeck Flange 2500-NPS2.5 SCH-STD [SA182 F304L]</t>
  </si>
  <si>
    <t>WNeck Flange 2500-NPS2.5 SCH-XH [SA182 F304L]</t>
  </si>
  <si>
    <t>WNeck Flange 2500-NPS2.5 SCH-XXH [SA182 F304L]</t>
  </si>
  <si>
    <t>WNeck Flange 2500-NPS3 SCH-10 [SA182 F304L]</t>
  </si>
  <si>
    <t>WNeck Flange 2500-NPS3 SCH-160 [SA182 F304L]</t>
  </si>
  <si>
    <t>WNeck Flange 2500-NPS3 SCH-40 [SA182 F304L]</t>
  </si>
  <si>
    <t>WNeck Flange 2500-NPS3 SCH-80 [SA182 F304L]</t>
  </si>
  <si>
    <t>WNeck Flange 2500-NPS3 SCH-STD [SA182 F304L]</t>
  </si>
  <si>
    <t>WNeck Flange 2500-NPS3 SCH-XH [SA182 F304L]</t>
  </si>
  <si>
    <t>WNeck Flange 2500-NPS3 SCH-XXH [SA182 F304L]</t>
  </si>
  <si>
    <t>WNeck Flange 2500-NPS4 SCH-10 [SA182 F304L]</t>
  </si>
  <si>
    <t>WNeck Flange 2500-NPS4 SCH-120 [SA182 F304L]</t>
  </si>
  <si>
    <t>WNeck Flange 2500-NPS4 SCH-160 [SA182 F304L]</t>
  </si>
  <si>
    <t>WNeck Flange 2500-NPS4 SCH-40 [SA182 F304L]</t>
  </si>
  <si>
    <t>WNeck Flange 2500-NPS4 SCH-80 [SA182 F304L]</t>
  </si>
  <si>
    <t>WNeck Flange 2500-NPS4 SCH-STD [SA182 F304L]</t>
  </si>
  <si>
    <t>WNeck Flange 2500-NPS4 SCH-XH [SA182 F304L]</t>
  </si>
  <si>
    <t>WNeck Flange 2500-NPS4 SCH-XXH [SA182 F304L]</t>
  </si>
  <si>
    <t>WNeck Flange 2500-NPS5 SCH-10 [SA182 F304L]</t>
  </si>
  <si>
    <t>WNeck Flange 2500-NPS5 SCH-120 [SA182 F304L]</t>
  </si>
  <si>
    <t>WNeck Flange 2500-NPS5 SCH-160 [SA182 F304L]</t>
  </si>
  <si>
    <t>WNeck Flange 2500-NPS5 SCH-40 [SA182 F304L]</t>
  </si>
  <si>
    <t>WNeck Flange 2500-NPS5 SCH-80 [SA182 F304L]</t>
  </si>
  <si>
    <t>WNeck Flange 2500-NPS5 SCH-STD [SA182 F304L]</t>
  </si>
  <si>
    <t>WNeck Flange 2500-NPS5 SCH-XH [SA182 F304L]</t>
  </si>
  <si>
    <t>WNeck Flange 2500-NPS5 SCH-XXH [SA182 F304L]</t>
  </si>
  <si>
    <t>WNeck Flange 2500-NPS6 SCH-10 [SA182 F304L]</t>
  </si>
  <si>
    <t>WNeck Flange 2500-NPS6 SCH-120 [SA182 F304L]</t>
  </si>
  <si>
    <t>WNeck Flange 2500-NPS6 SCH-160 [SA182 F304L]</t>
  </si>
  <si>
    <t>WNeck Flange 2500-NPS6 SCH-40 [SA182 F304L]</t>
  </si>
  <si>
    <t>WNeck Flange 2500-NPS6 SCH-80 [SA182 F304L]</t>
  </si>
  <si>
    <t>WNeck Flange 2500-NPS6 SCH-STD [SA182 F304L]</t>
  </si>
  <si>
    <t>WNeck Flange 2500-NPS6 SCH-XH [SA182 F304L]</t>
  </si>
  <si>
    <t>WNeck Flange 2500-NPS6 SCH-XXH [SA182 F304L]</t>
  </si>
  <si>
    <t>WNeck Flange 2500-NPS8 SCH-10 [SA182 F304L]</t>
  </si>
  <si>
    <t>WNeck Flange 2500-NPS8 SCH-100 [SA182 F304L]</t>
  </si>
  <si>
    <t>WNeck Flange 2500-NPS8 SCH-120 [SA182 F304L]</t>
  </si>
  <si>
    <t>WNeck Flange 2500-NPS8 SCH-140 [SA182 F304L]</t>
  </si>
  <si>
    <t>WNeck Flange 2500-NPS8 SCH-160 [SA182 F304L]</t>
  </si>
  <si>
    <t>WNeck Flange 2500-NPS8 SCH-20 [SA182 F304L]</t>
  </si>
  <si>
    <t>WNeck Flange 2500-NPS8 SCH-30 [SA182 F304L]</t>
  </si>
  <si>
    <t>WNeck Flange 2500-NPS8 SCH-40 [SA182 F304L]</t>
  </si>
  <si>
    <t>WNeck Flange 2500-NPS8 SCH-60 [SA182 F304L]</t>
  </si>
  <si>
    <t>WNeck Flange 2500-NPS8 SCH-80 [SA182 F304L]</t>
  </si>
  <si>
    <t>WNeck Flange 2500-NPS8 SCH-STD [SA182 F304L]</t>
  </si>
  <si>
    <t>WNeck Flange 2500-NPS8 SCH-XH [SA182 F304L]</t>
  </si>
  <si>
    <t>WNeck Flange 2500-NPS8 SCH-XXH [SA182 F304L]</t>
  </si>
  <si>
    <t>WNeck Flange 2500-NPS10 SCH-10 [SA182 F304L]</t>
  </si>
  <si>
    <t>WNeck Flange 2500-NPS10 SCH-100 [SA182 F304L]</t>
  </si>
  <si>
    <t>WNeck Flange 2500-NPS10 SCH-120 [SA182 F304L]</t>
  </si>
  <si>
    <t>WNeck Flange 2500-NPS10 SCH-140 [SA182 F304L]</t>
  </si>
  <si>
    <t>WNeck Flange 2500-NPS10 SCH-160 [SA182 F304L]</t>
  </si>
  <si>
    <t>WNeck Flange 2500-NPS10 SCH-20 [SA182 F304L]</t>
  </si>
  <si>
    <t>WNeck Flange 2500-NPS10 SCH-30 [SA182 F304L]</t>
  </si>
  <si>
    <t>WNeck Flange 2500-NPS10 SCH-40 [SA182 F304L]</t>
  </si>
  <si>
    <t>WNeck Flange 2500-NPS10 SCH-60 [SA182 F304L]</t>
  </si>
  <si>
    <t>WNeck Flange 2500-NPS10 SCH-80 [SA182 F304L]</t>
  </si>
  <si>
    <t>WNeck Flange 2500-NPS10 SCH-STD [SA182 F304L]</t>
  </si>
  <si>
    <t>WNeck Flange 2500-NPS10 SCH-XH [SA182 F304L]</t>
  </si>
  <si>
    <t>WNeck Flange 2500-NPS10 SCH-XXH [SA182 F304L]</t>
  </si>
  <si>
    <t>WNeck Flange 2500-NPS12 SCH-10 [SA182 F304L]</t>
  </si>
  <si>
    <t>WNeck Flange 2500-NPS12 SCH-100 [SA182 F304L]</t>
  </si>
  <si>
    <t>WNeck Flange 2500-NPS12 SCH-120 [SA182 F304L]</t>
  </si>
  <si>
    <t>WNeck Flange 2500-NPS12 SCH-140 [SA182 F304L]</t>
  </si>
  <si>
    <t>WNeck Flange 2500-NPS12 SCH-160 [SA182 F304L]</t>
  </si>
  <si>
    <t>WNeck Flange 2500-NPS12 SCH-20 [SA182 F304L]</t>
  </si>
  <si>
    <t>WNeck Flange 2500-NPS12 SCH-30 [SA182 F304L]</t>
  </si>
  <si>
    <t>WNeck Flange 2500-NPS12 SCH-40 [SA182 F304L]</t>
  </si>
  <si>
    <t>WNeck Flange 2500-NPS12 SCH-60 [SA182 F304L]</t>
  </si>
  <si>
    <t>WNeck Flange 2500-NPS12 SCH-80 [SA182 F304L]</t>
  </si>
  <si>
    <t>WNeck Flange 2500-NPS12 SCH-STD [SA182 F304L]</t>
  </si>
  <si>
    <t>WNeck Flange 2500-NPS12 SCH-XH [SA182 F304L]</t>
  </si>
  <si>
    <t>WNeck Flange 2500-NPS12 SCH-XXH [SA182 F304L]</t>
  </si>
  <si>
    <t>WNeck Flange 150-NPS0.5 SCH-10 [SA182 F316L]</t>
  </si>
  <si>
    <t>WNeck Flange 150-NPS0.5 SCH-160 [SA182 F316L]</t>
  </si>
  <si>
    <t>WNeck Flange 150-NPS0.5 SCH-40 [SA182 F316L]</t>
  </si>
  <si>
    <t>WNeck Flange 150-NPS0.5 SCH-80 [SA182 F316L]</t>
  </si>
  <si>
    <t>WNeck Flange 150-NPS0.5 SCH-STD [SA182 F316L]</t>
  </si>
  <si>
    <t>WNeck Flange 150-NPS0.5 SCH-XH [SA182 F316L]</t>
  </si>
  <si>
    <t>WNeck Flange 150-NPS0.5 SCH-XXH [SA182 F316L]</t>
  </si>
  <si>
    <t>WNeck Flange 150-NPS0.75 SCH-10 [SA182 F316L]</t>
  </si>
  <si>
    <t>WNeck Flange 150-NPS0.75 SCH-160 [SA182 F316L]</t>
  </si>
  <si>
    <t>WNeck Flange 150-NPS0.75 SCH-40 [SA182 F316L]</t>
  </si>
  <si>
    <t>WNeck Flange 150-NPS0.75 SCH-80 [SA182 F316L]</t>
  </si>
  <si>
    <t>WNeck Flange 150-NPS0.75 SCH-STD [SA182 F316L]</t>
  </si>
  <si>
    <t>WNeck Flange 150-NPS0.75 SCH-XH [SA182 F316L]</t>
  </si>
  <si>
    <t>WNeck Flange 150-NPS0.75 SCH-XXH [SA182 F316L]</t>
  </si>
  <si>
    <t>WNeck Flange 150-NPS1 SCH-10 [SA182 F316L]</t>
  </si>
  <si>
    <t>WNeck Flange 150-NPS1 SCH-160 [SA182 F316L]</t>
  </si>
  <si>
    <t>WNeck Flange 150-NPS1 SCH-40 [SA182 F316L]</t>
  </si>
  <si>
    <t>WNeck Flange 150-NPS1 SCH-80 [SA182 F316L]</t>
  </si>
  <si>
    <t>WNeck Flange 150-NPS1 SCH-STD [SA182 F316L]</t>
  </si>
  <si>
    <t>WNeck Flange 150-NPS1 SCH-XH [SA182 F316L]</t>
  </si>
  <si>
    <t>WNeck Flange 150-NPS1 SCH-XXH [SA182 F316L]</t>
  </si>
  <si>
    <t>WNeck Flange 150-NPS1.25 SCH-10 [SA182 F316L]</t>
  </si>
  <si>
    <t>WNeck Flange 150-NPS1.25 SCH-160 [SA182 F316L]</t>
  </si>
  <si>
    <t>WNeck Flange 150-NPS1.25 SCH-40 [SA182 F316L]</t>
  </si>
  <si>
    <t>WNeck Flange 150-NPS1.25 SCH-80 [SA182 F316L]</t>
  </si>
  <si>
    <t>WNeck Flange 150-NPS1.25 SCH-STD [SA182 F316L]</t>
  </si>
  <si>
    <t>WNeck Flange 150-NPS1.25 SCH-XH [SA182 F316L]</t>
  </si>
  <si>
    <t>WNeck Flange 150-NPS1.25 SCH-XXH [SA182 F316L]</t>
  </si>
  <si>
    <t>WNeck Flange 150-NPS1.5 SCH-10 [SA182 F316L]</t>
  </si>
  <si>
    <t>WNeck Flange 150-NPS1.5 SCH-160 [SA182 F316L]</t>
  </si>
  <si>
    <t>WNeck Flange 150-NPS1.5 SCH-40 [SA182 F316L]</t>
  </si>
  <si>
    <t>WNeck Flange 150-NPS1.5 SCH-80 [SA182 F316L]</t>
  </si>
  <si>
    <t>WNeck Flange 150-NPS1.5 SCH-STD [SA182 F316L]</t>
  </si>
  <si>
    <t>WNeck Flange 150-NPS1.5 SCH-XH [SA182 F316L]</t>
  </si>
  <si>
    <t>WNeck Flange 150-NPS1.5 SCH-XXH [SA182 F316L]</t>
  </si>
  <si>
    <t>WNeck Flange 150-NPS2 SCH-10 [SA182 F316L]</t>
  </si>
  <si>
    <t>WNeck Flange 150-NPS2 SCH-160 [SA182 F316L]</t>
  </si>
  <si>
    <t>WNeck Flange 150-NPS2 SCH-40 [SA182 F316L]</t>
  </si>
  <si>
    <t>WNeck Flange 150-NPS2 SCH-80 [SA182 F316L]</t>
  </si>
  <si>
    <t>WNeck Flange 150-NPS2 SCH-STD [SA182 F316L]</t>
  </si>
  <si>
    <t>WNeck Flange 150-NPS2 SCH-XH [SA182 F316L]</t>
  </si>
  <si>
    <t>WNeck Flange 150-NPS2 SCH-XXH [SA182 F316L]</t>
  </si>
  <si>
    <t>WNeck Flange 150-NPS2.5 SCH-10 [SA182 F316L]</t>
  </si>
  <si>
    <t>WNeck Flange 150-NPS2.5 SCH-160 [SA182 F316L]</t>
  </si>
  <si>
    <t>WNeck Flange 150-NPS2.5 SCH-40 [SA182 F316L]</t>
  </si>
  <si>
    <t>WNeck Flange 150-NPS2.5 SCH-80 [SA182 F316L]</t>
  </si>
  <si>
    <t>WNeck Flange 150-NPS2.5 SCH-STD [SA182 F316L]</t>
  </si>
  <si>
    <t>WNeck Flange 150-NPS2.5 SCH-XH [SA182 F316L]</t>
  </si>
  <si>
    <t>WNeck Flange 150-NPS2.5 SCH-XXH [SA182 F316L]</t>
  </si>
  <si>
    <t>WNeck Flange 150-NPS3 SCH-10 [SA182 F316L]</t>
  </si>
  <si>
    <t>WNeck Flange 150-NPS3 SCH-160 [SA182 F316L]</t>
  </si>
  <si>
    <t>WNeck Flange 150-NPS3 SCH-40 [SA182 F316L]</t>
  </si>
  <si>
    <t>WNeck Flange 150-NPS3 SCH-80 [SA182 F316L]</t>
  </si>
  <si>
    <t>WNeck Flange 150-NPS3 SCH-STD [SA182 F316L]</t>
  </si>
  <si>
    <t>WNeck Flange 150-NPS3 SCH-XH [SA182 F316L]</t>
  </si>
  <si>
    <t>WNeck Flange 150-NPS3 SCH-XXH [SA182 F316L]</t>
  </si>
  <si>
    <t>WNeck Flange 150-NPS3.5 SCH-10 [SA182 F316L]</t>
  </si>
  <si>
    <t>WNeck Flange 150-NPS3.5 SCH-40 [SA182 F316L]</t>
  </si>
  <si>
    <t>WNeck Flange 150-NPS3.5 SCH-80 [SA182 F316L]</t>
  </si>
  <si>
    <t>WNeck Flange 150-NPS3.5 SCH-STD [SA182 F316L]</t>
  </si>
  <si>
    <t>WNeck Flange 150-NPS3.5 SCH-XH [SA182 F316L]</t>
  </si>
  <si>
    <t>WNeck Flange 150-NPS3.5 SCH-XXH [SA182 F316L]</t>
  </si>
  <si>
    <t>WNeck Flange 150-NPS4 SCH-10 [SA182 F316L]</t>
  </si>
  <si>
    <t>WNeck Flange 150-NPS4 SCH-120 [SA182 F316L]</t>
  </si>
  <si>
    <t>WNeck Flange 150-NPS4 SCH-160 [SA182 F316L]</t>
  </si>
  <si>
    <t>WNeck Flange 150-NPS4 SCH-40 [SA182 F316L]</t>
  </si>
  <si>
    <t>WNeck Flange 150-NPS4 SCH-80 [SA182 F316L]</t>
  </si>
  <si>
    <t>WNeck Flange 150-NPS4 SCH-STD [SA182 F316L]</t>
  </si>
  <si>
    <t>WNeck Flange 150-NPS4 SCH-XH [SA182 F316L]</t>
  </si>
  <si>
    <t>WNeck Flange 150-NPS4 SCH-XXH [SA182 F316L]</t>
  </si>
  <si>
    <t>WNeck Flange 150-NPS5 SCH-10 [SA182 F316L]</t>
  </si>
  <si>
    <t>WNeck Flange 150-NPS5 SCH-120 [SA182 F316L]</t>
  </si>
  <si>
    <t>WNeck Flange 150-NPS5 SCH-160 [SA182 F316L]</t>
  </si>
  <si>
    <t>WNeck Flange 150-NPS5 SCH-40 [SA182 F316L]</t>
  </si>
  <si>
    <t>WNeck Flange 150-NPS5 SCH-80 [SA182 F316L]</t>
  </si>
  <si>
    <t>WNeck Flange 150-NPS5 SCH-STD [SA182 F316L]</t>
  </si>
  <si>
    <t>WNeck Flange 150-NPS5 SCH-XH [SA182 F316L]</t>
  </si>
  <si>
    <t>WNeck Flange 150-NPS5 SCH-XXH [SA182 F316L]</t>
  </si>
  <si>
    <t>WNeck Flange 150-NPS6 SCH-10 [SA182 F316L]</t>
  </si>
  <si>
    <t>WNeck Flange 150-NPS6 SCH-120 [SA182 F316L]</t>
  </si>
  <si>
    <t>WNeck Flange 150-NPS6 SCH-160 [SA182 F316L]</t>
  </si>
  <si>
    <t>WNeck Flange 150-NPS6 SCH-40 [SA182 F316L]</t>
  </si>
  <si>
    <t>WNeck Flange 150-NPS6 SCH-80 [SA182 F316L]</t>
  </si>
  <si>
    <t>WNeck Flange 150-NPS6 SCH-STD [SA182 F316L]</t>
  </si>
  <si>
    <t>WNeck Flange 150-NPS6 SCH-XH [SA182 F316L]</t>
  </si>
  <si>
    <t>WNeck Flange 150-NPS6 SCH-XXH [SA182 F316L]</t>
  </si>
  <si>
    <t>WNeck Flange 150-NPS8 SCH-10 [SA182 F316L]</t>
  </si>
  <si>
    <t>WNeck Flange 150-NPS8 SCH-100 [SA182 F316L]</t>
  </si>
  <si>
    <t>WNeck Flange 150-NPS8 SCH-120 [SA182 F316L]</t>
  </si>
  <si>
    <t>WNeck Flange 150-NPS8 SCH-140 [SA182 F316L]</t>
  </si>
  <si>
    <t>WNeck Flange 150-NPS8 SCH-160 [SA182 F316L]</t>
  </si>
  <si>
    <t>WNeck Flange 150-NPS8 SCH-20 [SA182 F316L]</t>
  </si>
  <si>
    <t>WNeck Flange 150-NPS8 SCH-30 [SA182 F316L]</t>
  </si>
  <si>
    <t>WNeck Flange 150-NPS8 SCH-40 [SA182 F316L]</t>
  </si>
  <si>
    <t>WNeck Flange 150-NPS8 SCH-60 [SA182 F316L]</t>
  </si>
  <si>
    <t>WNeck Flange 150-NPS8 SCH-80 [SA182 F316L]</t>
  </si>
  <si>
    <t>WNeck Flange 150-NPS8 SCH-STD [SA182 F316L]</t>
  </si>
  <si>
    <t>WNeck Flange 150-NPS8 SCH-XH [SA182 F316L]</t>
  </si>
  <si>
    <t>WNeck Flange 150-NPS8 SCH-XXH [SA182 F316L]</t>
  </si>
  <si>
    <t>WNeck Flange 150-NPS10 SCH-10 [SA182 F316L]</t>
  </si>
  <si>
    <t>WNeck Flange 150-NPS10 SCH-100 [SA182 F316L]</t>
  </si>
  <si>
    <t>WNeck Flange 150-NPS10 SCH-120 [SA182 F316L]</t>
  </si>
  <si>
    <t>WNeck Flange 150-NPS10 SCH-140 [SA182 F316L]</t>
  </si>
  <si>
    <t>WNeck Flange 150-NPS10 SCH-160 [SA182 F316L]</t>
  </si>
  <si>
    <t>WNeck Flange 150-NPS10 SCH-20 [SA182 F316L]</t>
  </si>
  <si>
    <t>WNeck Flange 150-NPS10 SCH-30 [SA182 F316L]</t>
  </si>
  <si>
    <t>WNeck Flange 150-NPS10 SCH-40 [SA182 F316L]</t>
  </si>
  <si>
    <t>WNeck Flange 150-NPS10 SCH-60 [SA182 F316L]</t>
  </si>
  <si>
    <t>WNeck Flange 150-NPS10 SCH-80 [SA182 F316L]</t>
  </si>
  <si>
    <t>WNeck Flange 150-NPS10 SCH-STD [SA182 F316L]</t>
  </si>
  <si>
    <t>WNeck Flange 150-NPS10 SCH-XH [SA182 F316L]</t>
  </si>
  <si>
    <t>WNeck Flange 150-NPS10 SCH-XXH [SA182 F316L]</t>
  </si>
  <si>
    <t>WNeck Flange 150-NPS12 SCH-10 [SA182 F316L]</t>
  </si>
  <si>
    <t>WNeck Flange 150-NPS12 SCH-100 [SA182 F316L]</t>
  </si>
  <si>
    <t>WNeck Flange 150-NPS12 SCH-120 [SA182 F316L]</t>
  </si>
  <si>
    <t>WNeck Flange 150-NPS12 SCH-140 [SA182 F316L]</t>
  </si>
  <si>
    <t>WNeck Flange 150-NPS12 SCH-160 [SA182 F316L]</t>
  </si>
  <si>
    <t>WNeck Flange 150-NPS12 SCH-20 [SA182 F316L]</t>
  </si>
  <si>
    <t>WNeck Flange 150-NPS12 SCH-30 [SA182 F316L]</t>
  </si>
  <si>
    <t>WNeck Flange 150-NPS12 SCH-40 [SA182 F316L]</t>
  </si>
  <si>
    <t>WNeck Flange 150-NPS12 SCH-60 [SA182 F316L]</t>
  </si>
  <si>
    <t>WNeck Flange 150-NPS12 SCH-80 [SA182 F316L]</t>
  </si>
  <si>
    <t>WNeck Flange 150-NPS12 SCH-STD [SA182 F316L]</t>
  </si>
  <si>
    <t>WNeck Flange 150-NPS12 SCH-XH [SA182 F316L]</t>
  </si>
  <si>
    <t>WNeck Flange 150-NPS12 SCH-XXH [SA182 F316L]</t>
  </si>
  <si>
    <t>WNeck Flange 150-NPS14 SCH-10 [SA182 F316L]</t>
  </si>
  <si>
    <t>WNeck Flange 150-NPS14 SCH-100 [SA182 F316L]</t>
  </si>
  <si>
    <t>WNeck Flange 150-NPS14 SCH-120 [SA182 F316L]</t>
  </si>
  <si>
    <t>WNeck Flange 150-NPS14 SCH-140 [SA182 F316L]</t>
  </si>
  <si>
    <t>WNeck Flange 150-NPS14 SCH-160 [SA182 F316L]</t>
  </si>
  <si>
    <t>WNeck Flange 150-NPS14 SCH-20 [SA182 F316L]</t>
  </si>
  <si>
    <t>WNeck Flange 150-NPS14 SCH-30 [SA182 F316L]</t>
  </si>
  <si>
    <t>WNeck Flange 150-NPS14 SCH-40 [SA182 F316L]</t>
  </si>
  <si>
    <t>WNeck Flange 150-NPS14 SCH-60 [SA182 F316L]</t>
  </si>
  <si>
    <t>WNeck Flange 150-NPS14 SCH-80 [SA182 F316L]</t>
  </si>
  <si>
    <t>WNeck Flange 150-NPS14 SCH-STD [SA182 F316L]</t>
  </si>
  <si>
    <t>WNeck Flange 150-NPS14 SCH-XH [SA182 F316L]</t>
  </si>
  <si>
    <t>WNeck Flange 150-NPS16 SCH-10 [SA182 F316L]</t>
  </si>
  <si>
    <t>WNeck Flange 150-NPS16 SCH-100 [SA182 F316L]</t>
  </si>
  <si>
    <t>WNeck Flange 150-NPS16 SCH-120 [SA182 F316L]</t>
  </si>
  <si>
    <t>WNeck Flange 150-NPS16 SCH-140 [SA182 F316L]</t>
  </si>
  <si>
    <t>WNeck Flange 150-NPS16 SCH-160 [SA182 F316L]</t>
  </si>
  <si>
    <t>WNeck Flange 150-NPS16 SCH-20 [SA182 F316L]</t>
  </si>
  <si>
    <t>WNeck Flange 150-NPS16 SCH-30 [SA182 F316L]</t>
  </si>
  <si>
    <t>WNeck Flange 150-NPS16 SCH-40 [SA182 F316L]</t>
  </si>
  <si>
    <t>WNeck Flange 150-NPS16 SCH-60 [SA182 F316L]</t>
  </si>
  <si>
    <t>WNeck Flange 150-NPS16 SCH-80 [SA182 F316L]</t>
  </si>
  <si>
    <t>WNeck Flange 150-NPS16 SCH-STD [SA182 F316L]</t>
  </si>
  <si>
    <t>WNeck Flange 150-NPS16 SCH-XH [SA182 F316L]</t>
  </si>
  <si>
    <t>WNeck Flange 150-NPS18 SCH-10 [SA182 F316L]</t>
  </si>
  <si>
    <t>WNeck Flange 150-NPS18 SCH-100 [SA182 F316L]</t>
  </si>
  <si>
    <t>WNeck Flange 150-NPS18 SCH-120 [SA182 F316L]</t>
  </si>
  <si>
    <t>WNeck Flange 150-NPS18 SCH-140 [SA182 F316L]</t>
  </si>
  <si>
    <t>WNeck Flange 150-NPS18 SCH-160 [SA182 F316L]</t>
  </si>
  <si>
    <t>WNeck Flange 150-NPS18 SCH-20 [SA182 F316L]</t>
  </si>
  <si>
    <t>WNeck Flange 150-NPS18 SCH-30 [SA182 F316L]</t>
  </si>
  <si>
    <t>WNeck Flange 150-NPS18 SCH-40 [SA182 F316L]</t>
  </si>
  <si>
    <t>WNeck Flange 150-NPS18 SCH-60 [SA182 F316L]</t>
  </si>
  <si>
    <t>WNeck Flange 150-NPS18 SCH-80 [SA182 F316L]</t>
  </si>
  <si>
    <t>WNeck Flange 150-NPS18 SCH-STD [SA182 F316L]</t>
  </si>
  <si>
    <t>WNeck Flange 150-NPS18 SCH-XH [SA182 F316L]</t>
  </si>
  <si>
    <t>WNeck Flange 150-NPS20 SCH-10 [SA182 F316L]</t>
  </si>
  <si>
    <t>WNeck Flange 150-NPS20 SCH-100 [SA182 F316L]</t>
  </si>
  <si>
    <t>WNeck Flange 150-NPS20 SCH-120 [SA182 F316L]</t>
  </si>
  <si>
    <t>WNeck Flange 150-NPS20 SCH-140 [SA182 F316L]</t>
  </si>
  <si>
    <t>WNeck Flange 150-NPS20 SCH-160 [SA182 F316L]</t>
  </si>
  <si>
    <t>WNeck Flange 150-NPS20 SCH-20 [SA182 F316L]</t>
  </si>
  <si>
    <t>WNeck Flange 150-NPS20 SCH-30 [SA182 F316L]</t>
  </si>
  <si>
    <t>WNeck Flange 150-NPS20 SCH-40 [SA182 F316L]</t>
  </si>
  <si>
    <t>WNeck Flange 150-NPS20 SCH-60 [SA182 F316L]</t>
  </si>
  <si>
    <t>WNeck Flange 150-NPS20 SCH-80 [SA182 F316L]</t>
  </si>
  <si>
    <t>WNeck Flange 150-NPS20 SCH-STD [SA182 F316L]</t>
  </si>
  <si>
    <t>WNeck Flange 150-NPS20 SCH-XH [SA182 F316L]</t>
  </si>
  <si>
    <t>WNeck Flange 150-NPS24 SCH-10 [SA182 F316L]</t>
  </si>
  <si>
    <t>WNeck Flange 150-NPS24 SCH-100 [SA182 F316L]</t>
  </si>
  <si>
    <t>WNeck Flange 150-NPS24 SCH-120 [SA182 F316L]</t>
  </si>
  <si>
    <t>WNeck Flange 150-NPS24 SCH-140 [SA182 F316L]</t>
  </si>
  <si>
    <t>WNeck Flange 150-NPS24 SCH-160 [SA182 F316L]</t>
  </si>
  <si>
    <t>WNeck Flange 150-NPS24 SCH-20 [SA182 F316L]</t>
  </si>
  <si>
    <t>WNeck Flange 150-NPS24 SCH-30 [SA182 F316L]</t>
  </si>
  <si>
    <t>WNeck Flange 150-NPS24 SCH-40 [SA182 F316L]</t>
  </si>
  <si>
    <t>WNeck Flange 150-NPS24 SCH-60 [SA182 F316L]</t>
  </si>
  <si>
    <t>WNeck Flange 150-NPS24 SCH-80 [SA182 F316L]</t>
  </si>
  <si>
    <t>WNeck Flange 150-NPS24 SCH-STD [SA182 F316L]</t>
  </si>
  <si>
    <t>WNeck Flange 150-NPS24 SCH-XH [SA182 F316L]</t>
  </si>
  <si>
    <t>WNeck Flange 300-NPS0.5 SCH-10 [SA182 F316L]</t>
  </si>
  <si>
    <t>WNeck Flange 300-NPS0.5 SCH-160 [SA182 F316L]</t>
  </si>
  <si>
    <t>WNeck Flange 300-NPS0.5 SCH-40 [SA182 F316L]</t>
  </si>
  <si>
    <t>WNeck Flange 300-NPS0.5 SCH-80 [SA182 F316L]</t>
  </si>
  <si>
    <t>WNeck Flange 300-NPS0.5 SCH-STD [SA182 F316L]</t>
  </si>
  <si>
    <t>WNeck Flange 300-NPS0.5 SCH-XH [SA182 F316L]</t>
  </si>
  <si>
    <t>WNeck Flange 300-NPS0.5 SCH-XXH [SA182 F316L]</t>
  </si>
  <si>
    <t>WNeck Flange 300-NPS0.75 SCH-10 [SA182 F316L]</t>
  </si>
  <si>
    <t>WNeck Flange 300-NPS0.75 SCH-160 [SA182 F316L]</t>
  </si>
  <si>
    <t>WNeck Flange 300-NPS0.75 SCH-40 [SA182 F316L]</t>
  </si>
  <si>
    <t>WNeck Flange 300-NPS0.75 SCH-80 [SA182 F316L]</t>
  </si>
  <si>
    <t>WNeck Flange 300-NPS0.75 SCH-STD [SA182 F316L]</t>
  </si>
  <si>
    <t>WNeck Flange 300-NPS0.75 SCH-XH [SA182 F316L]</t>
  </si>
  <si>
    <t>WNeck Flange 300-NPS0.75 SCH-XXH [SA182 F316L]</t>
  </si>
  <si>
    <t>WNeck Flange 300-NPS1 SCH-10 [SA182 F316L]</t>
  </si>
  <si>
    <t>WNeck Flange 300-NPS1 SCH-160 [SA182 F316L]</t>
  </si>
  <si>
    <t>WNeck Flange 300-NPS1 SCH-40 [SA182 F316L]</t>
  </si>
  <si>
    <t>WNeck Flange 300-NPS1 SCH-80 [SA182 F316L]</t>
  </si>
  <si>
    <t>WNeck Flange 300-NPS1 SCH-STD [SA182 F316L]</t>
  </si>
  <si>
    <t>WNeck Flange 300-NPS1 SCH-XH [SA182 F316L]</t>
  </si>
  <si>
    <t>WNeck Flange 300-NPS1 SCH-XXH [SA182 F316L]</t>
  </si>
  <si>
    <t>WNeck Flange 300-NPS1.25 SCH-10 [SA182 F316L]</t>
  </si>
  <si>
    <t>WNeck Flange 300-NPS1.25 SCH-160 [SA182 F316L]</t>
  </si>
  <si>
    <t>WNeck Flange 300-NPS1.25 SCH-40 [SA182 F316L]</t>
  </si>
  <si>
    <t>WNeck Flange 300-NPS1.25 SCH-80 [SA182 F316L]</t>
  </si>
  <si>
    <t>WNeck Flange 300-NPS1.25 SCH-STD [SA182 F316L]</t>
  </si>
  <si>
    <t>WNeck Flange 300-NPS1.25 SCH-XH [SA182 F316L]</t>
  </si>
  <si>
    <t>WNeck Flange 300-NPS1.25 SCH-XXH [SA182 F316L]</t>
  </si>
  <si>
    <t>WNeck Flange 300-NPS1.5 SCH-10 [SA182 F316L]</t>
  </si>
  <si>
    <t>WNeck Flange 300-NPS1.5 SCH-160 [SA182 F316L]</t>
  </si>
  <si>
    <t>WNeck Flange 300-NPS1.5 SCH-40 [SA182 F316L]</t>
  </si>
  <si>
    <t>WNeck Flange 300-NPS1.5 SCH-80 [SA182 F316L]</t>
  </si>
  <si>
    <t>WNeck Flange 300-NPS1.5 SCH-STD [SA182 F316L]</t>
  </si>
  <si>
    <t>WNeck Flange 300-NPS1.5 SCH-XH [SA182 F316L]</t>
  </si>
  <si>
    <t>WNeck Flange 300-NPS1.5 SCH-XXH [SA182 F316L]</t>
  </si>
  <si>
    <t>WNeck Flange 300-NPS2 SCH-10 [SA182 F316L]</t>
  </si>
  <si>
    <t>WNeck Flange 300-NPS2 SCH-160 [SA182 F316L]</t>
  </si>
  <si>
    <t>WNeck Flange 300-NPS2 SCH-40 [SA182 F316L]</t>
  </si>
  <si>
    <t>WNeck Flange 300-NPS2 SCH-80 [SA182 F316L]</t>
  </si>
  <si>
    <t>WNeck Flange 300-NPS2 SCH-STD [SA182 F316L]</t>
  </si>
  <si>
    <t>WNeck Flange 300-NPS2 SCH-XH [SA182 F316L]</t>
  </si>
  <si>
    <t>WNeck Flange 300-NPS2 SCH-XXH [SA182 F316L]</t>
  </si>
  <si>
    <t>WNeck Flange 300-NPS2.5 SCH-10 [SA182 F316L]</t>
  </si>
  <si>
    <t>WNeck Flange 300-NPS2.5 SCH-160 [SA182 F316L]</t>
  </si>
  <si>
    <t>WNeck Flange 300-NPS2.5 SCH-40 [SA182 F316L]</t>
  </si>
  <si>
    <t>WNeck Flange 300-NPS2.5 SCH-80 [SA182 F316L]</t>
  </si>
  <si>
    <t>WNeck Flange 300-NPS2.5 SCH-STD [SA182 F316L]</t>
  </si>
  <si>
    <t>WNeck Flange 300-NPS2.5 SCH-XH [SA182 F316L]</t>
  </si>
  <si>
    <t>WNeck Flange 300-NPS2.5 SCH-XXH [SA182 F316L]</t>
  </si>
  <si>
    <t>WNeck Flange 300-NPS3 SCH-10 [SA182 F316L]</t>
  </si>
  <si>
    <t>WNeck Flange 300-NPS3 SCH-160 [SA182 F316L]</t>
  </si>
  <si>
    <t>WNeck Flange 300-NPS3 SCH-40 [SA182 F316L]</t>
  </si>
  <si>
    <t>WNeck Flange 300-NPS3 SCH-80 [SA182 F316L]</t>
  </si>
  <si>
    <t>WNeck Flange 300-NPS3 SCH-STD [SA182 F316L]</t>
  </si>
  <si>
    <t>WNeck Flange 300-NPS3 SCH-XH [SA182 F316L]</t>
  </si>
  <si>
    <t>WNeck Flange 300-NPS3 SCH-XXH [SA182 F316L]</t>
  </si>
  <si>
    <t>WNeck Flange 300-NPS3.5 SCH-10 [SA182 F316L]</t>
  </si>
  <si>
    <t>WNeck Flange 300-NPS3.5 SCH-40 [SA182 F316L]</t>
  </si>
  <si>
    <t>WNeck Flange 300-NPS3.5 SCH-80 [SA182 F316L]</t>
  </si>
  <si>
    <t>WNeck Flange 300-NPS3.5 SCH-STD [SA182 F316L]</t>
  </si>
  <si>
    <t>WNeck Flange 300-NPS3.5 SCH-XH [SA182 F316L]</t>
  </si>
  <si>
    <t>WNeck Flange 300-NPS3.5 SCH-XXH [SA182 F316L]</t>
  </si>
  <si>
    <t>WNeck Flange 300-NPS4 SCH-10 [SA182 F316L]</t>
  </si>
  <si>
    <t>WNeck Flange 300-NPS4 SCH-120 [SA182 F316L]</t>
  </si>
  <si>
    <t>WNeck Flange 300-NPS4 SCH-160 [SA182 F316L]</t>
  </si>
  <si>
    <t>WNeck Flange 300-NPS4 SCH-40 [SA182 F316L]</t>
  </si>
  <si>
    <t>WNeck Flange 300-NPS4 SCH-80 [SA182 F316L]</t>
  </si>
  <si>
    <t>WNeck Flange 300-NPS4 SCH-STD [SA182 F316L]</t>
  </si>
  <si>
    <t>WNeck Flange 300-NPS4 SCH-XH [SA182 F316L]</t>
  </si>
  <si>
    <t>WNeck Flange 300-NPS4 SCH-XXH [SA182 F316L]</t>
  </si>
  <si>
    <t>WNeck Flange 300-NPS5 SCH-10 [SA182 F316L]</t>
  </si>
  <si>
    <t>WNeck Flange 300-NPS5 SCH-120 [SA182 F316L]</t>
  </si>
  <si>
    <t>WNeck Flange 300-NPS5 SCH-160 [SA182 F316L]</t>
  </si>
  <si>
    <t>WNeck Flange 300-NPS5 SCH-40 [SA182 F316L]</t>
  </si>
  <si>
    <t>WNeck Flange 300-NPS5 SCH-80 [SA182 F316L]</t>
  </si>
  <si>
    <t>WNeck Flange 300-NPS5 SCH-STD [SA182 F316L]</t>
  </si>
  <si>
    <t>WNeck Flange 300-NPS5 SCH-XH [SA182 F316L]</t>
  </si>
  <si>
    <t>WNeck Flange 300-NPS5 SCH-XXH [SA182 F316L]</t>
  </si>
  <si>
    <t>WNeck Flange 300-NPS6 SCH-10 [SA182 F316L]</t>
  </si>
  <si>
    <t>WNeck Flange 300-NPS6 SCH-120 [SA182 F316L]</t>
  </si>
  <si>
    <t>WNeck Flange 300-NPS6 SCH-160 [SA182 F316L]</t>
  </si>
  <si>
    <t>WNeck Flange 300-NPS6 SCH-40 [SA182 F316L]</t>
  </si>
  <si>
    <t>WNeck Flange 300-NPS6 SCH-80 [SA182 F316L]</t>
  </si>
  <si>
    <t>WNeck Flange 300-NPS6 SCH-STD [SA182 F316L]</t>
  </si>
  <si>
    <t>WNeck Flange 300-NPS6 SCH-XH [SA182 F316L]</t>
  </si>
  <si>
    <t>WNeck Flange 300-NPS6 SCH-XXH [SA182 F316L]</t>
  </si>
  <si>
    <t>WNeck Flange 300-NPS8 SCH-10 [SA182 F316L]</t>
  </si>
  <si>
    <t>WNeck Flange 300-NPS8 SCH-100 [SA182 F316L]</t>
  </si>
  <si>
    <t>WNeck Flange 300-NPS8 SCH-120 [SA182 F316L]</t>
  </si>
  <si>
    <t>WNeck Flange 300-NPS8 SCH-140 [SA182 F316L]</t>
  </si>
  <si>
    <t>WNeck Flange 300-NPS8 SCH-160 [SA182 F316L]</t>
  </si>
  <si>
    <t>WNeck Flange 300-NPS8 SCH-20 [SA182 F316L]</t>
  </si>
  <si>
    <t>WNeck Flange 300-NPS8 SCH-30 [SA182 F316L]</t>
  </si>
  <si>
    <t>WNeck Flange 300-NPS8 SCH-40 [SA182 F316L]</t>
  </si>
  <si>
    <t>WNeck Flange 300-NPS8 SCH-60 [SA182 F316L]</t>
  </si>
  <si>
    <t>WNeck Flange 300-NPS8 SCH-80 [SA182 F316L]</t>
  </si>
  <si>
    <t>WNeck Flange 300-NPS8 SCH-STD [SA182 F316L]</t>
  </si>
  <si>
    <t>WNeck Flange 300-NPS8 SCH-XH [SA182 F316L]</t>
  </si>
  <si>
    <t>WNeck Flange 300-NPS8 SCH-XXH [SA182 F316L]</t>
  </si>
  <si>
    <t>WNeck Flange 300-NPS10 SCH-10 [SA182 F316L]</t>
  </si>
  <si>
    <t>WNeck Flange 300-NPS10 SCH-100 [SA182 F316L]</t>
  </si>
  <si>
    <t>WNeck Flange 300-NPS10 SCH-120 [SA182 F316L]</t>
  </si>
  <si>
    <t>WNeck Flange 300-NPS10 SCH-140 [SA182 F316L]</t>
  </si>
  <si>
    <t>WNeck Flange 300-NPS10 SCH-160 [SA182 F316L]</t>
  </si>
  <si>
    <t>WNeck Flange 300-NPS10 SCH-20 [SA182 F316L]</t>
  </si>
  <si>
    <t>WNeck Flange 300-NPS10 SCH-30 [SA182 F316L]</t>
  </si>
  <si>
    <t>WNeck Flange 300-NPS10 SCH-40 [SA182 F316L]</t>
  </si>
  <si>
    <t>WNeck Flange 300-NPS10 SCH-60 [SA182 F316L]</t>
  </si>
  <si>
    <t>WNeck Flange 300-NPS10 SCH-80 [SA182 F316L]</t>
  </si>
  <si>
    <t>WNeck Flange 300-NPS10 SCH-STD [SA182 F316L]</t>
  </si>
  <si>
    <t>WNeck Flange 300-NPS10 SCH-XH [SA182 F316L]</t>
  </si>
  <si>
    <t>WNeck Flange 300-NPS10 SCH-XXH [SA182 F316L]</t>
  </si>
  <si>
    <t>WNeck Flange 300-NPS12 SCH-10 [SA182 F316L]</t>
  </si>
  <si>
    <t>WNeck Flange 300-NPS12 SCH-100 [SA182 F316L]</t>
  </si>
  <si>
    <t>WNeck Flange 300-NPS12 SCH-120 [SA182 F316L]</t>
  </si>
  <si>
    <t>WNeck Flange 300-NPS12 SCH-140 [SA182 F316L]</t>
  </si>
  <si>
    <t>WNeck Flange 300-NPS12 SCH-160 [SA182 F316L]</t>
  </si>
  <si>
    <t>WNeck Flange 300-NPS12 SCH-20 [SA182 F316L]</t>
  </si>
  <si>
    <t>WNeck Flange 300-NPS12 SCH-30 [SA182 F316L]</t>
  </si>
  <si>
    <t>WNeck Flange 300-NPS12 SCH-40 [SA182 F316L]</t>
  </si>
  <si>
    <t>WNeck Flange 300-NPS12 SCH-60 [SA182 F316L]</t>
  </si>
  <si>
    <t>WNeck Flange 300-NPS12 SCH-80 [SA182 F316L]</t>
  </si>
  <si>
    <t>WNeck Flange 300-NPS12 SCH-STD [SA182 F316L]</t>
  </si>
  <si>
    <t>WNeck Flange 300-NPS12 SCH-XH [SA182 F316L]</t>
  </si>
  <si>
    <t>WNeck Flange 300-NPS12 SCH-XXH [SA182 F316L]</t>
  </si>
  <si>
    <t>WNeck Flange 300-NPS14 SCH-10 [SA182 F316L]</t>
  </si>
  <si>
    <t>WNeck Flange 300-NPS14 SCH-100 [SA182 F316L]</t>
  </si>
  <si>
    <t>WNeck Flange 300-NPS14 SCH-120 [SA182 F316L]</t>
  </si>
  <si>
    <t>WNeck Flange 300-NPS14 SCH-140 [SA182 F316L]</t>
  </si>
  <si>
    <t>WNeck Flange 300-NPS14 SCH-160 [SA182 F316L]</t>
  </si>
  <si>
    <t>WNeck Flange 300-NPS14 SCH-20 [SA182 F316L]</t>
  </si>
  <si>
    <t>WNeck Flange 300-NPS14 SCH-30 [SA182 F316L]</t>
  </si>
  <si>
    <t>WNeck Flange 300-NPS14 SCH-40 [SA182 F316L]</t>
  </si>
  <si>
    <t>WNeck Flange 300-NPS14 SCH-60 [SA182 F316L]</t>
  </si>
  <si>
    <t>WNeck Flange 300-NPS14 SCH-80 [SA182 F316L]</t>
  </si>
  <si>
    <t>WNeck Flange 300-NPS14 SCH-STD [SA182 F316L]</t>
  </si>
  <si>
    <t>WNeck Flange 300-NPS14 SCH-XH [SA182 F316L]</t>
  </si>
  <si>
    <t>WNeck Flange 300-NPS16 SCH-10 [SA182 F316L]</t>
  </si>
  <si>
    <t>WNeck Flange 300-NPS16 SCH-100 [SA182 F316L]</t>
  </si>
  <si>
    <t>WNeck Flange 300-NPS16 SCH-120 [SA182 F316L]</t>
  </si>
  <si>
    <t>WNeck Flange 300-NPS16 SCH-140 [SA182 F316L]</t>
  </si>
  <si>
    <t>WNeck Flange 300-NPS16 SCH-160 [SA182 F316L]</t>
  </si>
  <si>
    <t>WNeck Flange 300-NPS16 SCH-20 [SA182 F316L]</t>
  </si>
  <si>
    <t>WNeck Flange 300-NPS16 SCH-30 [SA182 F316L]</t>
  </si>
  <si>
    <t>WNeck Flange 300-NPS16 SCH-40 [SA182 F316L]</t>
  </si>
  <si>
    <t>WNeck Flange 300-NPS16 SCH-60 [SA182 F316L]</t>
  </si>
  <si>
    <t>WNeck Flange 300-NPS16 SCH-80 [SA182 F316L]</t>
  </si>
  <si>
    <t>WNeck Flange 300-NPS16 SCH-STD [SA182 F316L]</t>
  </si>
  <si>
    <t>WNeck Flange 300-NPS16 SCH-XH [SA182 F316L]</t>
  </si>
  <si>
    <t>WNeck Flange 300-NPS18 SCH-10 [SA182 F316L]</t>
  </si>
  <si>
    <t>WNeck Flange 300-NPS18 SCH-100 [SA182 F316L]</t>
  </si>
  <si>
    <t>WNeck Flange 300-NPS18 SCH-120 [SA182 F316L]</t>
  </si>
  <si>
    <t>WNeck Flange 300-NPS18 SCH-140 [SA182 F316L]</t>
  </si>
  <si>
    <t>WNeck Flange 300-NPS18 SCH-160 [SA182 F316L]</t>
  </si>
  <si>
    <t>WNeck Flange 300-NPS18 SCH-20 [SA182 F316L]</t>
  </si>
  <si>
    <t>WNeck Flange 300-NPS18 SCH-30 [SA182 F316L]</t>
  </si>
  <si>
    <t>WNeck Flange 300-NPS18 SCH-40 [SA182 F316L]</t>
  </si>
  <si>
    <t>WNeck Flange 300-NPS18 SCH-60 [SA182 F316L]</t>
  </si>
  <si>
    <t>WNeck Flange 300-NPS18 SCH-80 [SA182 F316L]</t>
  </si>
  <si>
    <t>WNeck Flange 300-NPS18 SCH-STD [SA182 F316L]</t>
  </si>
  <si>
    <t>WNeck Flange 300-NPS18 SCH-XH [SA182 F316L]</t>
  </si>
  <si>
    <t>WNeck Flange 300-NPS20 SCH-10 [SA182 F316L]</t>
  </si>
  <si>
    <t>WNeck Flange 300-NPS20 SCH-100 [SA182 F316L]</t>
  </si>
  <si>
    <t>WNeck Flange 300-NPS20 SCH-120 [SA182 F316L]</t>
  </si>
  <si>
    <t>WNeck Flange 300-NPS20 SCH-140 [SA182 F316L]</t>
  </si>
  <si>
    <t>WNeck Flange 300-NPS20 SCH-160 [SA182 F316L]</t>
  </si>
  <si>
    <t>WNeck Flange 300-NPS20 SCH-20 [SA182 F316L]</t>
  </si>
  <si>
    <t>WNeck Flange 300-NPS20 SCH-30 [SA182 F316L]</t>
  </si>
  <si>
    <t>WNeck Flange 300-NPS20 SCH-40 [SA182 F316L]</t>
  </si>
  <si>
    <t>WNeck Flange 300-NPS20 SCH-60 [SA182 F316L]</t>
  </si>
  <si>
    <t>WNeck Flange 300-NPS20 SCH-80 [SA182 F316L]</t>
  </si>
  <si>
    <t>WNeck Flange 300-NPS20 SCH-STD [SA182 F316L]</t>
  </si>
  <si>
    <t>WNeck Flange 300-NPS20 SCH-XH [SA182 F316L]</t>
  </si>
  <si>
    <t>WNeck Flange 300-NPS24 SCH-10 [SA182 F316L]</t>
  </si>
  <si>
    <t>WNeck Flange 300-NPS24 SCH-100 [SA182 F316L]</t>
  </si>
  <si>
    <t>WNeck Flange 300-NPS24 SCH-120 [SA182 F316L]</t>
  </si>
  <si>
    <t>WNeck Flange 300-NPS24 SCH-140 [SA182 F316L]</t>
  </si>
  <si>
    <t>WNeck Flange 300-NPS24 SCH-160 [SA182 F316L]</t>
  </si>
  <si>
    <t>WNeck Flange 300-NPS24 SCH-20 [SA182 F316L]</t>
  </si>
  <si>
    <t>WNeck Flange 300-NPS24 SCH-30 [SA182 F316L]</t>
  </si>
  <si>
    <t>WNeck Flange 300-NPS24 SCH-40 [SA182 F316L]</t>
  </si>
  <si>
    <t>WNeck Flange 300-NPS24 SCH-60 [SA182 F316L]</t>
  </si>
  <si>
    <t>WNeck Flange 300-NPS24 SCH-80 [SA182 F316L]</t>
  </si>
  <si>
    <t>WNeck Flange 300-NPS24 SCH-STD [SA182 F316L]</t>
  </si>
  <si>
    <t>WNeck Flange 300-NPS24 SCH-XH [SA182 F316L]</t>
  </si>
  <si>
    <t>WNeck Flange 400-NPS0.5 SCH-10 [SA182 F316L]</t>
  </si>
  <si>
    <t>WNeck Flange 400-NPS0.5 SCH-160 [SA182 F316L]</t>
  </si>
  <si>
    <t>WNeck Flange 400-NPS0.5 SCH-40 [SA182 F316L]</t>
  </si>
  <si>
    <t>WNeck Flange 400-NPS0.5 SCH-80 [SA182 F316L]</t>
  </si>
  <si>
    <t>WNeck Flange 400-NPS0.5 SCH-STD [SA182 F316L]</t>
  </si>
  <si>
    <t>WNeck Flange 400-NPS0.5 SCH-XH [SA182 F316L]</t>
  </si>
  <si>
    <t>WNeck Flange 400-NPS0.5 SCH-XXH [SA182 F316L]</t>
  </si>
  <si>
    <t>WNeck Flange 400-NPS0.75 SCH-10 [SA182 F316L]</t>
  </si>
  <si>
    <t>WNeck Flange 400-NPS0.75 SCH-160 [SA182 F316L]</t>
  </si>
  <si>
    <t>WNeck Flange 400-NPS0.75 SCH-40 [SA182 F316L]</t>
  </si>
  <si>
    <t>WNeck Flange 400-NPS0.75 SCH-80 [SA182 F316L]</t>
  </si>
  <si>
    <t>WNeck Flange 400-NPS0.75 SCH-STD [SA182 F316L]</t>
  </si>
  <si>
    <t>WNeck Flange 400-NPS0.75 SCH-XH [SA182 F316L]</t>
  </si>
  <si>
    <t>WNeck Flange 400-NPS0.75 SCH-XXH [SA182 F316L]</t>
  </si>
  <si>
    <t>WNeck Flange 400-NPS1 SCH-10 [SA182 F316L]</t>
  </si>
  <si>
    <t>WNeck Flange 400-NPS1 SCH-160 [SA182 F316L]</t>
  </si>
  <si>
    <t>WNeck Flange 400-NPS1 SCH-40 [SA182 F316L]</t>
  </si>
  <si>
    <t>WNeck Flange 400-NPS1 SCH-80 [SA182 F316L]</t>
  </si>
  <si>
    <t>WNeck Flange 400-NPS1 SCH-STD [SA182 F316L]</t>
  </si>
  <si>
    <t>WNeck Flange 400-NPS1 SCH-XH [SA182 F316L]</t>
  </si>
  <si>
    <t>WNeck Flange 400-NPS1 SCH-XXH [SA182 F316L]</t>
  </si>
  <si>
    <t>WNeck Flange 400-NPS1.25 SCH-10 [SA182 F316L]</t>
  </si>
  <si>
    <t>WNeck Flange 400-NPS1.25 SCH-160 [SA182 F316L]</t>
  </si>
  <si>
    <t>WNeck Flange 400-NPS1.25 SCH-40 [SA182 F316L]</t>
  </si>
  <si>
    <t>WNeck Flange 400-NPS1.25 SCH-80 [SA182 F316L]</t>
  </si>
  <si>
    <t>WNeck Flange 400-NPS1.25 SCH-STD [SA182 F316L]</t>
  </si>
  <si>
    <t>WNeck Flange 400-NPS1.25 SCH-XH [SA182 F316L]</t>
  </si>
  <si>
    <t>WNeck Flange 400-NPS1.25 SCH-XXH [SA182 F316L]</t>
  </si>
  <si>
    <t>WNeck Flange 400-NPS1.5 SCH-10 [SA182 F316L]</t>
  </si>
  <si>
    <t>WNeck Flange 400-NPS1.5 SCH-160 [SA182 F316L]</t>
  </si>
  <si>
    <t>WNeck Flange 400-NPS1.5 SCH-40 [SA182 F316L]</t>
  </si>
  <si>
    <t>WNeck Flange 400-NPS1.5 SCH-80 [SA182 F316L]</t>
  </si>
  <si>
    <t>WNeck Flange 400-NPS1.5 SCH-STD [SA182 F316L]</t>
  </si>
  <si>
    <t>WNeck Flange 400-NPS1.5 SCH-XH [SA182 F316L]</t>
  </si>
  <si>
    <t>WNeck Flange 400-NPS1.5 SCH-XXH [SA182 F316L]</t>
  </si>
  <si>
    <t>WNeck Flange 400-NPS2 SCH-10 [SA182 F316L]</t>
  </si>
  <si>
    <t>WNeck Flange 400-NPS2 SCH-160 [SA182 F316L]</t>
  </si>
  <si>
    <t>WNeck Flange 400-NPS2 SCH-40 [SA182 F316L]</t>
  </si>
  <si>
    <t>WNeck Flange 400-NPS2 SCH-80 [SA182 F316L]</t>
  </si>
  <si>
    <t>WNeck Flange 400-NPS2 SCH-STD [SA182 F316L]</t>
  </si>
  <si>
    <t>WNeck Flange 400-NPS2 SCH-XH [SA182 F316L]</t>
  </si>
  <si>
    <t>WNeck Flange 400-NPS2 SCH-XXH [SA182 F316L]</t>
  </si>
  <si>
    <t>WNeck Flange 400-NPS2.5 SCH-10 [SA182 F316L]</t>
  </si>
  <si>
    <t>WNeck Flange 400-NPS2.5 SCH-160 [SA182 F316L]</t>
  </si>
  <si>
    <t>WNeck Flange 400-NPS2.5 SCH-40 [SA182 F316L]</t>
  </si>
  <si>
    <t>WNeck Flange 400-NPS2.5 SCH-80 [SA182 F316L]</t>
  </si>
  <si>
    <t>WNeck Flange 400-NPS2.5 SCH-STD [SA182 F316L]</t>
  </si>
  <si>
    <t>WNeck Flange 400-NPS2.5 SCH-XH [SA182 F316L]</t>
  </si>
  <si>
    <t>WNeck Flange 400-NPS2.5 SCH-XXH [SA182 F316L]</t>
  </si>
  <si>
    <t>WNeck Flange 400-NPS3 SCH-10 [SA182 F316L]</t>
  </si>
  <si>
    <t>WNeck Flange 400-NPS3 SCH-160 [SA182 F316L]</t>
  </si>
  <si>
    <t>WNeck Flange 400-NPS3 SCH-40 [SA182 F316L]</t>
  </si>
  <si>
    <t>WNeck Flange 400-NPS3 SCH-80 [SA182 F316L]</t>
  </si>
  <si>
    <t>WNeck Flange 400-NPS3 SCH-STD [SA182 F316L]</t>
  </si>
  <si>
    <t>WNeck Flange 400-NPS3 SCH-XH [SA182 F316L]</t>
  </si>
  <si>
    <t>WNeck Flange 400-NPS3 SCH-XXH [SA182 F316L]</t>
  </si>
  <si>
    <t>WNeck Flange 400-NPS3.5 SCH-10 [SA182 F316L]</t>
  </si>
  <si>
    <t>WNeck Flange 400-NPS3.5 SCH-40 [SA182 F316L]</t>
  </si>
  <si>
    <t>WNeck Flange 400-NPS3.5 SCH-80 [SA182 F316L]</t>
  </si>
  <si>
    <t>WNeck Flange 400-NPS3.5 SCH-STD [SA182 F316L]</t>
  </si>
  <si>
    <t>WNeck Flange 400-NPS3.5 SCH-XH [SA182 F316L]</t>
  </si>
  <si>
    <t>WNeck Flange 400-NPS3.5 SCH-XXH [SA182 F316L]</t>
  </si>
  <si>
    <t>WNeck Flange 400-NPS4 SCH-10 [SA182 F316L]</t>
  </si>
  <si>
    <t>WNeck Flange 400-NPS4 SCH-120 [SA182 F316L]</t>
  </si>
  <si>
    <t>WNeck Flange 400-NPS4 SCH-160 [SA182 F316L]</t>
  </si>
  <si>
    <t>WNeck Flange 400-NPS4 SCH-40 [SA182 F316L]</t>
  </si>
  <si>
    <t>WNeck Flange 400-NPS4 SCH-80 [SA182 F316L]</t>
  </si>
  <si>
    <t>WNeck Flange 400-NPS4 SCH-STD [SA182 F316L]</t>
  </si>
  <si>
    <t>WNeck Flange 400-NPS4 SCH-XH [SA182 F316L]</t>
  </si>
  <si>
    <t>WNeck Flange 400-NPS4 SCH-XXH [SA182 F316L]</t>
  </si>
  <si>
    <t>WNeck Flange 400-NPS5 SCH-10 [SA182 F316L]</t>
  </si>
  <si>
    <t>WNeck Flange 400-NPS5 SCH-120 [SA182 F316L]</t>
  </si>
  <si>
    <t>WNeck Flange 400-NPS5 SCH-160 [SA182 F316L]</t>
  </si>
  <si>
    <t>WNeck Flange 400-NPS5 SCH-40 [SA182 F316L]</t>
  </si>
  <si>
    <t>WNeck Flange 400-NPS5 SCH-80 [SA182 F316L]</t>
  </si>
  <si>
    <t>WNeck Flange 400-NPS5 SCH-STD [SA182 F316L]</t>
  </si>
  <si>
    <t>WNeck Flange 400-NPS5 SCH-XH [SA182 F316L]</t>
  </si>
  <si>
    <t>WNeck Flange 400-NPS5 SCH-XXH [SA182 F316L]</t>
  </si>
  <si>
    <t>WNeck Flange 400-NPS6 SCH-10 [SA182 F316L]</t>
  </si>
  <si>
    <t>WNeck Flange 400-NPS6 SCH-120 [SA182 F316L]</t>
  </si>
  <si>
    <t>WNeck Flange 400-NPS6 SCH-160 [SA182 F316L]</t>
  </si>
  <si>
    <t>WNeck Flange 400-NPS6 SCH-40 [SA182 F316L]</t>
  </si>
  <si>
    <t>WNeck Flange 400-NPS6 SCH-80 [SA182 F316L]</t>
  </si>
  <si>
    <t>WNeck Flange 400-NPS6 SCH-STD [SA182 F316L]</t>
  </si>
  <si>
    <t>WNeck Flange 400-NPS6 SCH-XH [SA182 F316L]</t>
  </si>
  <si>
    <t>WNeck Flange 400-NPS6 SCH-XXH [SA182 F316L]</t>
  </si>
  <si>
    <t>WNeck Flange 400-NPS8 SCH-10 [SA182 F316L]</t>
  </si>
  <si>
    <t>WNeck Flange 400-NPS8 SCH-100 [SA182 F316L]</t>
  </si>
  <si>
    <t>WNeck Flange 400-NPS8 SCH-120 [SA182 F316L]</t>
  </si>
  <si>
    <t>WNeck Flange 400-NPS8 SCH-140 [SA182 F316L]</t>
  </si>
  <si>
    <t>WNeck Flange 400-NPS8 SCH-160 [SA182 F316L]</t>
  </si>
  <si>
    <t>WNeck Flange 400-NPS8 SCH-20 [SA182 F316L]</t>
  </si>
  <si>
    <t>WNeck Flange 400-NPS8 SCH-30 [SA182 F316L]</t>
  </si>
  <si>
    <t>WNeck Flange 400-NPS8 SCH-40 [SA182 F316L]</t>
  </si>
  <si>
    <t>WNeck Flange 400-NPS8 SCH-60 [SA182 F316L]</t>
  </si>
  <si>
    <t>WNeck Flange 400-NPS8 SCH-80 [SA182 F316L]</t>
  </si>
  <si>
    <t>WNeck Flange 400-NPS8 SCH-STD [SA182 F316L]</t>
  </si>
  <si>
    <t>WNeck Flange 400-NPS8 SCH-XH [SA182 F316L]</t>
  </si>
  <si>
    <t>WNeck Flange 400-NPS8 SCH-XXH [SA182 F316L]</t>
  </si>
  <si>
    <t>WNeck Flange 400-NPS10 SCH-10 [SA182 F316L]</t>
  </si>
  <si>
    <t>WNeck Flange 400-NPS10 SCH-100 [SA182 F316L]</t>
  </si>
  <si>
    <t>WNeck Flange 400-NPS10 SCH-120 [SA182 F316L]</t>
  </si>
  <si>
    <t>WNeck Flange 400-NPS10 SCH-140 [SA182 F316L]</t>
  </si>
  <si>
    <t>WNeck Flange 400-NPS10 SCH-160 [SA182 F316L]</t>
  </si>
  <si>
    <t>WNeck Flange 400-NPS10 SCH-20 [SA182 F316L]</t>
  </si>
  <si>
    <t>WNeck Flange 400-NPS10 SCH-30 [SA182 F316L]</t>
  </si>
  <si>
    <t>WNeck Flange 400-NPS10 SCH-40 [SA182 F316L]</t>
  </si>
  <si>
    <t>WNeck Flange 400-NPS10 SCH-60 [SA182 F316L]</t>
  </si>
  <si>
    <t>WNeck Flange 400-NPS10 SCH-80 [SA182 F316L]</t>
  </si>
  <si>
    <t>WNeck Flange 400-NPS10 SCH-STD [SA182 F316L]</t>
  </si>
  <si>
    <t>WNeck Flange 400-NPS10 SCH-XH [SA182 F316L]</t>
  </si>
  <si>
    <t>WNeck Flange 400-NPS10 SCH-XXH [SA182 F316L]</t>
  </si>
  <si>
    <t>WNeck Flange 400-NPS12 SCH-10 [SA182 F316L]</t>
  </si>
  <si>
    <t>WNeck Flange 400-NPS12 SCH-100 [SA182 F316L]</t>
  </si>
  <si>
    <t>WNeck Flange 400-NPS12 SCH-120 [SA182 F316L]</t>
  </si>
  <si>
    <t>WNeck Flange 400-NPS12 SCH-140 [SA182 F316L]</t>
  </si>
  <si>
    <t>WNeck Flange 400-NPS12 SCH-160 [SA182 F316L]</t>
  </si>
  <si>
    <t>WNeck Flange 400-NPS12 SCH-20 [SA182 F316L]</t>
  </si>
  <si>
    <t>WNeck Flange 400-NPS12 SCH-30 [SA182 F316L]</t>
  </si>
  <si>
    <t>WNeck Flange 400-NPS12 SCH-40 [SA182 F316L]</t>
  </si>
  <si>
    <t>WNeck Flange 400-NPS12 SCH-60 [SA182 F316L]</t>
  </si>
  <si>
    <t>WNeck Flange 400-NPS12 SCH-80 [SA182 F316L]</t>
  </si>
  <si>
    <t>WNeck Flange 400-NPS12 SCH-STD [SA182 F316L]</t>
  </si>
  <si>
    <t>WNeck Flange 400-NPS12 SCH-XH [SA182 F316L]</t>
  </si>
  <si>
    <t>WNeck Flange 400-NPS12 SCH-XXH [SA182 F316L]</t>
  </si>
  <si>
    <t>WNeck Flange 400-NPS14 SCH-10 [SA182 F316L]</t>
  </si>
  <si>
    <t>WNeck Flange 400-NPS14 SCH-100 [SA182 F316L]</t>
  </si>
  <si>
    <t>WNeck Flange 400-NPS14 SCH-120 [SA182 F316L]</t>
  </si>
  <si>
    <t>WNeck Flange 400-NPS14 SCH-140 [SA182 F316L]</t>
  </si>
  <si>
    <t>WNeck Flange 400-NPS14 SCH-160 [SA182 F316L]</t>
  </si>
  <si>
    <t>WNeck Flange 400-NPS14 SCH-20 [SA182 F316L]</t>
  </si>
  <si>
    <t>WNeck Flange 400-NPS14 SCH-30 [SA182 F316L]</t>
  </si>
  <si>
    <t>WNeck Flange 400-NPS14 SCH-40 [SA182 F316L]</t>
  </si>
  <si>
    <t>WNeck Flange 400-NPS14 SCH-60 [SA182 F316L]</t>
  </si>
  <si>
    <t>WNeck Flange 400-NPS14 SCH-80 [SA182 F316L]</t>
  </si>
  <si>
    <t>WNeck Flange 400-NPS14 SCH-STD [SA182 F316L]</t>
  </si>
  <si>
    <t>WNeck Flange 400-NPS14 SCH-XH [SA182 F316L]</t>
  </si>
  <si>
    <t>WNeck Flange 400-NPS16 SCH-10 [SA182 F316L]</t>
  </si>
  <si>
    <t>WNeck Flange 400-NPS16 SCH-100 [SA182 F316L]</t>
  </si>
  <si>
    <t>WNeck Flange 400-NPS16 SCH-120 [SA182 F316L]</t>
  </si>
  <si>
    <t>WNeck Flange 400-NPS16 SCH-140 [SA182 F316L]</t>
  </si>
  <si>
    <t>WNeck Flange 400-NPS16 SCH-160 [SA182 F316L]</t>
  </si>
  <si>
    <t>WNeck Flange 400-NPS16 SCH-20 [SA182 F316L]</t>
  </si>
  <si>
    <t>WNeck Flange 400-NPS16 SCH-30 [SA182 F316L]</t>
  </si>
  <si>
    <t>WNeck Flange 400-NPS16 SCH-40 [SA182 F316L]</t>
  </si>
  <si>
    <t>WNeck Flange 400-NPS16 SCH-60 [SA182 F316L]</t>
  </si>
  <si>
    <t>WNeck Flange 400-NPS16 SCH-80 [SA182 F316L]</t>
  </si>
  <si>
    <t>WNeck Flange 400-NPS16 SCH-STD [SA182 F316L]</t>
  </si>
  <si>
    <t>WNeck Flange 400-NPS16 SCH-XH [SA182 F316L]</t>
  </si>
  <si>
    <t>WNeck Flange 400-NPS18 SCH-10 [SA182 F316L]</t>
  </si>
  <si>
    <t>WNeck Flange 400-NPS18 SCH-100 [SA182 F316L]</t>
  </si>
  <si>
    <t>WNeck Flange 400-NPS18 SCH-120 [SA182 F316L]</t>
  </si>
  <si>
    <t>WNeck Flange 400-NPS18 SCH-140 [SA182 F316L]</t>
  </si>
  <si>
    <t>WNeck Flange 400-NPS18 SCH-160 [SA182 F316L]</t>
  </si>
  <si>
    <t>WNeck Flange 400-NPS18 SCH-20 [SA182 F316L]</t>
  </si>
  <si>
    <t>WNeck Flange 400-NPS18 SCH-30 [SA182 F316L]</t>
  </si>
  <si>
    <t>WNeck Flange 400-NPS18 SCH-40 [SA182 F316L]</t>
  </si>
  <si>
    <t>WNeck Flange 400-NPS18 SCH-60 [SA182 F316L]</t>
  </si>
  <si>
    <t>WNeck Flange 400-NPS18 SCH-80 [SA182 F316L]</t>
  </si>
  <si>
    <t>WNeck Flange 400-NPS18 SCH-STD [SA182 F316L]</t>
  </si>
  <si>
    <t>WNeck Flange 400-NPS18 SCH-XH [SA182 F316L]</t>
  </si>
  <si>
    <t>WNeck Flange 400-NPS20 SCH-10 [SA182 F316L]</t>
  </si>
  <si>
    <t>WNeck Flange 400-NPS20 SCH-100 [SA182 F316L]</t>
  </si>
  <si>
    <t>WNeck Flange 400-NPS20 SCH-120 [SA182 F316L]</t>
  </si>
  <si>
    <t>WNeck Flange 400-NPS20 SCH-140 [SA182 F316L]</t>
  </si>
  <si>
    <t>WNeck Flange 400-NPS20 SCH-160 [SA182 F316L]</t>
  </si>
  <si>
    <t>WNeck Flange 400-NPS20 SCH-20 [SA182 F316L]</t>
  </si>
  <si>
    <t>WNeck Flange 400-NPS20 SCH-30 [SA182 F316L]</t>
  </si>
  <si>
    <t>WNeck Flange 400-NPS20 SCH-40 [SA182 F316L]</t>
  </si>
  <si>
    <t>WNeck Flange 400-NPS20 SCH-60 [SA182 F316L]</t>
  </si>
  <si>
    <t>WNeck Flange 400-NPS20 SCH-80 [SA182 F316L]</t>
  </si>
  <si>
    <t>WNeck Flange 400-NPS20 SCH-STD [SA182 F316L]</t>
  </si>
  <si>
    <t>WNeck Flange 400-NPS20 SCH-XH [SA182 F316L]</t>
  </si>
  <si>
    <t>WNeck Flange 400-NPS24 SCH-10 [SA182 F316L]</t>
  </si>
  <si>
    <t>WNeck Flange 400-NPS24 SCH-100 [SA182 F316L]</t>
  </si>
  <si>
    <t>WNeck Flange 400-NPS24 SCH-120 [SA182 F316L]</t>
  </si>
  <si>
    <t>WNeck Flange 400-NPS24 SCH-140 [SA182 F316L]</t>
  </si>
  <si>
    <t>WNeck Flange 400-NPS24 SCH-160 [SA182 F316L]</t>
  </si>
  <si>
    <t>WNeck Flange 400-NPS24 SCH-20 [SA182 F316L]</t>
  </si>
  <si>
    <t>WNeck Flange 400-NPS24 SCH-30 [SA182 F316L]</t>
  </si>
  <si>
    <t>WNeck Flange 400-NPS24 SCH-40 [SA182 F316L]</t>
  </si>
  <si>
    <t>WNeck Flange 400-NPS24 SCH-60 [SA182 F316L]</t>
  </si>
  <si>
    <t>WNeck Flange 400-NPS24 SCH-80 [SA182 F316L]</t>
  </si>
  <si>
    <t>WNeck Flange 400-NPS24 SCH-STD [SA182 F316L]</t>
  </si>
  <si>
    <t>WNeck Flange 400-NPS24 SCH-XH [SA182 F316L]</t>
  </si>
  <si>
    <t>WNeck Flange 600-NPS0.5 SCH-10 [SA182 F316L]</t>
  </si>
  <si>
    <t>WNeck Flange 600-NPS0.5 SCH-160 [SA182 F316L]</t>
  </si>
  <si>
    <t>WNeck Flange 600-NPS0.5 SCH-40 [SA182 F316L]</t>
  </si>
  <si>
    <t>WNeck Flange 600-NPS0.5 SCH-80 [SA182 F316L]</t>
  </si>
  <si>
    <t>WNeck Flange 600-NPS0.5 SCH-STD [SA182 F316L]</t>
  </si>
  <si>
    <t>WNeck Flange 600-NPS0.5 SCH-XH [SA182 F316L]</t>
  </si>
  <si>
    <t>WNeck Flange 600-NPS0.5 SCH-XXH [SA182 F316L]</t>
  </si>
  <si>
    <t>WNeck Flange 600-NPS0.75 SCH-10 [SA182 F316L]</t>
  </si>
  <si>
    <t>WNeck Flange 600-NPS0.75 SCH-160 [SA182 F316L]</t>
  </si>
  <si>
    <t>WNeck Flange 600-NPS0.75 SCH-40 [SA182 F316L]</t>
  </si>
  <si>
    <t>WNeck Flange 600-NPS0.75 SCH-80 [SA182 F316L]</t>
  </si>
  <si>
    <t>WNeck Flange 600-NPS0.75 SCH-STD [SA182 F316L]</t>
  </si>
  <si>
    <t>WNeck Flange 600-NPS0.75 SCH-XH [SA182 F316L]</t>
  </si>
  <si>
    <t>WNeck Flange 600-NPS0.75 SCH-XXH [SA182 F316L]</t>
  </si>
  <si>
    <t>WNeck Flange 600-NPS1 SCH-10 [SA182 F316L]</t>
  </si>
  <si>
    <t>WNeck Flange 600-NPS1 SCH-160 [SA182 F316L]</t>
  </si>
  <si>
    <t>WNeck Flange 600-NPS1 SCH-40 [SA182 F316L]</t>
  </si>
  <si>
    <t>WNeck Flange 600-NPS1 SCH-80 [SA182 F316L]</t>
  </si>
  <si>
    <t>WNeck Flange 600-NPS1 SCH-STD [SA182 F316L]</t>
  </si>
  <si>
    <t>WNeck Flange 600-NPS1 SCH-XH [SA182 F316L]</t>
  </si>
  <si>
    <t>WNeck Flange 600-NPS1 SCH-XXH [SA182 F316L]</t>
  </si>
  <si>
    <t>WNeck Flange 600-NPS1.25 SCH-10 [SA182 F316L]</t>
  </si>
  <si>
    <t>WNeck Flange 600-NPS1.25 SCH-160 [SA182 F316L]</t>
  </si>
  <si>
    <t>WNeck Flange 600-NPS1.25 SCH-40 [SA182 F316L]</t>
  </si>
  <si>
    <t>WNeck Flange 600-NPS1.25 SCH-80 [SA182 F316L]</t>
  </si>
  <si>
    <t>WNeck Flange 600-NPS1.25 SCH-STD [SA182 F316L]</t>
  </si>
  <si>
    <t>WNeck Flange 600-NPS1.25 SCH-XH [SA182 F316L]</t>
  </si>
  <si>
    <t>WNeck Flange 600-NPS1.25 SCH-XXH [SA182 F316L]</t>
  </si>
  <si>
    <t>WNeck Flange 600-NPS1.5 SCH-10 [SA182 F316L]</t>
  </si>
  <si>
    <t>WNeck Flange 600-NPS1.5 SCH-160 [SA182 F316L]</t>
  </si>
  <si>
    <t>WNeck Flange 600-NPS1.5 SCH-40 [SA182 F316L]</t>
  </si>
  <si>
    <t>WNeck Flange 600-NPS1.5 SCH-80 [SA182 F316L]</t>
  </si>
  <si>
    <t>WNeck Flange 600-NPS1.5 SCH-STD [SA182 F316L]</t>
  </si>
  <si>
    <t>WNeck Flange 600-NPS1.5 SCH-XH [SA182 F316L]</t>
  </si>
  <si>
    <t>WNeck Flange 600-NPS1.5 SCH-XXH [SA182 F316L]</t>
  </si>
  <si>
    <t>WNeck Flange 600-NPS2 SCH-10 [SA182 F316L]</t>
  </si>
  <si>
    <t>WNeck Flange 600-NPS2 SCH-160 [SA182 F316L]</t>
  </si>
  <si>
    <t>WNeck Flange 600-NPS2 SCH-40 [SA182 F316L]</t>
  </si>
  <si>
    <t>WNeck Flange 600-NPS2 SCH-80 [SA182 F316L]</t>
  </si>
  <si>
    <t>WNeck Flange 600-NPS2 SCH-STD [SA182 F316L]</t>
  </si>
  <si>
    <t>WNeck Flange 600-NPS2 SCH-XH [SA182 F316L]</t>
  </si>
  <si>
    <t>WNeck Flange 600-NPS2 SCH-XXH [SA182 F316L]</t>
  </si>
  <si>
    <t>WNeck Flange 600-NPS2.5 SCH-10 [SA182 F316L]</t>
  </si>
  <si>
    <t>WNeck Flange 600-NPS2.5 SCH-160 [SA182 F316L]</t>
  </si>
  <si>
    <t>WNeck Flange 600-NPS2.5 SCH-40 [SA182 F316L]</t>
  </si>
  <si>
    <t>WNeck Flange 600-NPS2.5 SCH-80 [SA182 F316L]</t>
  </si>
  <si>
    <t>WNeck Flange 600-NPS2.5 SCH-STD [SA182 F316L]</t>
  </si>
  <si>
    <t>WNeck Flange 600-NPS2.5 SCH-XH [SA182 F316L]</t>
  </si>
  <si>
    <t>WNeck Flange 600-NPS2.5 SCH-XXH [SA182 F316L]</t>
  </si>
  <si>
    <t>WNeck Flange 600-NPS3 SCH-10 [SA182 F316L]</t>
  </si>
  <si>
    <t>WNeck Flange 600-NPS3 SCH-160 [SA182 F316L]</t>
  </si>
  <si>
    <t>WNeck Flange 600-NPS3 SCH-40 [SA182 F316L]</t>
  </si>
  <si>
    <t>WNeck Flange 600-NPS3 SCH-80 [SA182 F316L]</t>
  </si>
  <si>
    <t>WNeck Flange 600-NPS3 SCH-STD [SA182 F316L]</t>
  </si>
  <si>
    <t>WNeck Flange 600-NPS3 SCH-XH [SA182 F316L]</t>
  </si>
  <si>
    <t>WNeck Flange 600-NPS3 SCH-XXH [SA182 F316L]</t>
  </si>
  <si>
    <t>WNeck Flange 600-NPS3.5 SCH-10 [SA182 F316L]</t>
  </si>
  <si>
    <t>WNeck Flange 600-NPS3.5 SCH-40 [SA182 F316L]</t>
  </si>
  <si>
    <t>WNeck Flange 600-NPS3.5 SCH-80 [SA182 F316L]</t>
  </si>
  <si>
    <t>WNeck Flange 600-NPS3.5 SCH-STD [SA182 F316L]</t>
  </si>
  <si>
    <t>WNeck Flange 600-NPS3.5 SCH-XH [SA182 F316L]</t>
  </si>
  <si>
    <t>WNeck Flange 600-NPS3.5 SCH-XXH [SA182 F316L]</t>
  </si>
  <si>
    <t>WNeck Flange 600-NPS4 SCH-10 [SA182 F316L]</t>
  </si>
  <si>
    <t>WNeck Flange 600-NPS4 SCH-120 [SA182 F316L]</t>
  </si>
  <si>
    <t>WNeck Flange 600-NPS4 SCH-160 [SA182 F316L]</t>
  </si>
  <si>
    <t>WNeck Flange 600-NPS4 SCH-40 [SA182 F316L]</t>
  </si>
  <si>
    <t>WNeck Flange 600-NPS4 SCH-80 [SA182 F316L]</t>
  </si>
  <si>
    <t>WNeck Flange 600-NPS4 SCH-STD [SA182 F316L]</t>
  </si>
  <si>
    <t>WNeck Flange 600-NPS4 SCH-XH [SA182 F316L]</t>
  </si>
  <si>
    <t>WNeck Flange 600-NPS4 SCH-XXH [SA182 F316L]</t>
  </si>
  <si>
    <t>WNeck Flange 600-NPS5 SCH-10 [SA182 F316L]</t>
  </si>
  <si>
    <t>WNeck Flange 600-NPS5 SCH-120 [SA182 F316L]</t>
  </si>
  <si>
    <t>WNeck Flange 600-NPS5 SCH-160 [SA182 F316L]</t>
  </si>
  <si>
    <t>WNeck Flange 600-NPS5 SCH-40 [SA182 F316L]</t>
  </si>
  <si>
    <t>WNeck Flange 600-NPS5 SCH-80 [SA182 F316L]</t>
  </si>
  <si>
    <t>WNeck Flange 600-NPS5 SCH-STD [SA182 F316L]</t>
  </si>
  <si>
    <t>WNeck Flange 600-NPS5 SCH-XH [SA182 F316L]</t>
  </si>
  <si>
    <t>WNeck Flange 600-NPS5 SCH-XXH [SA182 F316L]</t>
  </si>
  <si>
    <t>WNeck Flange 600-NPS6 SCH-10 [SA182 F316L]</t>
  </si>
  <si>
    <t>WNeck Flange 600-NPS6 SCH-120 [SA182 F316L]</t>
  </si>
  <si>
    <t>WNeck Flange 600-NPS6 SCH-160 [SA182 F316L]</t>
  </si>
  <si>
    <t>WNeck Flange 600-NPS6 SCH-40 [SA182 F316L]</t>
  </si>
  <si>
    <t>WNeck Flange 600-NPS6 SCH-80 [SA182 F316L]</t>
  </si>
  <si>
    <t>WNeck Flange 600-NPS6 SCH-STD [SA182 F316L]</t>
  </si>
  <si>
    <t>WNeck Flange 600-NPS6 SCH-XH [SA182 F316L]</t>
  </si>
  <si>
    <t>WNeck Flange 600-NPS6 SCH-XXH [SA182 F316L]</t>
  </si>
  <si>
    <t>WNeck Flange 600-NPS8 SCH-10 [SA182 F316L]</t>
  </si>
  <si>
    <t>WNeck Flange 600-NPS8 SCH-100 [SA182 F316L]</t>
  </si>
  <si>
    <t>WNeck Flange 600-NPS8 SCH-120 [SA182 F316L]</t>
  </si>
  <si>
    <t>WNeck Flange 600-NPS8 SCH-140 [SA182 F316L]</t>
  </si>
  <si>
    <t>WNeck Flange 600-NPS8 SCH-160 [SA182 F316L]</t>
  </si>
  <si>
    <t>WNeck Flange 600-NPS8 SCH-20 [SA182 F316L]</t>
  </si>
  <si>
    <t>WNeck Flange 600-NPS8 SCH-30 [SA182 F316L]</t>
  </si>
  <si>
    <t>WNeck Flange 600-NPS8 SCH-40 [SA182 F316L]</t>
  </si>
  <si>
    <t>WNeck Flange 600-NPS8 SCH-60 [SA182 F316L]</t>
  </si>
  <si>
    <t>WNeck Flange 600-NPS8 SCH-80 [SA182 F316L]</t>
  </si>
  <si>
    <t>WNeck Flange 600-NPS8 SCH-STD [SA182 F316L]</t>
  </si>
  <si>
    <t>WNeck Flange 600-NPS8 SCH-XH [SA182 F316L]</t>
  </si>
  <si>
    <t>WNeck Flange 600-NPS8 SCH-XXH [SA182 F316L]</t>
  </si>
  <si>
    <t>WNeck Flange 600-NPS10 SCH-10 [SA182 F316L]</t>
  </si>
  <si>
    <t>WNeck Flange 600-NPS10 SCH-100 [SA182 F316L]</t>
  </si>
  <si>
    <t>WNeck Flange 600-NPS10 SCH-120 [SA182 F316L]</t>
  </si>
  <si>
    <t>WNeck Flange 600-NPS10 SCH-140 [SA182 F316L]</t>
  </si>
  <si>
    <t>WNeck Flange 600-NPS10 SCH-160 [SA182 F316L]</t>
  </si>
  <si>
    <t>WNeck Flange 600-NPS10 SCH-20 [SA182 F316L]</t>
  </si>
  <si>
    <t>WNeck Flange 600-NPS10 SCH-30 [SA182 F316L]</t>
  </si>
  <si>
    <t>WNeck Flange 600-NPS10 SCH-40 [SA182 F316L]</t>
  </si>
  <si>
    <t>WNeck Flange 600-NPS10 SCH-60 [SA182 F316L]</t>
  </si>
  <si>
    <t>WNeck Flange 600-NPS10 SCH-80 [SA182 F316L]</t>
  </si>
  <si>
    <t>WNeck Flange 600-NPS10 SCH-STD [SA182 F316L]</t>
  </si>
  <si>
    <t>WNeck Flange 600-NPS10 SCH-XH [SA182 F316L]</t>
  </si>
  <si>
    <t>WNeck Flange 600-NPS10 SCH-XXH [SA182 F316L]</t>
  </si>
  <si>
    <t>WNeck Flange 600-NPS12 SCH-10 [SA182 F316L]</t>
  </si>
  <si>
    <t>WNeck Flange 600-NPS12 SCH-100 [SA182 F316L]</t>
  </si>
  <si>
    <t>WNeck Flange 600-NPS12 SCH-120 [SA182 F316L]</t>
  </si>
  <si>
    <t>WNeck Flange 600-NPS12 SCH-140 [SA182 F316L]</t>
  </si>
  <si>
    <t>WNeck Flange 600-NPS12 SCH-160 [SA182 F316L]</t>
  </si>
  <si>
    <t>WNeck Flange 600-NPS12 SCH-20 [SA182 F316L]</t>
  </si>
  <si>
    <t>WNeck Flange 600-NPS12 SCH-30 [SA182 F316L]</t>
  </si>
  <si>
    <t>WNeck Flange 600-NPS12 SCH-40 [SA182 F316L]</t>
  </si>
  <si>
    <t>WNeck Flange 600-NPS12 SCH-60 [SA182 F316L]</t>
  </si>
  <si>
    <t>WNeck Flange 600-NPS12 SCH-80 [SA182 F316L]</t>
  </si>
  <si>
    <t>WNeck Flange 600-NPS12 SCH-STD [SA182 F316L]</t>
  </si>
  <si>
    <t>WNeck Flange 600-NPS12 SCH-XH [SA182 F316L]</t>
  </si>
  <si>
    <t>WNeck Flange 600-NPS12 SCH-XXH [SA182 F316L]</t>
  </si>
  <si>
    <t>WNeck Flange 600-NPS14 SCH-10 [SA182 F316L]</t>
  </si>
  <si>
    <t>WNeck Flange 600-NPS14 SCH-100 [SA182 F316L]</t>
  </si>
  <si>
    <t>WNeck Flange 600-NPS14 SCH-120 [SA182 F316L]</t>
  </si>
  <si>
    <t>WNeck Flange 600-NPS14 SCH-140 [SA182 F316L]</t>
  </si>
  <si>
    <t>WNeck Flange 600-NPS14 SCH-160 [SA182 F316L]</t>
  </si>
  <si>
    <t>WNeck Flange 600-NPS14 SCH-20 [SA182 F316L]</t>
  </si>
  <si>
    <t>WNeck Flange 600-NPS14 SCH-30 [SA182 F316L]</t>
  </si>
  <si>
    <t>WNeck Flange 600-NPS14 SCH-40 [SA182 F316L]</t>
  </si>
  <si>
    <t>WNeck Flange 600-NPS14 SCH-60 [SA182 F316L]</t>
  </si>
  <si>
    <t>WNeck Flange 600-NPS14 SCH-80 [SA182 F316L]</t>
  </si>
  <si>
    <t>WNeck Flange 600-NPS14 SCH-STD [SA182 F316L]</t>
  </si>
  <si>
    <t>WNeck Flange 600-NPS14 SCH-XH [SA182 F316L]</t>
  </si>
  <si>
    <t>WNeck Flange 600-NPS16 SCH-10 [SA182 F316L]</t>
  </si>
  <si>
    <t>WNeck Flange 600-NPS16 SCH-100 [SA182 F316L]</t>
  </si>
  <si>
    <t>WNeck Flange 600-NPS16 SCH-120 [SA182 F316L]</t>
  </si>
  <si>
    <t>WNeck Flange 600-NPS16 SCH-140 [SA182 F316L]</t>
  </si>
  <si>
    <t>WNeck Flange 600-NPS16 SCH-160 [SA182 F316L]</t>
  </si>
  <si>
    <t>WNeck Flange 600-NPS16 SCH-20 [SA182 F316L]</t>
  </si>
  <si>
    <t>WNeck Flange 600-NPS16 SCH-30 [SA182 F316L]</t>
  </si>
  <si>
    <t>WNeck Flange 600-NPS16 SCH-40 [SA182 F316L]</t>
  </si>
  <si>
    <t>WNeck Flange 600-NPS16 SCH-60 [SA182 F316L]</t>
  </si>
  <si>
    <t>WNeck Flange 600-NPS16 SCH-80 [SA182 F316L]</t>
  </si>
  <si>
    <t>WNeck Flange 600-NPS16 SCH-STD [SA182 F316L]</t>
  </si>
  <si>
    <t>WNeck Flange 600-NPS16 SCH-XH [SA182 F316L]</t>
  </si>
  <si>
    <t>WNeck Flange 600-NPS18 SCH-10 [SA182 F316L]</t>
  </si>
  <si>
    <t>WNeck Flange 600-NPS18 SCH-100 [SA182 F316L]</t>
  </si>
  <si>
    <t>WNeck Flange 600-NPS18 SCH-120 [SA182 F316L]</t>
  </si>
  <si>
    <t>WNeck Flange 600-NPS18 SCH-140 [SA182 F316L]</t>
  </si>
  <si>
    <t>WNeck Flange 600-NPS18 SCH-160 [SA182 F316L]</t>
  </si>
  <si>
    <t>WNeck Flange 600-NPS18 SCH-20 [SA182 F316L]</t>
  </si>
  <si>
    <t>WNeck Flange 600-NPS18 SCH-30 [SA182 F316L]</t>
  </si>
  <si>
    <t>WNeck Flange 600-NPS18 SCH-40 [SA182 F316L]</t>
  </si>
  <si>
    <t>WNeck Flange 600-NPS18 SCH-60 [SA182 F316L]</t>
  </si>
  <si>
    <t>WNeck Flange 600-NPS18 SCH-80 [SA182 F316L]</t>
  </si>
  <si>
    <t>WNeck Flange 600-NPS18 SCH-STD [SA182 F316L]</t>
  </si>
  <si>
    <t>WNeck Flange 600-NPS18 SCH-XH [SA182 F316L]</t>
  </si>
  <si>
    <t>WNeck Flange 600-NPS20 SCH-10 [SA182 F316L]</t>
  </si>
  <si>
    <t>WNeck Flange 600-NPS20 SCH-100 [SA182 F316L]</t>
  </si>
  <si>
    <t>WNeck Flange 600-NPS20 SCH-120 [SA182 F316L]</t>
  </si>
  <si>
    <t>WNeck Flange 600-NPS20 SCH-140 [SA182 F316L]</t>
  </si>
  <si>
    <t>WNeck Flange 600-NPS20 SCH-160 [SA182 F316L]</t>
  </si>
  <si>
    <t>WNeck Flange 600-NPS20 SCH-20 [SA182 F316L]</t>
  </si>
  <si>
    <t>WNeck Flange 600-NPS20 SCH-30 [SA182 F316L]</t>
  </si>
  <si>
    <t>WNeck Flange 600-NPS20 SCH-40 [SA182 F316L]</t>
  </si>
  <si>
    <t>WNeck Flange 600-NPS20 SCH-60 [SA182 F316L]</t>
  </si>
  <si>
    <t>WNeck Flange 600-NPS20 SCH-80 [SA182 F316L]</t>
  </si>
  <si>
    <t>WNeck Flange 600-NPS20 SCH-STD [SA182 F316L]</t>
  </si>
  <si>
    <t>WNeck Flange 600-NPS20 SCH-XH [SA182 F316L]</t>
  </si>
  <si>
    <t>WNeck Flange 600-NPS24 SCH-10 [SA182 F316L]</t>
  </si>
  <si>
    <t>WNeck Flange 600-NPS24 SCH-100 [SA182 F316L]</t>
  </si>
  <si>
    <t>WNeck Flange 600-NPS24 SCH-120 [SA182 F316L]</t>
  </si>
  <si>
    <t>WNeck Flange 600-NPS24 SCH-140 [SA182 F316L]</t>
  </si>
  <si>
    <t>WNeck Flange 600-NPS24 SCH-160 [SA182 F316L]</t>
  </si>
  <si>
    <t>WNeck Flange 600-NPS24 SCH-20 [SA182 F316L]</t>
  </si>
  <si>
    <t>WNeck Flange 600-NPS24 SCH-30 [SA182 F316L]</t>
  </si>
  <si>
    <t>WNeck Flange 600-NPS24 SCH-40 [SA182 F316L]</t>
  </si>
  <si>
    <t>WNeck Flange 600-NPS24 SCH-60 [SA182 F316L]</t>
  </si>
  <si>
    <t>WNeck Flange 600-NPS24 SCH-80 [SA182 F316L]</t>
  </si>
  <si>
    <t>WNeck Flange 600-NPS24 SCH-STD [SA182 F316L]</t>
  </si>
  <si>
    <t>WNeck Flange 600-NPS24 SCH-XH [SA182 F316L]</t>
  </si>
  <si>
    <t>WNeck Flange 900-NPS0.5 SCH-10 [SA182 F316L]</t>
  </si>
  <si>
    <t>WNeck Flange 900-NPS0.5 SCH-160 [SA182 F316L]</t>
  </si>
  <si>
    <t>WNeck Flange 900-NPS0.5 SCH-40 [SA182 F316L]</t>
  </si>
  <si>
    <t>WNeck Flange 900-NPS0.5 SCH-80 [SA182 F316L]</t>
  </si>
  <si>
    <t>WNeck Flange 900-NPS0.5 SCH-STD [SA182 F316L]</t>
  </si>
  <si>
    <t>WNeck Flange 900-NPS0.5 SCH-XH [SA182 F316L]</t>
  </si>
  <si>
    <t>WNeck Flange 900-NPS0.5 SCH-XXH [SA182 F316L]</t>
  </si>
  <si>
    <t>WNeck Flange 900-NPS0.75 SCH-10 [SA182 F316L]</t>
  </si>
  <si>
    <t>WNeck Flange 900-NPS0.75 SCH-160 [SA182 F316L]</t>
  </si>
  <si>
    <t>WNeck Flange 900-NPS0.75 SCH-40 [SA182 F316L]</t>
  </si>
  <si>
    <t>WNeck Flange 900-NPS0.75 SCH-80 [SA182 F316L]</t>
  </si>
  <si>
    <t>WNeck Flange 900-NPS0.75 SCH-STD [SA182 F316L]</t>
  </si>
  <si>
    <t>WNeck Flange 900-NPS0.75 SCH-XH [SA182 F316L]</t>
  </si>
  <si>
    <t>WNeck Flange 900-NPS0.75 SCH-XXH [SA182 F316L]</t>
  </si>
  <si>
    <t>WNeck Flange 900-NPS1 SCH-10 [SA182 F316L]</t>
  </si>
  <si>
    <t>WNeck Flange 900-NPS1 SCH-160 [SA182 F316L]</t>
  </si>
  <si>
    <t>WNeck Flange 900-NPS1 SCH-40 [SA182 F316L]</t>
  </si>
  <si>
    <t>WNeck Flange 900-NPS1 SCH-80 [SA182 F316L]</t>
  </si>
  <si>
    <t>WNeck Flange 900-NPS1 SCH-STD [SA182 F316L]</t>
  </si>
  <si>
    <t>WNeck Flange 900-NPS1 SCH-XH [SA182 F316L]</t>
  </si>
  <si>
    <t>WNeck Flange 900-NPS1 SCH-XXH [SA182 F316L]</t>
  </si>
  <si>
    <t>WNeck Flange 900-NPS1.25 SCH-10 [SA182 F316L]</t>
  </si>
  <si>
    <t>WNeck Flange 900-NPS1.25 SCH-160 [SA182 F316L]</t>
  </si>
  <si>
    <t>WNeck Flange 900-NPS1.25 SCH-40 [SA182 F316L]</t>
  </si>
  <si>
    <t>WNeck Flange 900-NPS1.25 SCH-80 [SA182 F316L]</t>
  </si>
  <si>
    <t>WNeck Flange 900-NPS1.25 SCH-STD [SA182 F316L]</t>
  </si>
  <si>
    <t>WNeck Flange 900-NPS1.25 SCH-XH [SA182 F316L]</t>
  </si>
  <si>
    <t>WNeck Flange 900-NPS1.25 SCH-XXH [SA182 F316L]</t>
  </si>
  <si>
    <t>WNeck Flange 900-NPS1.5 SCH-10 [SA182 F316L]</t>
  </si>
  <si>
    <t>WNeck Flange 900-NPS1.5 SCH-160 [SA182 F316L]</t>
  </si>
  <si>
    <t>WNeck Flange 900-NPS1.5 SCH-40 [SA182 F316L]</t>
  </si>
  <si>
    <t>WNeck Flange 900-NPS1.5 SCH-80 [SA182 F316L]</t>
  </si>
  <si>
    <t>WNeck Flange 900-NPS1.5 SCH-STD [SA182 F316L]</t>
  </si>
  <si>
    <t>WNeck Flange 900-NPS1.5 SCH-XH [SA182 F316L]</t>
  </si>
  <si>
    <t>WNeck Flange 900-NPS1.5 SCH-XXH [SA182 F316L]</t>
  </si>
  <si>
    <t>WNeck Flange 900-NPS2 SCH-10 [SA182 F316L]</t>
  </si>
  <si>
    <t>WNeck Flange 900-NPS2 SCH-160 [SA182 F316L]</t>
  </si>
  <si>
    <t>WNeck Flange 900-NPS2 SCH-40 [SA182 F316L]</t>
  </si>
  <si>
    <t>WNeck Flange 900-NPS2 SCH-80 [SA182 F316L]</t>
  </si>
  <si>
    <t>WNeck Flange 900-NPS2 SCH-STD [SA182 F316L]</t>
  </si>
  <si>
    <t>WNeck Flange 900-NPS2 SCH-XH [SA182 F316L]</t>
  </si>
  <si>
    <t>WNeck Flange 900-NPS2 SCH-XXH [SA182 F316L]</t>
  </si>
  <si>
    <t>WNeck Flange 900-NPS2.5 SCH-10 [SA182 F316L]</t>
  </si>
  <si>
    <t>WNeck Flange 900-NPS2.5 SCH-160 [SA182 F316L]</t>
  </si>
  <si>
    <t>WNeck Flange 900-NPS2.5 SCH-40 [SA182 F316L]</t>
  </si>
  <si>
    <t>WNeck Flange 900-NPS2.5 SCH-80 [SA182 F316L]</t>
  </si>
  <si>
    <t>WNeck Flange 900-NPS2.5 SCH-STD [SA182 F316L]</t>
  </si>
  <si>
    <t>WNeck Flange 900-NPS2.5 SCH-XH [SA182 F316L]</t>
  </si>
  <si>
    <t>WNeck Flange 900-NPS2.5 SCH-XXH [SA182 F316L]</t>
  </si>
  <si>
    <t>WNeck Flange 900-NPS3 SCH-10 [SA182 F316L]</t>
  </si>
  <si>
    <t>WNeck Flange 900-NPS3 SCH-160 [SA182 F316L]</t>
  </si>
  <si>
    <t>WNeck Flange 900-NPS3 SCH-40 [SA182 F316L]</t>
  </si>
  <si>
    <t>WNeck Flange 900-NPS3 SCH-80 [SA182 F316L]</t>
  </si>
  <si>
    <t>WNeck Flange 900-NPS3 SCH-STD [SA182 F316L]</t>
  </si>
  <si>
    <t>WNeck Flange 900-NPS3 SCH-XH [SA182 F316L]</t>
  </si>
  <si>
    <t>WNeck Flange 900-NPS3 SCH-XXH [SA182 F316L]</t>
  </si>
  <si>
    <t>WNeck Flange 900-NPS4 SCH-10 [SA182 F316L]</t>
  </si>
  <si>
    <t>WNeck Flange 900-NPS4 SCH-120 [SA182 F316L]</t>
  </si>
  <si>
    <t>WNeck Flange 900-NPS4 SCH-160 [SA182 F316L]</t>
  </si>
  <si>
    <t>WNeck Flange 900-NPS4 SCH-40 [SA182 F316L]</t>
  </si>
  <si>
    <t>WNeck Flange 900-NPS4 SCH-80 [SA182 F316L]</t>
  </si>
  <si>
    <t>WNeck Flange 900-NPS4 SCH-STD [SA182 F316L]</t>
  </si>
  <si>
    <t>WNeck Flange 900-NPS4 SCH-XH [SA182 F316L]</t>
  </si>
  <si>
    <t>WNeck Flange 900-NPS4 SCH-XXH [SA182 F316L]</t>
  </si>
  <si>
    <t>WNeck Flange 900-NPS5 SCH-10 [SA182 F316L]</t>
  </si>
  <si>
    <t>WNeck Flange 900-NPS5 SCH-120 [SA182 F316L]</t>
  </si>
  <si>
    <t>WNeck Flange 900-NPS5 SCH-160 [SA182 F316L]</t>
  </si>
  <si>
    <t>WNeck Flange 900-NPS5 SCH-40 [SA182 F316L]</t>
  </si>
  <si>
    <t>WNeck Flange 900-NPS5 SCH-80 [SA182 F316L]</t>
  </si>
  <si>
    <t>WNeck Flange 900-NPS5 SCH-STD [SA182 F316L]</t>
  </si>
  <si>
    <t>WNeck Flange 900-NPS5 SCH-XH [SA182 F316L]</t>
  </si>
  <si>
    <t>WNeck Flange 900-NPS5 SCH-XXH [SA182 F316L]</t>
  </si>
  <si>
    <t>WNeck Flange 900-NPS6 SCH-10 [SA182 F316L]</t>
  </si>
  <si>
    <t>WNeck Flange 900-NPS6 SCH-120 [SA182 F316L]</t>
  </si>
  <si>
    <t>WNeck Flange 900-NPS6 SCH-160 [SA182 F316L]</t>
  </si>
  <si>
    <t>WNeck Flange 900-NPS6 SCH-40 [SA182 F316L]</t>
  </si>
  <si>
    <t>WNeck Flange 900-NPS6 SCH-80 [SA182 F316L]</t>
  </si>
  <si>
    <t>WNeck Flange 900-NPS6 SCH-STD [SA182 F316L]</t>
  </si>
  <si>
    <t>WNeck Flange 900-NPS6 SCH-XH [SA182 F316L]</t>
  </si>
  <si>
    <t>WNeck Flange 900-NPS6 SCH-XXH [SA182 F316L]</t>
  </si>
  <si>
    <t>WNeck Flange 900-NPS8 SCH-10 [SA182 F316L]</t>
  </si>
  <si>
    <t>WNeck Flange 900-NPS8 SCH-100 [SA182 F316L]</t>
  </si>
  <si>
    <t>WNeck Flange 900-NPS8 SCH-120 [SA182 F316L]</t>
  </si>
  <si>
    <t>WNeck Flange 900-NPS8 SCH-140 [SA182 F316L]</t>
  </si>
  <si>
    <t>WNeck Flange 900-NPS8 SCH-160 [SA182 F316L]</t>
  </si>
  <si>
    <t>WNeck Flange 900-NPS8 SCH-20 [SA182 F316L]</t>
  </si>
  <si>
    <t>WNeck Flange 900-NPS8 SCH-30 [SA182 F316L]</t>
  </si>
  <si>
    <t>WNeck Flange 900-NPS8 SCH-40 [SA182 F316L]</t>
  </si>
  <si>
    <t>WNeck Flange 900-NPS8 SCH-60 [SA182 F316L]</t>
  </si>
  <si>
    <t>WNeck Flange 900-NPS8 SCH-80 [SA182 F316L]</t>
  </si>
  <si>
    <t>WNeck Flange 900-NPS8 SCH-STD [SA182 F316L]</t>
  </si>
  <si>
    <t>WNeck Flange 900-NPS8 SCH-XH [SA182 F316L]</t>
  </si>
  <si>
    <t>WNeck Flange 900-NPS8 SCH-XXH [SA182 F316L]</t>
  </si>
  <si>
    <t>WNeck Flange 900-NPS10 SCH-10 [SA182 F316L]</t>
  </si>
  <si>
    <t>WNeck Flange 900-NPS10 SCH-100 [SA182 F316L]</t>
  </si>
  <si>
    <t>WNeck Flange 900-NPS10 SCH-120 [SA182 F316L]</t>
  </si>
  <si>
    <t>WNeck Flange 900-NPS10 SCH-140 [SA182 F316L]</t>
  </si>
  <si>
    <t>WNeck Flange 900-NPS10 SCH-160 [SA182 F316L]</t>
  </si>
  <si>
    <t>WNeck Flange 900-NPS10 SCH-20 [SA182 F316L]</t>
  </si>
  <si>
    <t>WNeck Flange 900-NPS10 SCH-30 [SA182 F316L]</t>
  </si>
  <si>
    <t>WNeck Flange 900-NPS10 SCH-40 [SA182 F316L]</t>
  </si>
  <si>
    <t>WNeck Flange 900-NPS10 SCH-60 [SA182 F316L]</t>
  </si>
  <si>
    <t>WNeck Flange 900-NPS10 SCH-80 [SA182 F316L]</t>
  </si>
  <si>
    <t>WNeck Flange 900-NPS10 SCH-STD [SA182 F316L]</t>
  </si>
  <si>
    <t>WNeck Flange 900-NPS10 SCH-XH [SA182 F316L]</t>
  </si>
  <si>
    <t>WNeck Flange 900-NPS10 SCH-XXH [SA182 F316L]</t>
  </si>
  <si>
    <t>WNeck Flange 900-NPS12 SCH-10 [SA182 F316L]</t>
  </si>
  <si>
    <t>WNeck Flange 900-NPS12 SCH-100 [SA182 F316L]</t>
  </si>
  <si>
    <t>WNeck Flange 900-NPS12 SCH-120 [SA182 F316L]</t>
  </si>
  <si>
    <t>WNeck Flange 900-NPS12 SCH-140 [SA182 F316L]</t>
  </si>
  <si>
    <t>WNeck Flange 900-NPS12 SCH-160 [SA182 F316L]</t>
  </si>
  <si>
    <t>WNeck Flange 900-NPS12 SCH-20 [SA182 F316L]</t>
  </si>
  <si>
    <t>WNeck Flange 900-NPS12 SCH-30 [SA182 F316L]</t>
  </si>
  <si>
    <t>WNeck Flange 900-NPS12 SCH-40 [SA182 F316L]</t>
  </si>
  <si>
    <t>WNeck Flange 900-NPS12 SCH-60 [SA182 F316L]</t>
  </si>
  <si>
    <t>WNeck Flange 900-NPS12 SCH-80 [SA182 F316L]</t>
  </si>
  <si>
    <t>WNeck Flange 900-NPS12 SCH-STD [SA182 F316L]</t>
  </si>
  <si>
    <t>WNeck Flange 900-NPS12 SCH-XH [SA182 F316L]</t>
  </si>
  <si>
    <t>WNeck Flange 900-NPS12 SCH-XXH [SA182 F316L]</t>
  </si>
  <si>
    <t>WNeck Flange 900-NPS14 SCH-10 [SA182 F316L]</t>
  </si>
  <si>
    <t>WNeck Flange 900-NPS14 SCH-100 [SA182 F316L]</t>
  </si>
  <si>
    <t>WNeck Flange 900-NPS14 SCH-120 [SA182 F316L]</t>
  </si>
  <si>
    <t>WNeck Flange 900-NPS14 SCH-140 [SA182 F316L]</t>
  </si>
  <si>
    <t>WNeck Flange 900-NPS14 SCH-160 [SA182 F316L]</t>
  </si>
  <si>
    <t>WNeck Flange 900-NPS14 SCH-20 [SA182 F316L]</t>
  </si>
  <si>
    <t>WNeck Flange 900-NPS14 SCH-30 [SA182 F316L]</t>
  </si>
  <si>
    <t>WNeck Flange 900-NPS14 SCH-40 [SA182 F316L]</t>
  </si>
  <si>
    <t>WNeck Flange 900-NPS14 SCH-60 [SA182 F316L]</t>
  </si>
  <si>
    <t>WNeck Flange 900-NPS14 SCH-80 [SA182 F316L]</t>
  </si>
  <si>
    <t>WNeck Flange 900-NPS14 SCH-STD [SA182 F316L]</t>
  </si>
  <si>
    <t>WNeck Flange 900-NPS14 SCH-XH [SA182 F316L]</t>
  </si>
  <si>
    <t>WNeck Flange 900-NPS16 SCH-10 [SA182 F316L]</t>
  </si>
  <si>
    <t>WNeck Flange 900-NPS16 SCH-100 [SA182 F316L]</t>
  </si>
  <si>
    <t>WNeck Flange 900-NPS16 SCH-120 [SA182 F316L]</t>
  </si>
  <si>
    <t>WNeck Flange 900-NPS16 SCH-140 [SA182 F316L]</t>
  </si>
  <si>
    <t>WNeck Flange 900-NPS16 SCH-160 [SA182 F316L]</t>
  </si>
  <si>
    <t>WNeck Flange 900-NPS16 SCH-20 [SA182 F316L]</t>
  </si>
  <si>
    <t>WNeck Flange 900-NPS16 SCH-30 [SA182 F316L]</t>
  </si>
  <si>
    <t>WNeck Flange 900-NPS16 SCH-40 [SA182 F316L]</t>
  </si>
  <si>
    <t>WNeck Flange 900-NPS16 SCH-60 [SA182 F316L]</t>
  </si>
  <si>
    <t>WNeck Flange 900-NPS16 SCH-80 [SA182 F316L]</t>
  </si>
  <si>
    <t>WNeck Flange 900-NPS16 SCH-STD [SA182 F316L]</t>
  </si>
  <si>
    <t>WNeck Flange 900-NPS16 SCH-XH [SA182 F316L]</t>
  </si>
  <si>
    <t>WNeck Flange 900-NPS18 SCH-10 [SA182 F316L]</t>
  </si>
  <si>
    <t>WNeck Flange 900-NPS18 SCH-100 [SA182 F316L]</t>
  </si>
  <si>
    <t>WNeck Flange 900-NPS18 SCH-120 [SA182 F316L]</t>
  </si>
  <si>
    <t>WNeck Flange 900-NPS18 SCH-140 [SA182 F316L]</t>
  </si>
  <si>
    <t>WNeck Flange 900-NPS18 SCH-160 [SA182 F316L]</t>
  </si>
  <si>
    <t>WNeck Flange 900-NPS18 SCH-20 [SA182 F316L]</t>
  </si>
  <si>
    <t>WNeck Flange 900-NPS18 SCH-30 [SA182 F316L]</t>
  </si>
  <si>
    <t>WNeck Flange 900-NPS18 SCH-40 [SA182 F316L]</t>
  </si>
  <si>
    <t>WNeck Flange 900-NPS18 SCH-60 [SA182 F316L]</t>
  </si>
  <si>
    <t>WNeck Flange 900-NPS18 SCH-80 [SA182 F316L]</t>
  </si>
  <si>
    <t>WNeck Flange 900-NPS18 SCH-STD [SA182 F316L]</t>
  </si>
  <si>
    <t>WNeck Flange 900-NPS18 SCH-XH [SA182 F316L]</t>
  </si>
  <si>
    <t>WNeck Flange 900-NPS20 SCH-10 [SA182 F316L]</t>
  </si>
  <si>
    <t>WNeck Flange 900-NPS20 SCH-100 [SA182 F316L]</t>
  </si>
  <si>
    <t>WNeck Flange 900-NPS20 SCH-120 [SA182 F316L]</t>
  </si>
  <si>
    <t>WNeck Flange 900-NPS20 SCH-140 [SA182 F316L]</t>
  </si>
  <si>
    <t>WNeck Flange 900-NPS20 SCH-160 [SA182 F316L]</t>
  </si>
  <si>
    <t>WNeck Flange 900-NPS20 SCH-20 [SA182 F316L]</t>
  </si>
  <si>
    <t>WNeck Flange 900-NPS20 SCH-30 [SA182 F316L]</t>
  </si>
  <si>
    <t>WNeck Flange 900-NPS20 SCH-40 [SA182 F316L]</t>
  </si>
  <si>
    <t>WNeck Flange 900-NPS20 SCH-60 [SA182 F316L]</t>
  </si>
  <si>
    <t>WNeck Flange 900-NPS20 SCH-80 [SA182 F316L]</t>
  </si>
  <si>
    <t>WNeck Flange 900-NPS20 SCH-STD [SA182 F316L]</t>
  </si>
  <si>
    <t>WNeck Flange 900-NPS20 SCH-XH [SA182 F316L]</t>
  </si>
  <si>
    <t>WNeck Flange 900-NPS24 SCH-10 [SA182 F316L]</t>
  </si>
  <si>
    <t>WNeck Flange 900-NPS24 SCH-100 [SA182 F316L]</t>
  </si>
  <si>
    <t>WNeck Flange 900-NPS24 SCH-120 [SA182 F316L]</t>
  </si>
  <si>
    <t>WNeck Flange 900-NPS24 SCH-140 [SA182 F316L]</t>
  </si>
  <si>
    <t>WNeck Flange 900-NPS24 SCH-160 [SA182 F316L]</t>
  </si>
  <si>
    <t>WNeck Flange 900-NPS24 SCH-20 [SA182 F316L]</t>
  </si>
  <si>
    <t>WNeck Flange 900-NPS24 SCH-30 [SA182 F316L]</t>
  </si>
  <si>
    <t>WNeck Flange 900-NPS24 SCH-40 [SA182 F316L]</t>
  </si>
  <si>
    <t>WNeck Flange 900-NPS24 SCH-60 [SA182 F316L]</t>
  </si>
  <si>
    <t>WNeck Flange 900-NPS24 SCH-80 [SA182 F316L]</t>
  </si>
  <si>
    <t>WNeck Flange 900-NPS24 SCH-STD [SA182 F316L]</t>
  </si>
  <si>
    <t>WNeck Flange 900-NPS24 SCH-XH [SA182 F316L]</t>
  </si>
  <si>
    <t>WNeck Flange 1500-NPS0.5 SCH-10 [SA182 F316L]</t>
  </si>
  <si>
    <t>WNeck Flange 1500-NPS0.5 SCH-160 [SA182 F316L]</t>
  </si>
  <si>
    <t>WNeck Flange 1500-NPS0.5 SCH-40 [SA182 F316L]</t>
  </si>
  <si>
    <t>WNeck Flange 1500-NPS0.5 SCH-80 [SA182 F316L]</t>
  </si>
  <si>
    <t>WNeck Flange 1500-NPS0.5 SCH-STD [SA182 F316L]</t>
  </si>
  <si>
    <t>WNeck Flange 1500-NPS0.5 SCH-XH [SA182 F316L]</t>
  </si>
  <si>
    <t>WNeck Flange 1500-NPS0.5 SCH-XXH [SA182 F316L]</t>
  </si>
  <si>
    <t>WNeck Flange 1500-NPS0.75 SCH-10 [SA182 F316L]</t>
  </si>
  <si>
    <t>WNeck Flange 1500-NPS0.75 SCH-160 [SA182 F316L]</t>
  </si>
  <si>
    <t>WNeck Flange 1500-NPS0.75 SCH-40 [SA182 F316L]</t>
  </si>
  <si>
    <t>WNeck Flange 1500-NPS0.75 SCH-80 [SA182 F316L]</t>
  </si>
  <si>
    <t>WNeck Flange 1500-NPS0.75 SCH-STD [SA182 F316L]</t>
  </si>
  <si>
    <t>WNeck Flange 1500-NPS0.75 SCH-XH [SA182 F316L]</t>
  </si>
  <si>
    <t>WNeck Flange 1500-NPS0.75 SCH-XXH [SA182 F316L]</t>
  </si>
  <si>
    <t>WNeck Flange 1500-NPS1 SCH-10 [SA182 F316L]</t>
  </si>
  <si>
    <t>WNeck Flange 1500-NPS1 SCH-160 [SA182 F316L]</t>
  </si>
  <si>
    <t>WNeck Flange 1500-NPS1 SCH-40 [SA182 F316L]</t>
  </si>
  <si>
    <t>WNeck Flange 1500-NPS1 SCH-80 [SA182 F316L]</t>
  </si>
  <si>
    <t>WNeck Flange 1500-NPS1 SCH-STD [SA182 F316L]</t>
  </si>
  <si>
    <t>WNeck Flange 1500-NPS1 SCH-XH [SA182 F316L]</t>
  </si>
  <si>
    <t>WNeck Flange 1500-NPS1 SCH-XXH [SA182 F316L]</t>
  </si>
  <si>
    <t>WNeck Flange 1500-NPS1.25 SCH-10 [SA182 F316L]</t>
  </si>
  <si>
    <t>WNeck Flange 1500-NPS1.25 SCH-160 [SA182 F316L]</t>
  </si>
  <si>
    <t>WNeck Flange 1500-NPS1.25 SCH-40 [SA182 F316L]</t>
  </si>
  <si>
    <t>WNeck Flange 1500-NPS1.25 SCH-80 [SA182 F316L]</t>
  </si>
  <si>
    <t>WNeck Flange 1500-NPS1.25 SCH-STD [SA182 F316L]</t>
  </si>
  <si>
    <t>WNeck Flange 1500-NPS1.25 SCH-XH [SA182 F316L]</t>
  </si>
  <si>
    <t>WNeck Flange 1500-NPS1.25 SCH-XXH [SA182 F316L]</t>
  </si>
  <si>
    <t>WNeck Flange 1500-NPS1.5 SCH-10 [SA182 F316L]</t>
  </si>
  <si>
    <t>WNeck Flange 1500-NPS1.5 SCH-160 [SA182 F316L]</t>
  </si>
  <si>
    <t>WNeck Flange 1500-NPS1.5 SCH-40 [SA182 F316L]</t>
  </si>
  <si>
    <t>WNeck Flange 1500-NPS1.5 SCH-80 [SA182 F316L]</t>
  </si>
  <si>
    <t>WNeck Flange 1500-NPS1.5 SCH-STD [SA182 F316L]</t>
  </si>
  <si>
    <t>WNeck Flange 1500-NPS1.5 SCH-XH [SA182 F316L]</t>
  </si>
  <si>
    <t>WNeck Flange 1500-NPS1.5 SCH-XXH [SA182 F316L]</t>
  </si>
  <si>
    <t>WNeck Flange 1500-NPS2 SCH-10 [SA182 F316L]</t>
  </si>
  <si>
    <t>WNeck Flange 1500-NPS2 SCH-160 [SA182 F316L]</t>
  </si>
  <si>
    <t>WNeck Flange 1500-NPS2 SCH-40 [SA182 F316L]</t>
  </si>
  <si>
    <t>WNeck Flange 1500-NPS2 SCH-80 [SA182 F316L]</t>
  </si>
  <si>
    <t>WNeck Flange 1500-NPS2 SCH-STD [SA182 F316L]</t>
  </si>
  <si>
    <t>WNeck Flange 1500-NPS2 SCH-XH [SA182 F316L]</t>
  </si>
  <si>
    <t>WNeck Flange 1500-NPS2 SCH-XXH [SA182 F316L]</t>
  </si>
  <si>
    <t>WNeck Flange 1500-NPS2.5 SCH-10 [SA182 F316L]</t>
  </si>
  <si>
    <t>WNeck Flange 1500-NPS2.5 SCH-160 [SA182 F316L]</t>
  </si>
  <si>
    <t>WNeck Flange 1500-NPS2.5 SCH-40 [SA182 F316L]</t>
  </si>
  <si>
    <t>WNeck Flange 1500-NPS2.5 SCH-80 [SA182 F316L]</t>
  </si>
  <si>
    <t>WNeck Flange 1500-NPS2.5 SCH-STD [SA182 F316L]</t>
  </si>
  <si>
    <t>WNeck Flange 1500-NPS2.5 SCH-XH [SA182 F316L]</t>
  </si>
  <si>
    <t>WNeck Flange 1500-NPS2.5 SCH-XXH [SA182 F316L]</t>
  </si>
  <si>
    <t>WNeck Flange 1500-NPS3 SCH-10 [SA182 F316L]</t>
  </si>
  <si>
    <t>WNeck Flange 1500-NPS3 SCH-160 [SA182 F316L]</t>
  </si>
  <si>
    <t>WNeck Flange 1500-NPS3 SCH-40 [SA182 F316L]</t>
  </si>
  <si>
    <t>WNeck Flange 1500-NPS3 SCH-80 [SA182 F316L]</t>
  </si>
  <si>
    <t>WNeck Flange 1500-NPS3 SCH-STD [SA182 F316L]</t>
  </si>
  <si>
    <t>WNeck Flange 1500-NPS3 SCH-XH [SA182 F316L]</t>
  </si>
  <si>
    <t>WNeck Flange 1500-NPS3 SCH-XXH [SA182 F316L]</t>
  </si>
  <si>
    <t>WNeck Flange 1500-NPS4 SCH-10 [SA182 F316L]</t>
  </si>
  <si>
    <t>WNeck Flange 1500-NPS4 SCH-120 [SA182 F316L]</t>
  </si>
  <si>
    <t>WNeck Flange 1500-NPS4 SCH-160 [SA182 F316L]</t>
  </si>
  <si>
    <t>WNeck Flange 1500-NPS4 SCH-40 [SA182 F316L]</t>
  </si>
  <si>
    <t>WNeck Flange 1500-NPS4 SCH-80 [SA182 F316L]</t>
  </si>
  <si>
    <t>WNeck Flange 1500-NPS4 SCH-STD [SA182 F316L]</t>
  </si>
  <si>
    <t>WNeck Flange 1500-NPS4 SCH-XH [SA182 F316L]</t>
  </si>
  <si>
    <t>WNeck Flange 1500-NPS4 SCH-XXH [SA182 F316L]</t>
  </si>
  <si>
    <t>WNeck Flange 1500-NPS5 SCH-10 [SA182 F316L]</t>
  </si>
  <si>
    <t>WNeck Flange 1500-NPS5 SCH-120 [SA182 F316L]</t>
  </si>
  <si>
    <t>WNeck Flange 1500-NPS5 SCH-160 [SA182 F316L]</t>
  </si>
  <si>
    <t>WNeck Flange 1500-NPS5 SCH-40 [SA182 F316L]</t>
  </si>
  <si>
    <t>WNeck Flange 1500-NPS5 SCH-80 [SA182 F316L]</t>
  </si>
  <si>
    <t>WNeck Flange 1500-NPS5 SCH-STD [SA182 F316L]</t>
  </si>
  <si>
    <t>WNeck Flange 1500-NPS5 SCH-XH [SA182 F316L]</t>
  </si>
  <si>
    <t>WNeck Flange 1500-NPS5 SCH-XXH [SA182 F316L]</t>
  </si>
  <si>
    <t>WNeck Flange 1500-NPS6 SCH-10 [SA182 F316L]</t>
  </si>
  <si>
    <t>WNeck Flange 1500-NPS6 SCH-120 [SA182 F316L]</t>
  </si>
  <si>
    <t>WNeck Flange 1500-NPS6 SCH-160 [SA182 F316L]</t>
  </si>
  <si>
    <t>WNeck Flange 1500-NPS6 SCH-40 [SA182 F316L]</t>
  </si>
  <si>
    <t>WNeck Flange 1500-NPS6 SCH-80 [SA182 F316L]</t>
  </si>
  <si>
    <t>WNeck Flange 1500-NPS6 SCH-STD [SA182 F316L]</t>
  </si>
  <si>
    <t>WNeck Flange 1500-NPS6 SCH-XH [SA182 F316L]</t>
  </si>
  <si>
    <t>WNeck Flange 1500-NPS6 SCH-XXH [SA182 F316L]</t>
  </si>
  <si>
    <t>WNeck Flange 1500-NPS8 SCH-10 [SA182 F316L]</t>
  </si>
  <si>
    <t>WNeck Flange 1500-NPS8 SCH-100 [SA182 F316L]</t>
  </si>
  <si>
    <t>WNeck Flange 1500-NPS8 SCH-120 [SA182 F316L]</t>
  </si>
  <si>
    <t>WNeck Flange 1500-NPS8 SCH-140 [SA182 F316L]</t>
  </si>
  <si>
    <t>WNeck Flange 1500-NPS8 SCH-160 [SA182 F316L]</t>
  </si>
  <si>
    <t>WNeck Flange 1500-NPS8 SCH-20 [SA182 F316L]</t>
  </si>
  <si>
    <t>WNeck Flange 1500-NPS8 SCH-30 [SA182 F316L]</t>
  </si>
  <si>
    <t>WNeck Flange 1500-NPS8 SCH-40 [SA182 F316L]</t>
  </si>
  <si>
    <t>WNeck Flange 1500-NPS8 SCH-60 [SA182 F316L]</t>
  </si>
  <si>
    <t>WNeck Flange 1500-NPS8 SCH-80 [SA182 F316L]</t>
  </si>
  <si>
    <t>WNeck Flange 1500-NPS8 SCH-STD [SA182 F316L]</t>
  </si>
  <si>
    <t>WNeck Flange 1500-NPS8 SCH-XH [SA182 F316L]</t>
  </si>
  <si>
    <t>WNeck Flange 1500-NPS8 SCH-XXH [SA182 F316L]</t>
  </si>
  <si>
    <t>WNeck Flange 1500-NPS10 SCH-10 [SA182 F316L]</t>
  </si>
  <si>
    <t>WNeck Flange 1500-NPS10 SCH-100 [SA182 F316L]</t>
  </si>
  <si>
    <t>WNeck Flange 1500-NPS10 SCH-120 [SA182 F316L]</t>
  </si>
  <si>
    <t>WNeck Flange 1500-NPS10 SCH-140 [SA182 F316L]</t>
  </si>
  <si>
    <t>WNeck Flange 1500-NPS10 SCH-160 [SA182 F316L]</t>
  </si>
  <si>
    <t>WNeck Flange 1500-NPS10 SCH-20 [SA182 F316L]</t>
  </si>
  <si>
    <t>WNeck Flange 1500-NPS10 SCH-30 [SA182 F316L]</t>
  </si>
  <si>
    <t>WNeck Flange 1500-NPS10 SCH-40 [SA182 F316L]</t>
  </si>
  <si>
    <t>WNeck Flange 1500-NPS10 SCH-60 [SA182 F316L]</t>
  </si>
  <si>
    <t>WNeck Flange 1500-NPS10 SCH-80 [SA182 F316L]</t>
  </si>
  <si>
    <t>WNeck Flange 1500-NPS10 SCH-STD [SA182 F316L]</t>
  </si>
  <si>
    <t>WNeck Flange 1500-NPS10 SCH-XH [SA182 F316L]</t>
  </si>
  <si>
    <t>WNeck Flange 1500-NPS10 SCH-XXH [SA182 F316L]</t>
  </si>
  <si>
    <t>WNeck Flange 1500-NPS12 SCH-10 [SA182 F316L]</t>
  </si>
  <si>
    <t>WNeck Flange 1500-NPS12 SCH-100 [SA182 F316L]</t>
  </si>
  <si>
    <t>WNeck Flange 1500-NPS12 SCH-120 [SA182 F316L]</t>
  </si>
  <si>
    <t>WNeck Flange 1500-NPS12 SCH-140 [SA182 F316L]</t>
  </si>
  <si>
    <t>WNeck Flange 1500-NPS12 SCH-160 [SA182 F316L]</t>
  </si>
  <si>
    <t>WNeck Flange 1500-NPS12 SCH-20 [SA182 F316L]</t>
  </si>
  <si>
    <t>WNeck Flange 1500-NPS12 SCH-30 [SA182 F316L]</t>
  </si>
  <si>
    <t>WNeck Flange 1500-NPS12 SCH-40 [SA182 F316L]</t>
  </si>
  <si>
    <t>WNeck Flange 1500-NPS12 SCH-60 [SA182 F316L]</t>
  </si>
  <si>
    <t>WNeck Flange 1500-NPS12 SCH-80 [SA182 F316L]</t>
  </si>
  <si>
    <t>WNeck Flange 1500-NPS12 SCH-STD [SA182 F316L]</t>
  </si>
  <si>
    <t>WNeck Flange 1500-NPS12 SCH-XH [SA182 F316L]</t>
  </si>
  <si>
    <t>WNeck Flange 1500-NPS12 SCH-XXH [SA182 F316L]</t>
  </si>
  <si>
    <t>WNeck Flange 1500-NPS14 SCH-10 [SA182 F316L]</t>
  </si>
  <si>
    <t>WNeck Flange 1500-NPS14 SCH-100 [SA182 F316L]</t>
  </si>
  <si>
    <t>WNeck Flange 1500-NPS14 SCH-120 [SA182 F316L]</t>
  </si>
  <si>
    <t>WNeck Flange 1500-NPS14 SCH-140 [SA182 F316L]</t>
  </si>
  <si>
    <t>WNeck Flange 1500-NPS14 SCH-160 [SA182 F316L]</t>
  </si>
  <si>
    <t>WNeck Flange 1500-NPS14 SCH-20 [SA182 F316L]</t>
  </si>
  <si>
    <t>WNeck Flange 1500-NPS14 SCH-30 [SA182 F316L]</t>
  </si>
  <si>
    <t>WNeck Flange 1500-NPS14 SCH-40 [SA182 F316L]</t>
  </si>
  <si>
    <t>WNeck Flange 1500-NPS14 SCH-60 [SA182 F316L]</t>
  </si>
  <si>
    <t>WNeck Flange 1500-NPS14 SCH-80 [SA182 F316L]</t>
  </si>
  <si>
    <t>WNeck Flange 1500-NPS14 SCH-STD [SA182 F316L]</t>
  </si>
  <si>
    <t>WNeck Flange 1500-NPS14 SCH-XH [SA182 F316L]</t>
  </si>
  <si>
    <t>WNeck Flange 1500-NPS16 SCH-10 [SA182 F316L]</t>
  </si>
  <si>
    <t>WNeck Flange 1500-NPS16 SCH-100 [SA182 F316L]</t>
  </si>
  <si>
    <t>WNeck Flange 1500-NPS16 SCH-120 [SA182 F316L]</t>
  </si>
  <si>
    <t>WNeck Flange 1500-NPS16 SCH-140 [SA182 F316L]</t>
  </si>
  <si>
    <t>WNeck Flange 1500-NPS16 SCH-160 [SA182 F316L]</t>
  </si>
  <si>
    <t>WNeck Flange 1500-NPS16 SCH-20 [SA182 F316L]</t>
  </si>
  <si>
    <t>WNeck Flange 1500-NPS16 SCH-30 [SA182 F316L]</t>
  </si>
  <si>
    <t>WNeck Flange 1500-NPS16 SCH-40 [SA182 F316L]</t>
  </si>
  <si>
    <t>WNeck Flange 1500-NPS16 SCH-60 [SA182 F316L]</t>
  </si>
  <si>
    <t>WNeck Flange 1500-NPS16 SCH-80 [SA182 F316L]</t>
  </si>
  <si>
    <t>WNeck Flange 1500-NPS16 SCH-STD [SA182 F316L]</t>
  </si>
  <si>
    <t>WNeck Flange 1500-NPS16 SCH-XH [SA182 F316L]</t>
  </si>
  <si>
    <t>WNeck Flange 1500-NPS18 SCH-10 [SA182 F316L]</t>
  </si>
  <si>
    <t>WNeck Flange 1500-NPS18 SCH-100 [SA182 F316L]</t>
  </si>
  <si>
    <t>WNeck Flange 1500-NPS18 SCH-120 [SA182 F316L]</t>
  </si>
  <si>
    <t>WNeck Flange 1500-NPS18 SCH-140 [SA182 F316L]</t>
  </si>
  <si>
    <t>WNeck Flange 1500-NPS18 SCH-160 [SA182 F316L]</t>
  </si>
  <si>
    <t>WNeck Flange 1500-NPS18 SCH-20 [SA182 F316L]</t>
  </si>
  <si>
    <t>WNeck Flange 1500-NPS18 SCH-30 [SA182 F316L]</t>
  </si>
  <si>
    <t>WNeck Flange 1500-NPS18 SCH-40 [SA182 F316L]</t>
  </si>
  <si>
    <t>WNeck Flange 1500-NPS18 SCH-60 [SA182 F316L]</t>
  </si>
  <si>
    <t>WNeck Flange 1500-NPS18 SCH-80 [SA182 F316L]</t>
  </si>
  <si>
    <t>WNeck Flange 1500-NPS18 SCH-STD [SA182 F316L]</t>
  </si>
  <si>
    <t>WNeck Flange 1500-NPS18 SCH-XH [SA182 F316L]</t>
  </si>
  <si>
    <t>WNeck Flange 1500-NPS20 SCH-10 [SA182 F316L]</t>
  </si>
  <si>
    <t>WNeck Flange 1500-NPS20 SCH-100 [SA182 F316L]</t>
  </si>
  <si>
    <t>WNeck Flange 1500-NPS20 SCH-120 [SA182 F316L]</t>
  </si>
  <si>
    <t>WNeck Flange 1500-NPS20 SCH-140 [SA182 F316L]</t>
  </si>
  <si>
    <t>WNeck Flange 1500-NPS20 SCH-160 [SA182 F316L]</t>
  </si>
  <si>
    <t>WNeck Flange 1500-NPS20 SCH-20 [SA182 F316L]</t>
  </si>
  <si>
    <t>WNeck Flange 1500-NPS20 SCH-30 [SA182 F316L]</t>
  </si>
  <si>
    <t>WNeck Flange 1500-NPS20 SCH-40 [SA182 F316L]</t>
  </si>
  <si>
    <t>WNeck Flange 1500-NPS20 SCH-60 [SA182 F316L]</t>
  </si>
  <si>
    <t>WNeck Flange 1500-NPS20 SCH-80 [SA182 F316L]</t>
  </si>
  <si>
    <t>WNeck Flange 1500-NPS20 SCH-STD [SA182 F316L]</t>
  </si>
  <si>
    <t>WNeck Flange 1500-NPS20 SCH-XH [SA182 F316L]</t>
  </si>
  <si>
    <t>WNeck Flange 1500-NPS24 SCH-10 [SA182 F316L]</t>
  </si>
  <si>
    <t>WNeck Flange 1500-NPS24 SCH-100 [SA182 F316L]</t>
  </si>
  <si>
    <t>WNeck Flange 1500-NPS24 SCH-120 [SA182 F316L]</t>
  </si>
  <si>
    <t>WNeck Flange 1500-NPS24 SCH-140 [SA182 F316L]</t>
  </si>
  <si>
    <t>WNeck Flange 1500-NPS24 SCH-160 [SA182 F316L]</t>
  </si>
  <si>
    <t>WNeck Flange 1500-NPS24 SCH-20 [SA182 F316L]</t>
  </si>
  <si>
    <t>WNeck Flange 1500-NPS24 SCH-30 [SA182 F316L]</t>
  </si>
  <si>
    <t>WNeck Flange 1500-NPS24 SCH-40 [SA182 F316L]</t>
  </si>
  <si>
    <t>WNeck Flange 1500-NPS24 SCH-60 [SA182 F316L]</t>
  </si>
  <si>
    <t>WNeck Flange 1500-NPS24 SCH-80 [SA182 F316L]</t>
  </si>
  <si>
    <t>WNeck Flange 1500-NPS24 SCH-STD [SA182 F316L]</t>
  </si>
  <si>
    <t>WNeck Flange 1500-NPS24 SCH-XH [SA182 F316L]</t>
  </si>
  <si>
    <t>WNeck Flange 2500-NPS0.5 SCH-10 [SA182 F316L]</t>
  </si>
  <si>
    <t>WNeck Flange 2500-NPS0.5 SCH-160 [SA182 F316L]</t>
  </si>
  <si>
    <t>WNeck Flange 2500-NPS0.5 SCH-40 [SA182 F316L]</t>
  </si>
  <si>
    <t>WNeck Flange 2500-NPS0.5 SCH-80 [SA182 F316L]</t>
  </si>
  <si>
    <t>WNeck Flange 2500-NPS0.5 SCH-STD [SA182 F316L]</t>
  </si>
  <si>
    <t>WNeck Flange 2500-NPS0.5 SCH-XH [SA182 F316L]</t>
  </si>
  <si>
    <t>WNeck Flange 2500-NPS0.5 SCH-XXH [SA182 F316L]</t>
  </si>
  <si>
    <t>WNeck Flange 2500-NPS0.75 SCH-10 [SA182 F316L]</t>
  </si>
  <si>
    <t>WNeck Flange 2500-NPS0.75 SCH-160 [SA182 F316L]</t>
  </si>
  <si>
    <t>WNeck Flange 2500-NPS0.75 SCH-40 [SA182 F316L]</t>
  </si>
  <si>
    <t>WNeck Flange 2500-NPS0.75 SCH-80 [SA182 F316L]</t>
  </si>
  <si>
    <t>WNeck Flange 2500-NPS0.75 SCH-STD [SA182 F316L]</t>
  </si>
  <si>
    <t>WNeck Flange 2500-NPS0.75 SCH-XH [SA182 F316L]</t>
  </si>
  <si>
    <t>WNeck Flange 2500-NPS0.75 SCH-XXH [SA182 F316L]</t>
  </si>
  <si>
    <t>WNeck Flange 2500-NPS1 SCH-10 [SA182 F316L]</t>
  </si>
  <si>
    <t>WNeck Flange 2500-NPS1 SCH-160 [SA182 F316L]</t>
  </si>
  <si>
    <t>WNeck Flange 2500-NPS1 SCH-40 [SA182 F316L]</t>
  </si>
  <si>
    <t>WNeck Flange 2500-NPS1 SCH-80 [SA182 F316L]</t>
  </si>
  <si>
    <t>WNeck Flange 2500-NPS1 SCH-STD [SA182 F316L]</t>
  </si>
  <si>
    <t>WNeck Flange 2500-NPS1 SCH-XH [SA182 F316L]</t>
  </si>
  <si>
    <t>WNeck Flange 2500-NPS1 SCH-XXH [SA182 F316L]</t>
  </si>
  <si>
    <t>WNeck Flange 2500-NPS1.25 SCH-10 [SA182 F316L]</t>
  </si>
  <si>
    <t>WNeck Flange 2500-NPS1.25 SCH-160 [SA182 F316L]</t>
  </si>
  <si>
    <t>WNeck Flange 2500-NPS1.25 SCH-40 [SA182 F316L]</t>
  </si>
  <si>
    <t>WNeck Flange 2500-NPS1.25 SCH-80 [SA182 F316L]</t>
  </si>
  <si>
    <t>WNeck Flange 2500-NPS1.25 SCH-STD [SA182 F316L]</t>
  </si>
  <si>
    <t>WNeck Flange 2500-NPS1.25 SCH-XH [SA182 F316L]</t>
  </si>
  <si>
    <t>WNeck Flange 2500-NPS1.25 SCH-XXH [SA182 F316L]</t>
  </si>
  <si>
    <t>WNeck Flange 2500-NPS1.5 SCH-10 [SA182 F316L]</t>
  </si>
  <si>
    <t>WNeck Flange 2500-NPS1.5 SCH-160 [SA182 F316L]</t>
  </si>
  <si>
    <t>WNeck Flange 2500-NPS1.5 SCH-40 [SA182 F316L]</t>
  </si>
  <si>
    <t>WNeck Flange 2500-NPS1.5 SCH-80 [SA182 F316L]</t>
  </si>
  <si>
    <t>WNeck Flange 2500-NPS1.5 SCH-STD [SA182 F316L]</t>
  </si>
  <si>
    <t>WNeck Flange 2500-NPS1.5 SCH-XH [SA182 F316L]</t>
  </si>
  <si>
    <t>WNeck Flange 2500-NPS1.5 SCH-XXH [SA182 F316L]</t>
  </si>
  <si>
    <t>WNeck Flange 2500-NPS2 SCH-10 [SA182 F316L]</t>
  </si>
  <si>
    <t>WNeck Flange 2500-NPS2 SCH-160 [SA182 F316L]</t>
  </si>
  <si>
    <t>WNeck Flange 2500-NPS2 SCH-40 [SA182 F316L]</t>
  </si>
  <si>
    <t>WNeck Flange 2500-NPS2 SCH-80 [SA182 F316L]</t>
  </si>
  <si>
    <t>WNeck Flange 2500-NPS2 SCH-STD [SA182 F316L]</t>
  </si>
  <si>
    <t>WNeck Flange 2500-NPS2 SCH-XH [SA182 F316L]</t>
  </si>
  <si>
    <t>WNeck Flange 2500-NPS2 SCH-XXH [SA182 F316L]</t>
  </si>
  <si>
    <t>WNeck Flange 2500-NPS2.5 SCH-10 [SA182 F316L]</t>
  </si>
  <si>
    <t>WNeck Flange 2500-NPS2.5 SCH-160 [SA182 F316L]</t>
  </si>
  <si>
    <t>WNeck Flange 2500-NPS2.5 SCH-40 [SA182 F316L]</t>
  </si>
  <si>
    <t>WNeck Flange 2500-NPS2.5 SCH-80 [SA182 F316L]</t>
  </si>
  <si>
    <t>WNeck Flange 2500-NPS2.5 SCH-STD [SA182 F316L]</t>
  </si>
  <si>
    <t>WNeck Flange 2500-NPS2.5 SCH-XH [SA182 F316L]</t>
  </si>
  <si>
    <t>WNeck Flange 2500-NPS2.5 SCH-XXH [SA182 F316L]</t>
  </si>
  <si>
    <t>WNeck Flange 2500-NPS3 SCH-10 [SA182 F316L]</t>
  </si>
  <si>
    <t>WNeck Flange 2500-NPS3 SCH-160 [SA182 F316L]</t>
  </si>
  <si>
    <t>WNeck Flange 2500-NPS3 SCH-40 [SA182 F316L]</t>
  </si>
  <si>
    <t>WNeck Flange 2500-NPS3 SCH-80 [SA182 F316L]</t>
  </si>
  <si>
    <t>WNeck Flange 2500-NPS3 SCH-STD [SA182 F316L]</t>
  </si>
  <si>
    <t>WNeck Flange 2500-NPS3 SCH-XH [SA182 F316L]</t>
  </si>
  <si>
    <t>WNeck Flange 2500-NPS3 SCH-XXH [SA182 F316L]</t>
  </si>
  <si>
    <t>WNeck Flange 2500-NPS4 SCH-10 [SA182 F316L]</t>
  </si>
  <si>
    <t>WNeck Flange 2500-NPS4 SCH-120 [SA182 F316L]</t>
  </si>
  <si>
    <t>WNeck Flange 2500-NPS4 SCH-160 [SA182 F316L]</t>
  </si>
  <si>
    <t>WNeck Flange 2500-NPS4 SCH-40 [SA182 F316L]</t>
  </si>
  <si>
    <t>WNeck Flange 2500-NPS4 SCH-80 [SA182 F316L]</t>
  </si>
  <si>
    <t>WNeck Flange 2500-NPS4 SCH-STD [SA182 F316L]</t>
  </si>
  <si>
    <t>WNeck Flange 2500-NPS4 SCH-XH [SA182 F316L]</t>
  </si>
  <si>
    <t>WNeck Flange 2500-NPS4 SCH-XXH [SA182 F316L]</t>
  </si>
  <si>
    <t>WNeck Flange 2500-NPS5 SCH-10 [SA182 F316L]</t>
  </si>
  <si>
    <t>WNeck Flange 2500-NPS5 SCH-120 [SA182 F316L]</t>
  </si>
  <si>
    <t>WNeck Flange 2500-NPS5 SCH-160 [SA182 F316L]</t>
  </si>
  <si>
    <t>WNeck Flange 2500-NPS5 SCH-40 [SA182 F316L]</t>
  </si>
  <si>
    <t>WNeck Flange 2500-NPS5 SCH-80 [SA182 F316L]</t>
  </si>
  <si>
    <t>WNeck Flange 2500-NPS5 SCH-STD [SA182 F316L]</t>
  </si>
  <si>
    <t>WNeck Flange 2500-NPS5 SCH-XH [SA182 F316L]</t>
  </si>
  <si>
    <t>WNeck Flange 2500-NPS5 SCH-XXH [SA182 F316L]</t>
  </si>
  <si>
    <t>WNeck Flange 2500-NPS6 SCH-10 [SA182 F316L]</t>
  </si>
  <si>
    <t>WNeck Flange 2500-NPS6 SCH-120 [SA182 F316L]</t>
  </si>
  <si>
    <t>WNeck Flange 2500-NPS6 SCH-160 [SA182 F316L]</t>
  </si>
  <si>
    <t>WNeck Flange 2500-NPS6 SCH-40 [SA182 F316L]</t>
  </si>
  <si>
    <t>WNeck Flange 2500-NPS6 SCH-80 [SA182 F316L]</t>
  </si>
  <si>
    <t>WNeck Flange 2500-NPS6 SCH-STD [SA182 F316L]</t>
  </si>
  <si>
    <t>WNeck Flange 2500-NPS6 SCH-XH [SA182 F316L]</t>
  </si>
  <si>
    <t>WNeck Flange 2500-NPS6 SCH-XXH [SA182 F316L]</t>
  </si>
  <si>
    <t>WNeck Flange 2500-NPS8 SCH-10 [SA182 F316L]</t>
  </si>
  <si>
    <t>WNeck Flange 2500-NPS8 SCH-100 [SA182 F316L]</t>
  </si>
  <si>
    <t>WNeck Flange 2500-NPS8 SCH-120 [SA182 F316L]</t>
  </si>
  <si>
    <t>WNeck Flange 2500-NPS8 SCH-140 [SA182 F316L]</t>
  </si>
  <si>
    <t>WNeck Flange 2500-NPS8 SCH-160 [SA182 F316L]</t>
  </si>
  <si>
    <t>WNeck Flange 2500-NPS8 SCH-20 [SA182 F316L]</t>
  </si>
  <si>
    <t>WNeck Flange 2500-NPS8 SCH-30 [SA182 F316L]</t>
  </si>
  <si>
    <t>WNeck Flange 2500-NPS8 SCH-40 [SA182 F316L]</t>
  </si>
  <si>
    <t>WNeck Flange 2500-NPS8 SCH-60 [SA182 F316L]</t>
  </si>
  <si>
    <t>WNeck Flange 2500-NPS8 SCH-80 [SA182 F316L]</t>
  </si>
  <si>
    <t>WNeck Flange 2500-NPS8 SCH-STD [SA182 F316L]</t>
  </si>
  <si>
    <t>WNeck Flange 2500-NPS8 SCH-XH [SA182 F316L]</t>
  </si>
  <si>
    <t>WNeck Flange 2500-NPS8 SCH-XXH [SA182 F316L]</t>
  </si>
  <si>
    <t>WNeck Flange 2500-NPS10 SCH-10 [SA182 F316L]</t>
  </si>
  <si>
    <t>WNeck Flange 2500-NPS10 SCH-100 [SA182 F316L]</t>
  </si>
  <si>
    <t>WNeck Flange 2500-NPS10 SCH-120 [SA182 F316L]</t>
  </si>
  <si>
    <t>WNeck Flange 2500-NPS10 SCH-140 [SA182 F316L]</t>
  </si>
  <si>
    <t>WNeck Flange 2500-NPS10 SCH-160 [SA182 F316L]</t>
  </si>
  <si>
    <t>WNeck Flange 2500-NPS10 SCH-20 [SA182 F316L]</t>
  </si>
  <si>
    <t>WNeck Flange 2500-NPS10 SCH-30 [SA182 F316L]</t>
  </si>
  <si>
    <t>WNeck Flange 2500-NPS10 SCH-40 [SA182 F316L]</t>
  </si>
  <si>
    <t>WNeck Flange 2500-NPS10 SCH-60 [SA182 F316L]</t>
  </si>
  <si>
    <t>WNeck Flange 2500-NPS10 SCH-80 [SA182 F316L]</t>
  </si>
  <si>
    <t>WNeck Flange 2500-NPS10 SCH-STD [SA182 F316L]</t>
  </si>
  <si>
    <t>WNeck Flange 2500-NPS10 SCH-XH [SA182 F316L]</t>
  </si>
  <si>
    <t>WNeck Flange 2500-NPS10 SCH-XXH [SA182 F316L]</t>
  </si>
  <si>
    <t>WNeck Flange 2500-NPS12 SCH-10 [SA182 F316L]</t>
  </si>
  <si>
    <t>WNeck Flange 2500-NPS12 SCH-100 [SA182 F316L]</t>
  </si>
  <si>
    <t>WNeck Flange 2500-NPS12 SCH-120 [SA182 F316L]</t>
  </si>
  <si>
    <t>WNeck Flange 2500-NPS12 SCH-140 [SA182 F316L]</t>
  </si>
  <si>
    <t>WNeck Flange 2500-NPS12 SCH-160 [SA182 F316L]</t>
  </si>
  <si>
    <t>WNeck Flange 2500-NPS12 SCH-20 [SA182 F316L]</t>
  </si>
  <si>
    <t>WNeck Flange 2500-NPS12 SCH-30 [SA182 F316L]</t>
  </si>
  <si>
    <t>WNeck Flange 2500-NPS12 SCH-40 [SA182 F316L]</t>
  </si>
  <si>
    <t>WNeck Flange 2500-NPS12 SCH-60 [SA182 F316L]</t>
  </si>
  <si>
    <t>WNeck Flange 2500-NPS12 SCH-80 [SA182 F316L]</t>
  </si>
  <si>
    <t>WNeck Flange 2500-NPS12 SCH-STD [SA182 F316L]</t>
  </si>
  <si>
    <t>WNeck Flange 2500-NPS12 SCH-XH [SA182 F316L]</t>
  </si>
  <si>
    <t>WNeck Flange 2500-NPS12 SCH-XXH [SA182 F316L]</t>
  </si>
  <si>
    <t>WNeck Flange 150-NPS0.5 SCH-10 [SA350 LF2]</t>
  </si>
  <si>
    <t>WNeck Flange 150-NPS0.5 SCH-160 [SA350 LF2]</t>
  </si>
  <si>
    <t>WNeck Flange 150-NPS0.5 SCH-40 [SA350 LF2]</t>
  </si>
  <si>
    <t>WNeck Flange 150-NPS0.5 SCH-80 [SA350 LF2]</t>
  </si>
  <si>
    <t>WNeck Flange 150-NPS0.5 SCH-STD [SA350 LF2]</t>
  </si>
  <si>
    <t>WNeck Flange 150-NPS0.5 SCH-XH [SA350 LF2]</t>
  </si>
  <si>
    <t>WNeck Flange 150-NPS0.5 SCH-XXH [SA350 LF2]</t>
  </si>
  <si>
    <t>WNeck Flange 150-NPS0.75 SCH-10 [SA350 LF2]</t>
  </si>
  <si>
    <t>WNeck Flange 150-NPS0.75 SCH-160 [SA350 LF2]</t>
  </si>
  <si>
    <t>WNeck Flange 150-NPS0.75 SCH-40 [SA350 LF2]</t>
  </si>
  <si>
    <t>WNeck Flange 150-NPS0.75 SCH-80 [SA350 LF2]</t>
  </si>
  <si>
    <t>WNeck Flange 150-NPS0.75 SCH-STD [SA350 LF2]</t>
  </si>
  <si>
    <t>WNeck Flange 150-NPS0.75 SCH-XH [SA350 LF2]</t>
  </si>
  <si>
    <t>WNeck Flange 150-NPS0.75 SCH-XXH [SA350 LF2]</t>
  </si>
  <si>
    <t>WNeck Flange 150-NPS1 SCH-10 [SA350 LF2]</t>
  </si>
  <si>
    <t>WNeck Flange 150-NPS1 SCH-160 [SA350 LF2]</t>
  </si>
  <si>
    <t>WNeck Flange 150-NPS1 SCH-40 [SA350 LF2]</t>
  </si>
  <si>
    <t>WNeck Flange 150-NPS1 SCH-80 [SA350 LF2]</t>
  </si>
  <si>
    <t>WNeck Flange 150-NPS1 SCH-STD [SA350 LF2]</t>
  </si>
  <si>
    <t>WNeck Flange 150-NPS1 SCH-XH [SA350 LF2]</t>
  </si>
  <si>
    <t>WNeck Flange 150-NPS1 SCH-XXH [SA350 LF2]</t>
  </si>
  <si>
    <t>WNeck Flange 150-NPS1.25 SCH-10 [SA350 LF2]</t>
  </si>
  <si>
    <t>WNeck Flange 150-NPS1.25 SCH-160 [SA350 LF2]</t>
  </si>
  <si>
    <t>WNeck Flange 150-NPS1.25 SCH-40 [SA350 LF2]</t>
  </si>
  <si>
    <t>WNeck Flange 150-NPS1.25 SCH-80 [SA350 LF2]</t>
  </si>
  <si>
    <t>WNeck Flange 150-NPS1.25 SCH-STD [SA350 LF2]</t>
  </si>
  <si>
    <t>WNeck Flange 150-NPS1.25 SCH-XH [SA350 LF2]</t>
  </si>
  <si>
    <t>WNeck Flange 150-NPS1.25 SCH-XXH [SA350 LF2]</t>
  </si>
  <si>
    <t>WNeck Flange 150-NPS1.5 SCH-10 [SA350 LF2]</t>
  </si>
  <si>
    <t>WNeck Flange 150-NPS1.5 SCH-160 [SA350 LF2]</t>
  </si>
  <si>
    <t>WNeck Flange 150-NPS1.5 SCH-40 [SA350 LF2]</t>
  </si>
  <si>
    <t>WNeck Flange 150-NPS1.5 SCH-80 [SA350 LF2]</t>
  </si>
  <si>
    <t>WNeck Flange 150-NPS1.5 SCH-STD [SA350 LF2]</t>
  </si>
  <si>
    <t>WNeck Flange 150-NPS1.5 SCH-XH [SA350 LF2]</t>
  </si>
  <si>
    <t>WNeck Flange 150-NPS1.5 SCH-XXH [SA350 LF2]</t>
  </si>
  <si>
    <t>WNeck Flange 150-NPS2 SCH-10 [SA350 LF2]</t>
  </si>
  <si>
    <t>WNeck Flange 150-NPS2 SCH-160 [SA350 LF2]</t>
  </si>
  <si>
    <t>WNeck Flange 150-NPS2 SCH-40 [SA350 LF2]</t>
  </si>
  <si>
    <t>WNeck Flange 150-NPS2 SCH-80 [SA350 LF2]</t>
  </si>
  <si>
    <t>WNeck Flange 150-NPS2 SCH-STD [SA350 LF2]</t>
  </si>
  <si>
    <t>WNeck Flange 150-NPS2 SCH-XH [SA350 LF2]</t>
  </si>
  <si>
    <t>WNeck Flange 150-NPS2 SCH-XXH [SA350 LF2]</t>
  </si>
  <si>
    <t>WNeck Flange 150-NPS2.5 SCH-10 [SA350 LF2]</t>
  </si>
  <si>
    <t>WNeck Flange 150-NPS2.5 SCH-160 [SA350 LF2]</t>
  </si>
  <si>
    <t>WNeck Flange 150-NPS2.5 SCH-40 [SA350 LF2]</t>
  </si>
  <si>
    <t>WNeck Flange 150-NPS2.5 SCH-80 [SA350 LF2]</t>
  </si>
  <si>
    <t>WNeck Flange 150-NPS2.5 SCH-STD [SA350 LF2]</t>
  </si>
  <si>
    <t>WNeck Flange 150-NPS2.5 SCH-XH [SA350 LF2]</t>
  </si>
  <si>
    <t>WNeck Flange 150-NPS2.5 SCH-XXH [SA350 LF2]</t>
  </si>
  <si>
    <t>WNeck Flange 150-NPS3 SCH-10 [SA350 LF2]</t>
  </si>
  <si>
    <t>WNeck Flange 150-NPS3 SCH-160 [SA350 LF2]</t>
  </si>
  <si>
    <t>WNeck Flange 150-NPS3 SCH-40 [SA350 LF2]</t>
  </si>
  <si>
    <t>WNeck Flange 150-NPS3 SCH-80 [SA350 LF2]</t>
  </si>
  <si>
    <t>WNeck Flange 150-NPS3 SCH-STD [SA350 LF2]</t>
  </si>
  <si>
    <t>WNeck Flange 150-NPS3 SCH-XH [SA350 LF2]</t>
  </si>
  <si>
    <t>WNeck Flange 150-NPS3 SCH-XXH [SA350 LF2]</t>
  </si>
  <si>
    <t>WNeck Flange 150-NPS3.5 SCH-10 [SA350 LF2]</t>
  </si>
  <si>
    <t>WNeck Flange 150-NPS3.5 SCH-40 [SA350 LF2]</t>
  </si>
  <si>
    <t>WNeck Flange 150-NPS3.5 SCH-80 [SA350 LF2]</t>
  </si>
  <si>
    <t>WNeck Flange 150-NPS3.5 SCH-STD [SA350 LF2]</t>
  </si>
  <si>
    <t>WNeck Flange 150-NPS3.5 SCH-XH [SA350 LF2]</t>
  </si>
  <si>
    <t>WNeck Flange 150-NPS3.5 SCH-XXH [SA350 LF2]</t>
  </si>
  <si>
    <t>WNeck Flange 150-NPS4 SCH-10 [SA350 LF2]</t>
  </si>
  <si>
    <t>WNeck Flange 150-NPS4 SCH-120 [SA350 LF2]</t>
  </si>
  <si>
    <t>WNeck Flange 150-NPS4 SCH-160 [SA350 LF2]</t>
  </si>
  <si>
    <t>WNeck Flange 150-NPS4 SCH-40 [SA350 LF2]</t>
  </si>
  <si>
    <t>WNeck Flange 150-NPS4 SCH-80 [SA350 LF2]</t>
  </si>
  <si>
    <t>WNeck Flange 150-NPS4 SCH-STD [SA350 LF2]</t>
  </si>
  <si>
    <t>WNeck Flange 150-NPS4 SCH-XH [SA350 LF2]</t>
  </si>
  <si>
    <t>WNeck Flange 150-NPS4 SCH-XXH [SA350 LF2]</t>
  </si>
  <si>
    <t>WNeck Flange 150-NPS5 SCH-10 [SA350 LF2]</t>
  </si>
  <si>
    <t>WNeck Flange 150-NPS5 SCH-120 [SA350 LF2]</t>
  </si>
  <si>
    <t>WNeck Flange 150-NPS5 SCH-160 [SA350 LF2]</t>
  </si>
  <si>
    <t>WNeck Flange 150-NPS5 SCH-40 [SA350 LF2]</t>
  </si>
  <si>
    <t>WNeck Flange 150-NPS5 SCH-80 [SA350 LF2]</t>
  </si>
  <si>
    <t>WNeck Flange 150-NPS5 SCH-STD [SA350 LF2]</t>
  </si>
  <si>
    <t>WNeck Flange 150-NPS5 SCH-XH [SA350 LF2]</t>
  </si>
  <si>
    <t>WNeck Flange 150-NPS5 SCH-XXH [SA350 LF2]</t>
  </si>
  <si>
    <t>WNeck Flange 150-NPS6 SCH-10 [SA350 LF2]</t>
  </si>
  <si>
    <t>WNeck Flange 150-NPS6 SCH-120 [SA350 LF2]</t>
  </si>
  <si>
    <t>WNeck Flange 150-NPS6 SCH-160 [SA350 LF2]</t>
  </si>
  <si>
    <t>WNeck Flange 150-NPS6 SCH-40 [SA350 LF2]</t>
  </si>
  <si>
    <t>WNeck Flange 150-NPS6 SCH-80 [SA350 LF2]</t>
  </si>
  <si>
    <t>WNeck Flange 150-NPS6 SCH-STD [SA350 LF2]</t>
  </si>
  <si>
    <t>WNeck Flange 150-NPS6 SCH-XH [SA350 LF2]</t>
  </si>
  <si>
    <t>WNeck Flange 150-NPS6 SCH-XXH [SA350 LF2]</t>
  </si>
  <si>
    <t>WNeck Flange 150-NPS8 SCH-10 [SA350 LF2]</t>
  </si>
  <si>
    <t>WNeck Flange 150-NPS8 SCH-100 [SA350 LF2]</t>
  </si>
  <si>
    <t>WNeck Flange 150-NPS8 SCH-120 [SA350 LF2]</t>
  </si>
  <si>
    <t>WNeck Flange 150-NPS8 SCH-140 [SA350 LF2]</t>
  </si>
  <si>
    <t>WNeck Flange 150-NPS8 SCH-160 [SA350 LF2]</t>
  </si>
  <si>
    <t>WNeck Flange 150-NPS8 SCH-20 [SA350 LF2]</t>
  </si>
  <si>
    <t>WNeck Flange 150-NPS8 SCH-30 [SA350 LF2]</t>
  </si>
  <si>
    <t>WNeck Flange 150-NPS8 SCH-40 [SA350 LF2]</t>
  </si>
  <si>
    <t>WNeck Flange 150-NPS8 SCH-60 [SA350 LF2]</t>
  </si>
  <si>
    <t>WNeck Flange 150-NPS8 SCH-80 [SA350 LF2]</t>
  </si>
  <si>
    <t>WNeck Flange 150-NPS8 SCH-STD [SA350 LF2]</t>
  </si>
  <si>
    <t>WNeck Flange 150-NPS8 SCH-XH [SA350 LF2]</t>
  </si>
  <si>
    <t>WNeck Flange 150-NPS8 SCH-XXH [SA350 LF2]</t>
  </si>
  <si>
    <t>WNeck Flange 150-NPS10 SCH-10 [SA350 LF2]</t>
  </si>
  <si>
    <t>WNeck Flange 150-NPS10 SCH-100 [SA350 LF2]</t>
  </si>
  <si>
    <t>WNeck Flange 150-NPS10 SCH-120 [SA350 LF2]</t>
  </si>
  <si>
    <t>WNeck Flange 150-NPS10 SCH-140 [SA350 LF2]</t>
  </si>
  <si>
    <t>WNeck Flange 150-NPS10 SCH-160 [SA350 LF2]</t>
  </si>
  <si>
    <t>WNeck Flange 150-NPS10 SCH-20 [SA350 LF2]</t>
  </si>
  <si>
    <t>WNeck Flange 150-NPS10 SCH-30 [SA350 LF2]</t>
  </si>
  <si>
    <t>WNeck Flange 150-NPS10 SCH-40 [SA350 LF2]</t>
  </si>
  <si>
    <t>WNeck Flange 150-NPS10 SCH-60 [SA350 LF2]</t>
  </si>
  <si>
    <t>WNeck Flange 150-NPS10 SCH-80 [SA350 LF2]</t>
  </si>
  <si>
    <t>WNeck Flange 150-NPS10 SCH-STD [SA350 LF2]</t>
  </si>
  <si>
    <t>WNeck Flange 150-NPS10 SCH-XH [SA350 LF2]</t>
  </si>
  <si>
    <t>WNeck Flange 150-NPS10 SCH-XXH [SA350 LF2]</t>
  </si>
  <si>
    <t>WNeck Flange 150-NPS12 SCH-10 [SA350 LF2]</t>
  </si>
  <si>
    <t>WNeck Flange 150-NPS12 SCH-100 [SA350 LF2]</t>
  </si>
  <si>
    <t>WNeck Flange 150-NPS12 SCH-120 [SA350 LF2]</t>
  </si>
  <si>
    <t>WNeck Flange 150-NPS12 SCH-140 [SA350 LF2]</t>
  </si>
  <si>
    <t>WNeck Flange 150-NPS12 SCH-160 [SA350 LF2]</t>
  </si>
  <si>
    <t>WNeck Flange 150-NPS12 SCH-20 [SA350 LF2]</t>
  </si>
  <si>
    <t>WNeck Flange 150-NPS12 SCH-30 [SA350 LF2]</t>
  </si>
  <si>
    <t>WNeck Flange 150-NPS12 SCH-40 [SA350 LF2]</t>
  </si>
  <si>
    <t>WNeck Flange 150-NPS12 SCH-60 [SA350 LF2]</t>
  </si>
  <si>
    <t>WNeck Flange 150-NPS12 SCH-80 [SA350 LF2]</t>
  </si>
  <si>
    <t>WNeck Flange 150-NPS12 SCH-STD [SA350 LF2]</t>
  </si>
  <si>
    <t>WNeck Flange 150-NPS12 SCH-XH [SA350 LF2]</t>
  </si>
  <si>
    <t>WNeck Flange 150-NPS12 SCH-XXH [SA350 LF2]</t>
  </si>
  <si>
    <t>WNeck Flange 150-NPS14 SCH-10 [SA350 LF2]</t>
  </si>
  <si>
    <t>WNeck Flange 150-NPS14 SCH-100 [SA350 LF2]</t>
  </si>
  <si>
    <t>WNeck Flange 150-NPS14 SCH-120 [SA350 LF2]</t>
  </si>
  <si>
    <t>WNeck Flange 150-NPS14 SCH-140 [SA350 LF2]</t>
  </si>
  <si>
    <t>WNeck Flange 150-NPS14 SCH-160 [SA350 LF2]</t>
  </si>
  <si>
    <t>WNeck Flange 150-NPS14 SCH-20 [SA350 LF2]</t>
  </si>
  <si>
    <t>WNeck Flange 150-NPS14 SCH-30 [SA350 LF2]</t>
  </si>
  <si>
    <t>WNeck Flange 150-NPS14 SCH-40 [SA350 LF2]</t>
  </si>
  <si>
    <t>WNeck Flange 150-NPS14 SCH-60 [SA350 LF2]</t>
  </si>
  <si>
    <t>WNeck Flange 150-NPS14 SCH-80 [SA350 LF2]</t>
  </si>
  <si>
    <t>WNeck Flange 150-NPS14 SCH-STD [SA350 LF2]</t>
  </si>
  <si>
    <t>WNeck Flange 150-NPS14 SCH-XH [SA350 LF2]</t>
  </si>
  <si>
    <t>WNeck Flange 150-NPS16 SCH-10 [SA350 LF2]</t>
  </si>
  <si>
    <t>WNeck Flange 150-NPS16 SCH-100 [SA350 LF2]</t>
  </si>
  <si>
    <t>WNeck Flange 150-NPS16 SCH-120 [SA350 LF2]</t>
  </si>
  <si>
    <t>WNeck Flange 150-NPS16 SCH-140 [SA350 LF2]</t>
  </si>
  <si>
    <t>WNeck Flange 150-NPS16 SCH-160 [SA350 LF2]</t>
  </si>
  <si>
    <t>WNeck Flange 150-NPS16 SCH-20 [SA350 LF2]</t>
  </si>
  <si>
    <t>WNeck Flange 150-NPS16 SCH-30 [SA350 LF2]</t>
  </si>
  <si>
    <t>WNeck Flange 150-NPS16 SCH-40 [SA350 LF2]</t>
  </si>
  <si>
    <t>WNeck Flange 150-NPS16 SCH-60 [SA350 LF2]</t>
  </si>
  <si>
    <t>WNeck Flange 150-NPS16 SCH-80 [SA350 LF2]</t>
  </si>
  <si>
    <t>WNeck Flange 150-NPS16 SCH-STD [SA350 LF2]</t>
  </si>
  <si>
    <t>WNeck Flange 150-NPS16 SCH-XH [SA350 LF2]</t>
  </si>
  <si>
    <t>WNeck Flange 150-NPS18 SCH-10 [SA350 LF2]</t>
  </si>
  <si>
    <t>WNeck Flange 150-NPS18 SCH-100 [SA350 LF2]</t>
  </si>
  <si>
    <t>WNeck Flange 150-NPS18 SCH-120 [SA350 LF2]</t>
  </si>
  <si>
    <t>WNeck Flange 150-NPS18 SCH-140 [SA350 LF2]</t>
  </si>
  <si>
    <t>WNeck Flange 150-NPS18 SCH-160 [SA350 LF2]</t>
  </si>
  <si>
    <t>WNeck Flange 150-NPS18 SCH-20 [SA350 LF2]</t>
  </si>
  <si>
    <t>WNeck Flange 150-NPS18 SCH-30 [SA350 LF2]</t>
  </si>
  <si>
    <t>WNeck Flange 150-NPS18 SCH-40 [SA350 LF2]</t>
  </si>
  <si>
    <t>WNeck Flange 150-NPS18 SCH-60 [SA350 LF2]</t>
  </si>
  <si>
    <t>WNeck Flange 150-NPS18 SCH-80 [SA350 LF2]</t>
  </si>
  <si>
    <t>WNeck Flange 150-NPS18 SCH-STD [SA350 LF2]</t>
  </si>
  <si>
    <t>WNeck Flange 150-NPS18 SCH-XH [SA350 LF2]</t>
  </si>
  <si>
    <t>WNeck Flange 150-NPS20 SCH-10 [SA350 LF2]</t>
  </si>
  <si>
    <t>WNeck Flange 150-NPS20 SCH-100 [SA350 LF2]</t>
  </si>
  <si>
    <t>WNeck Flange 150-NPS20 SCH-120 [SA350 LF2]</t>
  </si>
  <si>
    <t>WNeck Flange 150-NPS20 SCH-140 [SA350 LF2]</t>
  </si>
  <si>
    <t>WNeck Flange 150-NPS20 SCH-160 [SA350 LF2]</t>
  </si>
  <si>
    <t>WNeck Flange 150-NPS20 SCH-20 [SA350 LF2]</t>
  </si>
  <si>
    <t>WNeck Flange 150-NPS20 SCH-30 [SA350 LF2]</t>
  </si>
  <si>
    <t>WNeck Flange 150-NPS20 SCH-40 [SA350 LF2]</t>
  </si>
  <si>
    <t>WNeck Flange 150-NPS20 SCH-60 [SA350 LF2]</t>
  </si>
  <si>
    <t>WNeck Flange 150-NPS20 SCH-80 [SA350 LF2]</t>
  </si>
  <si>
    <t>WNeck Flange 150-NPS20 SCH-STD [SA350 LF2]</t>
  </si>
  <si>
    <t>WNeck Flange 150-NPS20 SCH-XH [SA350 LF2]</t>
  </si>
  <si>
    <t>WNeck Flange 150-NPS24 SCH-10 [SA350 LF2]</t>
  </si>
  <si>
    <t>WNeck Flange 150-NPS24 SCH-100 [SA350 LF2]</t>
  </si>
  <si>
    <t>WNeck Flange 150-NPS24 SCH-120 [SA350 LF2]</t>
  </si>
  <si>
    <t>WNeck Flange 150-NPS24 SCH-140 [SA350 LF2]</t>
  </si>
  <si>
    <t>WNeck Flange 150-NPS24 SCH-160 [SA350 LF2]</t>
  </si>
  <si>
    <t>WNeck Flange 150-NPS24 SCH-20 [SA350 LF2]</t>
  </si>
  <si>
    <t>WNeck Flange 150-NPS24 SCH-30 [SA350 LF2]</t>
  </si>
  <si>
    <t>WNeck Flange 150-NPS24 SCH-40 [SA350 LF2]</t>
  </si>
  <si>
    <t>WNeck Flange 150-NPS24 SCH-60 [SA350 LF2]</t>
  </si>
  <si>
    <t>WNeck Flange 150-NPS24 SCH-80 [SA350 LF2]</t>
  </si>
  <si>
    <t>WNeck Flange 150-NPS24 SCH-STD [SA350 LF2]</t>
  </si>
  <si>
    <t>WNeck Flange 150-NPS24 SCH-XH [SA350 LF2]</t>
  </si>
  <si>
    <t>WNeck Flange 300-NPS0.5 SCH-10 [SA350 LF2]</t>
  </si>
  <si>
    <t>WNeck Flange 300-NPS0.5 SCH-160 [SA350 LF2]</t>
  </si>
  <si>
    <t>WNeck Flange 300-NPS0.5 SCH-40 [SA350 LF2]</t>
  </si>
  <si>
    <t>WNeck Flange 300-NPS0.5 SCH-80 [SA350 LF2]</t>
  </si>
  <si>
    <t>WNeck Flange 300-NPS0.5 SCH-STD [SA350 LF2]</t>
  </si>
  <si>
    <t>WNeck Flange 300-NPS0.5 SCH-XH [SA350 LF2]</t>
  </si>
  <si>
    <t>WNeck Flange 300-NPS0.5 SCH-XXH [SA350 LF2]</t>
  </si>
  <si>
    <t>WNeck Flange 300-NPS0.75 SCH-10 [SA350 LF2]</t>
  </si>
  <si>
    <t>WNeck Flange 300-NPS0.75 SCH-160 [SA350 LF2]</t>
  </si>
  <si>
    <t>WNeck Flange 300-NPS0.75 SCH-40 [SA350 LF2]</t>
  </si>
  <si>
    <t>WNeck Flange 300-NPS0.75 SCH-80 [SA350 LF2]</t>
  </si>
  <si>
    <t>WNeck Flange 300-NPS0.75 SCH-STD [SA350 LF2]</t>
  </si>
  <si>
    <t>WNeck Flange 300-NPS0.75 SCH-XH [SA350 LF2]</t>
  </si>
  <si>
    <t>WNeck Flange 300-NPS0.75 SCH-XXH [SA350 LF2]</t>
  </si>
  <si>
    <t>WNeck Flange 300-NPS1 SCH-10 [SA350 LF2]</t>
  </si>
  <si>
    <t>WNeck Flange 300-NPS1 SCH-160 [SA350 LF2]</t>
  </si>
  <si>
    <t>WNeck Flange 300-NPS1 SCH-40 [SA350 LF2]</t>
  </si>
  <si>
    <t>WNeck Flange 300-NPS1 SCH-80 [SA350 LF2]</t>
  </si>
  <si>
    <t>WNeck Flange 300-NPS1 SCH-STD [SA350 LF2]</t>
  </si>
  <si>
    <t>WNeck Flange 300-NPS1 SCH-XH [SA350 LF2]</t>
  </si>
  <si>
    <t>WNeck Flange 300-NPS1 SCH-XXH [SA350 LF2]</t>
  </si>
  <si>
    <t>WNeck Flange 300-NPS1.25 SCH-10 [SA350 LF2]</t>
  </si>
  <si>
    <t>WNeck Flange 300-NPS1.25 SCH-160 [SA350 LF2]</t>
  </si>
  <si>
    <t>WNeck Flange 300-NPS1.25 SCH-40 [SA350 LF2]</t>
  </si>
  <si>
    <t>WNeck Flange 300-NPS1.25 SCH-80 [SA350 LF2]</t>
  </si>
  <si>
    <t>WNeck Flange 300-NPS1.25 SCH-STD [SA350 LF2]</t>
  </si>
  <si>
    <t>WNeck Flange 300-NPS1.25 SCH-XH [SA350 LF2]</t>
  </si>
  <si>
    <t>WNeck Flange 300-NPS1.25 SCH-XXH [SA350 LF2]</t>
  </si>
  <si>
    <t>WNeck Flange 300-NPS1.5 SCH-10 [SA350 LF2]</t>
  </si>
  <si>
    <t>WNeck Flange 300-NPS1.5 SCH-160 [SA350 LF2]</t>
  </si>
  <si>
    <t>WNeck Flange 300-NPS1.5 SCH-40 [SA350 LF2]</t>
  </si>
  <si>
    <t>WNeck Flange 300-NPS1.5 SCH-80 [SA350 LF2]</t>
  </si>
  <si>
    <t>WNeck Flange 300-NPS1.5 SCH-STD [SA350 LF2]</t>
  </si>
  <si>
    <t>WNeck Flange 300-NPS1.5 SCH-XH [SA350 LF2]</t>
  </si>
  <si>
    <t>WNeck Flange 300-NPS1.5 SCH-XXH [SA350 LF2]</t>
  </si>
  <si>
    <t>WNeck Flange 300-NPS2 SCH-10 [SA350 LF2]</t>
  </si>
  <si>
    <t>WNeck Flange 300-NPS2 SCH-160 [SA350 LF2]</t>
  </si>
  <si>
    <t>WNeck Flange 300-NPS2 SCH-40 [SA350 LF2]</t>
  </si>
  <si>
    <t>WNeck Flange 300-NPS2 SCH-80 [SA350 LF2]</t>
  </si>
  <si>
    <t>WNeck Flange 300-NPS2 SCH-STD [SA350 LF2]</t>
  </si>
  <si>
    <t>WNeck Flange 300-NPS2 SCH-XH [SA350 LF2]</t>
  </si>
  <si>
    <t>WNeck Flange 300-NPS2 SCH-XXH [SA350 LF2]</t>
  </si>
  <si>
    <t>WNeck Flange 300-NPS2.5 SCH-10 [SA350 LF2]</t>
  </si>
  <si>
    <t>WNeck Flange 300-NPS2.5 SCH-160 [SA350 LF2]</t>
  </si>
  <si>
    <t>WNeck Flange 300-NPS2.5 SCH-40 [SA350 LF2]</t>
  </si>
  <si>
    <t>WNeck Flange 300-NPS2.5 SCH-80 [SA350 LF2]</t>
  </si>
  <si>
    <t>WNeck Flange 300-NPS2.5 SCH-STD [SA350 LF2]</t>
  </si>
  <si>
    <t>WNeck Flange 300-NPS2.5 SCH-XH [SA350 LF2]</t>
  </si>
  <si>
    <t>WNeck Flange 300-NPS2.5 SCH-XXH [SA350 LF2]</t>
  </si>
  <si>
    <t>WNeck Flange 300-NPS3 SCH-10 [SA350 LF2]</t>
  </si>
  <si>
    <t>WNeck Flange 300-NPS3 SCH-160 [SA350 LF2]</t>
  </si>
  <si>
    <t>WNeck Flange 300-NPS3 SCH-40 [SA350 LF2]</t>
  </si>
  <si>
    <t>WNeck Flange 300-NPS3 SCH-80 [SA350 LF2]</t>
  </si>
  <si>
    <t>WNeck Flange 300-NPS3 SCH-STD [SA350 LF2]</t>
  </si>
  <si>
    <t>WNeck Flange 300-NPS3 SCH-XH [SA350 LF2]</t>
  </si>
  <si>
    <t>WNeck Flange 300-NPS3 SCH-XXH [SA350 LF2]</t>
  </si>
  <si>
    <t>WNeck Flange 300-NPS3.5 SCH-10 [SA350 LF2]</t>
  </si>
  <si>
    <t>WNeck Flange 300-NPS3.5 SCH-40 [SA350 LF2]</t>
  </si>
  <si>
    <t>WNeck Flange 300-NPS3.5 SCH-80 [SA350 LF2]</t>
  </si>
  <si>
    <t>WNeck Flange 300-NPS3.5 SCH-STD [SA350 LF2]</t>
  </si>
  <si>
    <t>WNeck Flange 300-NPS3.5 SCH-XH [SA350 LF2]</t>
  </si>
  <si>
    <t>WNeck Flange 300-NPS3.5 SCH-XXH [SA350 LF2]</t>
  </si>
  <si>
    <t>WNeck Flange 300-NPS4 SCH-10 [SA350 LF2]</t>
  </si>
  <si>
    <t>WNeck Flange 300-NPS4 SCH-120 [SA350 LF2]</t>
  </si>
  <si>
    <t>WNeck Flange 300-NPS4 SCH-160 [SA350 LF2]</t>
  </si>
  <si>
    <t>WNeck Flange 300-NPS4 SCH-40 [SA350 LF2]</t>
  </si>
  <si>
    <t>WNeck Flange 300-NPS4 SCH-80 [SA350 LF2]</t>
  </si>
  <si>
    <t>WNeck Flange 300-NPS4 SCH-STD [SA350 LF2]</t>
  </si>
  <si>
    <t>WNeck Flange 300-NPS4 SCH-XH [SA350 LF2]</t>
  </si>
  <si>
    <t>WNeck Flange 300-NPS4 SCH-XXH [SA350 LF2]</t>
  </si>
  <si>
    <t>WNeck Flange 300-NPS5 SCH-10 [SA350 LF2]</t>
  </si>
  <si>
    <t>WNeck Flange 300-NPS5 SCH-120 [SA350 LF2]</t>
  </si>
  <si>
    <t>WNeck Flange 300-NPS5 SCH-160 [SA350 LF2]</t>
  </si>
  <si>
    <t>WNeck Flange 300-NPS5 SCH-40 [SA350 LF2]</t>
  </si>
  <si>
    <t>WNeck Flange 300-NPS5 SCH-80 [SA350 LF2]</t>
  </si>
  <si>
    <t>WNeck Flange 300-NPS5 SCH-STD [SA350 LF2]</t>
  </si>
  <si>
    <t>WNeck Flange 300-NPS5 SCH-XH [SA350 LF2]</t>
  </si>
  <si>
    <t>WNeck Flange 300-NPS5 SCH-XXH [SA350 LF2]</t>
  </si>
  <si>
    <t>WNeck Flange 300-NPS6 SCH-10 [SA350 LF2]</t>
  </si>
  <si>
    <t>WNeck Flange 300-NPS6 SCH-120 [SA350 LF2]</t>
  </si>
  <si>
    <t>WNeck Flange 300-NPS6 SCH-160 [SA350 LF2]</t>
  </si>
  <si>
    <t>WNeck Flange 300-NPS6 SCH-40 [SA350 LF2]</t>
  </si>
  <si>
    <t>WNeck Flange 300-NPS6 SCH-80 [SA350 LF2]</t>
  </si>
  <si>
    <t>WNeck Flange 300-NPS6 SCH-STD [SA350 LF2]</t>
  </si>
  <si>
    <t>WNeck Flange 300-NPS6 SCH-XH [SA350 LF2]</t>
  </si>
  <si>
    <t>WNeck Flange 300-NPS6 SCH-XXH [SA350 LF2]</t>
  </si>
  <si>
    <t>WNeck Flange 300-NPS8 SCH-10 [SA350 LF2]</t>
  </si>
  <si>
    <t>WNeck Flange 300-NPS8 SCH-100 [SA350 LF2]</t>
  </si>
  <si>
    <t>WNeck Flange 300-NPS8 SCH-120 [SA350 LF2]</t>
  </si>
  <si>
    <t>WNeck Flange 300-NPS8 SCH-140 [SA350 LF2]</t>
  </si>
  <si>
    <t>WNeck Flange 300-NPS8 SCH-160 [SA350 LF2]</t>
  </si>
  <si>
    <t>WNeck Flange 300-NPS8 SCH-20 [SA350 LF2]</t>
  </si>
  <si>
    <t>WNeck Flange 300-NPS8 SCH-30 [SA350 LF2]</t>
  </si>
  <si>
    <t>WNeck Flange 300-NPS8 SCH-40 [SA350 LF2]</t>
  </si>
  <si>
    <t>WNeck Flange 300-NPS8 SCH-60 [SA350 LF2]</t>
  </si>
  <si>
    <t>WNeck Flange 300-NPS8 SCH-80 [SA350 LF2]</t>
  </si>
  <si>
    <t>WNeck Flange 300-NPS8 SCH-STD [SA350 LF2]</t>
  </si>
  <si>
    <t>WNeck Flange 300-NPS8 SCH-XH [SA350 LF2]</t>
  </si>
  <si>
    <t>WNeck Flange 300-NPS8 SCH-XXH [SA350 LF2]</t>
  </si>
  <si>
    <t>WNeck Flange 300-NPS10 SCH-10 [SA350 LF2]</t>
  </si>
  <si>
    <t>WNeck Flange 300-NPS10 SCH-100 [SA350 LF2]</t>
  </si>
  <si>
    <t>WNeck Flange 300-NPS10 SCH-120 [SA350 LF2]</t>
  </si>
  <si>
    <t>WNeck Flange 300-NPS10 SCH-140 [SA350 LF2]</t>
  </si>
  <si>
    <t>WNeck Flange 300-NPS10 SCH-160 [SA350 LF2]</t>
  </si>
  <si>
    <t>WNeck Flange 300-NPS10 SCH-20 [SA350 LF2]</t>
  </si>
  <si>
    <t>WNeck Flange 300-NPS10 SCH-30 [SA350 LF2]</t>
  </si>
  <si>
    <t>WNeck Flange 300-NPS10 SCH-40 [SA350 LF2]</t>
  </si>
  <si>
    <t>WNeck Flange 300-NPS10 SCH-60 [SA350 LF2]</t>
  </si>
  <si>
    <t>WNeck Flange 300-NPS10 SCH-80 [SA350 LF2]</t>
  </si>
  <si>
    <t>WNeck Flange 300-NPS10 SCH-STD [SA350 LF2]</t>
  </si>
  <si>
    <t>WNeck Flange 300-NPS10 SCH-XH [SA350 LF2]</t>
  </si>
  <si>
    <t>WNeck Flange 300-NPS10 SCH-XXH [SA350 LF2]</t>
  </si>
  <si>
    <t>WNeck Flange 300-NPS12 SCH-10 [SA350 LF2]</t>
  </si>
  <si>
    <t>WNeck Flange 300-NPS12 SCH-100 [SA350 LF2]</t>
  </si>
  <si>
    <t>WNeck Flange 300-NPS12 SCH-120 [SA350 LF2]</t>
  </si>
  <si>
    <t>WNeck Flange 300-NPS12 SCH-140 [SA350 LF2]</t>
  </si>
  <si>
    <t>WNeck Flange 300-NPS12 SCH-160 [SA350 LF2]</t>
  </si>
  <si>
    <t>WNeck Flange 300-NPS12 SCH-20 [SA350 LF2]</t>
  </si>
  <si>
    <t>WNeck Flange 300-NPS12 SCH-30 [SA350 LF2]</t>
  </si>
  <si>
    <t>WNeck Flange 300-NPS12 SCH-40 [SA350 LF2]</t>
  </si>
  <si>
    <t>WNeck Flange 300-NPS12 SCH-60 [SA350 LF2]</t>
  </si>
  <si>
    <t>WNeck Flange 300-NPS12 SCH-80 [SA350 LF2]</t>
  </si>
  <si>
    <t>WNeck Flange 300-NPS12 SCH-STD [SA350 LF2]</t>
  </si>
  <si>
    <t>WNeck Flange 300-NPS12 SCH-XH [SA350 LF2]</t>
  </si>
  <si>
    <t>WNeck Flange 300-NPS12 SCH-XXH [SA350 LF2]</t>
  </si>
  <si>
    <t>WNeck Flange 300-NPS14 SCH-10 [SA350 LF2]</t>
  </si>
  <si>
    <t>WNeck Flange 300-NPS14 SCH-100 [SA350 LF2]</t>
  </si>
  <si>
    <t>WNeck Flange 300-NPS14 SCH-120 [SA350 LF2]</t>
  </si>
  <si>
    <t>WNeck Flange 300-NPS14 SCH-140 [SA350 LF2]</t>
  </si>
  <si>
    <t>WNeck Flange 300-NPS14 SCH-160 [SA350 LF2]</t>
  </si>
  <si>
    <t>WNeck Flange 300-NPS14 SCH-20 [SA350 LF2]</t>
  </si>
  <si>
    <t>WNeck Flange 300-NPS14 SCH-30 [SA350 LF2]</t>
  </si>
  <si>
    <t>WNeck Flange 300-NPS14 SCH-40 [SA350 LF2]</t>
  </si>
  <si>
    <t>WNeck Flange 300-NPS14 SCH-60 [SA350 LF2]</t>
  </si>
  <si>
    <t>WNeck Flange 300-NPS14 SCH-80 [SA350 LF2]</t>
  </si>
  <si>
    <t>WNeck Flange 300-NPS14 SCH-STD [SA350 LF2]</t>
  </si>
  <si>
    <t>WNeck Flange 300-NPS14 SCH-XH [SA350 LF2]</t>
  </si>
  <si>
    <t>WNeck Flange 300-NPS16 SCH-10 [SA350 LF2]</t>
  </si>
  <si>
    <t>WNeck Flange 300-NPS16 SCH-100 [SA350 LF2]</t>
  </si>
  <si>
    <t>WNeck Flange 300-NPS16 SCH-120 [SA350 LF2]</t>
  </si>
  <si>
    <t>WNeck Flange 300-NPS16 SCH-140 [SA350 LF2]</t>
  </si>
  <si>
    <t>WNeck Flange 300-NPS16 SCH-160 [SA350 LF2]</t>
  </si>
  <si>
    <t>WNeck Flange 300-NPS16 SCH-20 [SA350 LF2]</t>
  </si>
  <si>
    <t>WNeck Flange 300-NPS16 SCH-30 [SA350 LF2]</t>
  </si>
  <si>
    <t>WNeck Flange 300-NPS16 SCH-40 [SA350 LF2]</t>
  </si>
  <si>
    <t>WNeck Flange 300-NPS16 SCH-60 [SA350 LF2]</t>
  </si>
  <si>
    <t>WNeck Flange 300-NPS16 SCH-80 [SA350 LF2]</t>
  </si>
  <si>
    <t>WNeck Flange 300-NPS16 SCH-STD [SA350 LF2]</t>
  </si>
  <si>
    <t>WNeck Flange 300-NPS16 SCH-XH [SA350 LF2]</t>
  </si>
  <si>
    <t>WNeck Flange 300-NPS18 SCH-10 [SA350 LF2]</t>
  </si>
  <si>
    <t>WNeck Flange 300-NPS18 SCH-100 [SA350 LF2]</t>
  </si>
  <si>
    <t>WNeck Flange 300-NPS18 SCH-120 [SA350 LF2]</t>
  </si>
  <si>
    <t>WNeck Flange 300-NPS18 SCH-140 [SA350 LF2]</t>
  </si>
  <si>
    <t>WNeck Flange 300-NPS18 SCH-160 [SA350 LF2]</t>
  </si>
  <si>
    <t>WNeck Flange 300-NPS18 SCH-20 [SA350 LF2]</t>
  </si>
  <si>
    <t>WNeck Flange 300-NPS18 SCH-30 [SA350 LF2]</t>
  </si>
  <si>
    <t>WNeck Flange 300-NPS18 SCH-40 [SA350 LF2]</t>
  </si>
  <si>
    <t>WNeck Flange 300-NPS18 SCH-60 [SA350 LF2]</t>
  </si>
  <si>
    <t>WNeck Flange 300-NPS18 SCH-80 [SA350 LF2]</t>
  </si>
  <si>
    <t>WNeck Flange 300-NPS18 SCH-STD [SA350 LF2]</t>
  </si>
  <si>
    <t>WNeck Flange 300-NPS18 SCH-XH [SA350 LF2]</t>
  </si>
  <si>
    <t>WNeck Flange 300-NPS20 SCH-10 [SA350 LF2]</t>
  </si>
  <si>
    <t>WNeck Flange 300-NPS20 SCH-100 [SA350 LF2]</t>
  </si>
  <si>
    <t>WNeck Flange 300-NPS20 SCH-120 [SA350 LF2]</t>
  </si>
  <si>
    <t>WNeck Flange 300-NPS20 SCH-140 [SA350 LF2]</t>
  </si>
  <si>
    <t>WNeck Flange 300-NPS20 SCH-160 [SA350 LF2]</t>
  </si>
  <si>
    <t>WNeck Flange 300-NPS20 SCH-20 [SA350 LF2]</t>
  </si>
  <si>
    <t>WNeck Flange 300-NPS20 SCH-30 [SA350 LF2]</t>
  </si>
  <si>
    <t>WNeck Flange 300-NPS20 SCH-40 [SA350 LF2]</t>
  </si>
  <si>
    <t>WNeck Flange 300-NPS20 SCH-60 [SA350 LF2]</t>
  </si>
  <si>
    <t>WNeck Flange 300-NPS20 SCH-80 [SA350 LF2]</t>
  </si>
  <si>
    <t>WNeck Flange 300-NPS20 SCH-STD [SA350 LF2]</t>
  </si>
  <si>
    <t>WNeck Flange 300-NPS20 SCH-XH [SA350 LF2]</t>
  </si>
  <si>
    <t>WNeck Flange 300-NPS24 SCH-10 [SA350 LF2]</t>
  </si>
  <si>
    <t>WNeck Flange 300-NPS24 SCH-100 [SA350 LF2]</t>
  </si>
  <si>
    <t>WNeck Flange 300-NPS24 SCH-120 [SA350 LF2]</t>
  </si>
  <si>
    <t>WNeck Flange 300-NPS24 SCH-140 [SA350 LF2]</t>
  </si>
  <si>
    <t>WNeck Flange 300-NPS24 SCH-160 [SA350 LF2]</t>
  </si>
  <si>
    <t>WNeck Flange 300-NPS24 SCH-20 [SA350 LF2]</t>
  </si>
  <si>
    <t>WNeck Flange 300-NPS24 SCH-30 [SA350 LF2]</t>
  </si>
  <si>
    <t>WNeck Flange 300-NPS24 SCH-40 [SA350 LF2]</t>
  </si>
  <si>
    <t>WNeck Flange 300-NPS24 SCH-60 [SA350 LF2]</t>
  </si>
  <si>
    <t>WNeck Flange 300-NPS24 SCH-80 [SA350 LF2]</t>
  </si>
  <si>
    <t>WNeck Flange 300-NPS24 SCH-STD [SA350 LF2]</t>
  </si>
  <si>
    <t>WNeck Flange 300-NPS24 SCH-XH [SA350 LF2]</t>
  </si>
  <si>
    <t>WNeck Flange 400-NPS0.5 SCH-10 [SA350 LF2]</t>
  </si>
  <si>
    <t>WNeck Flange 400-NPS0.5 SCH-160 [SA350 LF2]</t>
  </si>
  <si>
    <t>WNeck Flange 400-NPS0.5 SCH-40 [SA350 LF2]</t>
  </si>
  <si>
    <t>WNeck Flange 400-NPS0.5 SCH-80 [SA350 LF2]</t>
  </si>
  <si>
    <t>WNeck Flange 400-NPS0.5 SCH-STD [SA350 LF2]</t>
  </si>
  <si>
    <t>WNeck Flange 400-NPS0.5 SCH-XH [SA350 LF2]</t>
  </si>
  <si>
    <t>WNeck Flange 400-NPS0.5 SCH-XXH [SA350 LF2]</t>
  </si>
  <si>
    <t>WNeck Flange 400-NPS0.75 SCH-10 [SA350 LF2]</t>
  </si>
  <si>
    <t>WNeck Flange 400-NPS0.75 SCH-160 [SA350 LF2]</t>
  </si>
  <si>
    <t>WNeck Flange 400-NPS0.75 SCH-40 [SA350 LF2]</t>
  </si>
  <si>
    <t>WNeck Flange 400-NPS0.75 SCH-80 [SA350 LF2]</t>
  </si>
  <si>
    <t>WNeck Flange 400-NPS0.75 SCH-STD [SA350 LF2]</t>
  </si>
  <si>
    <t>WNeck Flange 400-NPS0.75 SCH-XH [SA350 LF2]</t>
  </si>
  <si>
    <t>WNeck Flange 400-NPS0.75 SCH-XXH [SA350 LF2]</t>
  </si>
  <si>
    <t>WNeck Flange 400-NPS1 SCH-10 [SA350 LF2]</t>
  </si>
  <si>
    <t>WNeck Flange 400-NPS1 SCH-160 [SA350 LF2]</t>
  </si>
  <si>
    <t>WNeck Flange 400-NPS1 SCH-40 [SA350 LF2]</t>
  </si>
  <si>
    <t>WNeck Flange 400-NPS1 SCH-80 [SA350 LF2]</t>
  </si>
  <si>
    <t>WNeck Flange 400-NPS1 SCH-STD [SA350 LF2]</t>
  </si>
  <si>
    <t>WNeck Flange 400-NPS1 SCH-XH [SA350 LF2]</t>
  </si>
  <si>
    <t>WNeck Flange 400-NPS1 SCH-XXH [SA350 LF2]</t>
  </si>
  <si>
    <t>WNeck Flange 400-NPS1.25 SCH-10 [SA350 LF2]</t>
  </si>
  <si>
    <t>WNeck Flange 400-NPS1.25 SCH-160 [SA350 LF2]</t>
  </si>
  <si>
    <t>WNeck Flange 400-NPS1.25 SCH-40 [SA350 LF2]</t>
  </si>
  <si>
    <t>WNeck Flange 400-NPS1.25 SCH-80 [SA350 LF2]</t>
  </si>
  <si>
    <t>WNeck Flange 400-NPS1.25 SCH-STD [SA350 LF2]</t>
  </si>
  <si>
    <t>WNeck Flange 400-NPS1.25 SCH-XH [SA350 LF2]</t>
  </si>
  <si>
    <t>WNeck Flange 400-NPS1.25 SCH-XXH [SA350 LF2]</t>
  </si>
  <si>
    <t>WNeck Flange 400-NPS1.5 SCH-10 [SA350 LF2]</t>
  </si>
  <si>
    <t>WNeck Flange 400-NPS1.5 SCH-160 [SA350 LF2]</t>
  </si>
  <si>
    <t>WNeck Flange 400-NPS1.5 SCH-40 [SA350 LF2]</t>
  </si>
  <si>
    <t>WNeck Flange 400-NPS1.5 SCH-80 [SA350 LF2]</t>
  </si>
  <si>
    <t>WNeck Flange 400-NPS1.5 SCH-STD [SA350 LF2]</t>
  </si>
  <si>
    <t>WNeck Flange 400-NPS1.5 SCH-XH [SA350 LF2]</t>
  </si>
  <si>
    <t>WNeck Flange 400-NPS1.5 SCH-XXH [SA350 LF2]</t>
  </si>
  <si>
    <t>WNeck Flange 400-NPS2 SCH-10 [SA350 LF2]</t>
  </si>
  <si>
    <t>WNeck Flange 400-NPS2 SCH-160 [SA350 LF2]</t>
  </si>
  <si>
    <t>WNeck Flange 400-NPS2 SCH-40 [SA350 LF2]</t>
  </si>
  <si>
    <t>WNeck Flange 400-NPS2 SCH-80 [SA350 LF2]</t>
  </si>
  <si>
    <t>WNeck Flange 400-NPS2 SCH-STD [SA350 LF2]</t>
  </si>
  <si>
    <t>WNeck Flange 400-NPS2 SCH-XH [SA350 LF2]</t>
  </si>
  <si>
    <t>WNeck Flange 400-NPS2 SCH-XXH [SA350 LF2]</t>
  </si>
  <si>
    <t>WNeck Flange 400-NPS2.5 SCH-10 [SA350 LF2]</t>
  </si>
  <si>
    <t>WNeck Flange 400-NPS2.5 SCH-160 [SA350 LF2]</t>
  </si>
  <si>
    <t>WNeck Flange 400-NPS2.5 SCH-40 [SA350 LF2]</t>
  </si>
  <si>
    <t>WNeck Flange 400-NPS2.5 SCH-80 [SA350 LF2]</t>
  </si>
  <si>
    <t>WNeck Flange 400-NPS2.5 SCH-STD [SA350 LF2]</t>
  </si>
  <si>
    <t>WNeck Flange 400-NPS2.5 SCH-XH [SA350 LF2]</t>
  </si>
  <si>
    <t>WNeck Flange 400-NPS2.5 SCH-XXH [SA350 LF2]</t>
  </si>
  <si>
    <t>WNeck Flange 400-NPS3 SCH-10 [SA350 LF2]</t>
  </si>
  <si>
    <t>WNeck Flange 400-NPS3 SCH-160 [SA350 LF2]</t>
  </si>
  <si>
    <t>WNeck Flange 400-NPS3 SCH-40 [SA350 LF2]</t>
  </si>
  <si>
    <t>WNeck Flange 400-NPS3 SCH-80 [SA350 LF2]</t>
  </si>
  <si>
    <t>WNeck Flange 400-NPS3 SCH-STD [SA350 LF2]</t>
  </si>
  <si>
    <t>WNeck Flange 400-NPS3 SCH-XH [SA350 LF2]</t>
  </si>
  <si>
    <t>WNeck Flange 400-NPS3 SCH-XXH [SA350 LF2]</t>
  </si>
  <si>
    <t>WNeck Flange 400-NPS3.5 SCH-10 [SA350 LF2]</t>
  </si>
  <si>
    <t>WNeck Flange 400-NPS3.5 SCH-40 [SA350 LF2]</t>
  </si>
  <si>
    <t>WNeck Flange 400-NPS3.5 SCH-80 [SA350 LF2]</t>
  </si>
  <si>
    <t>WNeck Flange 400-NPS3.5 SCH-STD [SA350 LF2]</t>
  </si>
  <si>
    <t>WNeck Flange 400-NPS3.5 SCH-XH [SA350 LF2]</t>
  </si>
  <si>
    <t>WNeck Flange 400-NPS3.5 SCH-XXH [SA350 LF2]</t>
  </si>
  <si>
    <t>WNeck Flange 400-NPS4 SCH-10 [SA350 LF2]</t>
  </si>
  <si>
    <t>WNeck Flange 400-NPS4 SCH-120 [SA350 LF2]</t>
  </si>
  <si>
    <t>WNeck Flange 400-NPS4 SCH-160 [SA350 LF2]</t>
  </si>
  <si>
    <t>WNeck Flange 400-NPS4 SCH-40 [SA350 LF2]</t>
  </si>
  <si>
    <t>WNeck Flange 400-NPS4 SCH-80 [SA350 LF2]</t>
  </si>
  <si>
    <t>WNeck Flange 400-NPS4 SCH-STD [SA350 LF2]</t>
  </si>
  <si>
    <t>WNeck Flange 400-NPS4 SCH-XH [SA350 LF2]</t>
  </si>
  <si>
    <t>WNeck Flange 400-NPS4 SCH-XXH [SA350 LF2]</t>
  </si>
  <si>
    <t>WNeck Flange 400-NPS5 SCH-10 [SA350 LF2]</t>
  </si>
  <si>
    <t>WNeck Flange 400-NPS5 SCH-120 [SA350 LF2]</t>
  </si>
  <si>
    <t>WNeck Flange 400-NPS5 SCH-160 [SA350 LF2]</t>
  </si>
  <si>
    <t>WNeck Flange 400-NPS5 SCH-40 [SA350 LF2]</t>
  </si>
  <si>
    <t>WNeck Flange 400-NPS5 SCH-80 [SA350 LF2]</t>
  </si>
  <si>
    <t>WNeck Flange 400-NPS5 SCH-STD [SA350 LF2]</t>
  </si>
  <si>
    <t>WNeck Flange 400-NPS5 SCH-XH [SA350 LF2]</t>
  </si>
  <si>
    <t>WNeck Flange 400-NPS5 SCH-XXH [SA350 LF2]</t>
  </si>
  <si>
    <t>WNeck Flange 400-NPS6 SCH-10 [SA350 LF2]</t>
  </si>
  <si>
    <t>WNeck Flange 400-NPS6 SCH-120 [SA350 LF2]</t>
  </si>
  <si>
    <t>WNeck Flange 400-NPS6 SCH-160 [SA350 LF2]</t>
  </si>
  <si>
    <t>WNeck Flange 400-NPS6 SCH-40 [SA350 LF2]</t>
  </si>
  <si>
    <t>WNeck Flange 400-NPS6 SCH-80 [SA350 LF2]</t>
  </si>
  <si>
    <t>WNeck Flange 400-NPS6 SCH-STD [SA350 LF2]</t>
  </si>
  <si>
    <t>WNeck Flange 400-NPS6 SCH-XH [SA350 LF2]</t>
  </si>
  <si>
    <t>WNeck Flange 400-NPS6 SCH-XXH [SA350 LF2]</t>
  </si>
  <si>
    <t>WNeck Flange 400-NPS8 SCH-10 [SA350 LF2]</t>
  </si>
  <si>
    <t>WNeck Flange 400-NPS8 SCH-100 [SA350 LF2]</t>
  </si>
  <si>
    <t>WNeck Flange 400-NPS8 SCH-120 [SA350 LF2]</t>
  </si>
  <si>
    <t>WNeck Flange 400-NPS8 SCH-140 [SA350 LF2]</t>
  </si>
  <si>
    <t>WNeck Flange 400-NPS8 SCH-160 [SA350 LF2]</t>
  </si>
  <si>
    <t>WNeck Flange 400-NPS8 SCH-20 [SA350 LF2]</t>
  </si>
  <si>
    <t>WNeck Flange 400-NPS8 SCH-30 [SA350 LF2]</t>
  </si>
  <si>
    <t>WNeck Flange 400-NPS8 SCH-40 [SA350 LF2]</t>
  </si>
  <si>
    <t>WNeck Flange 400-NPS8 SCH-60 [SA350 LF2]</t>
  </si>
  <si>
    <t>WNeck Flange 400-NPS8 SCH-80 [SA350 LF2]</t>
  </si>
  <si>
    <t>WNeck Flange 400-NPS8 SCH-STD [SA350 LF2]</t>
  </si>
  <si>
    <t>WNeck Flange 400-NPS8 SCH-XH [SA350 LF2]</t>
  </si>
  <si>
    <t>WNeck Flange 400-NPS8 SCH-XXH [SA350 LF2]</t>
  </si>
  <si>
    <t>WNeck Flange 400-NPS10 SCH-10 [SA350 LF2]</t>
  </si>
  <si>
    <t>WNeck Flange 400-NPS10 SCH-100 [SA350 LF2]</t>
  </si>
  <si>
    <t>WNeck Flange 400-NPS10 SCH-120 [SA350 LF2]</t>
  </si>
  <si>
    <t>WNeck Flange 400-NPS10 SCH-140 [SA350 LF2]</t>
  </si>
  <si>
    <t>WNeck Flange 400-NPS10 SCH-160 [SA350 LF2]</t>
  </si>
  <si>
    <t>WNeck Flange 400-NPS10 SCH-20 [SA350 LF2]</t>
  </si>
  <si>
    <t>WNeck Flange 400-NPS10 SCH-30 [SA350 LF2]</t>
  </si>
  <si>
    <t>WNeck Flange 400-NPS10 SCH-40 [SA350 LF2]</t>
  </si>
  <si>
    <t>WNeck Flange 400-NPS10 SCH-60 [SA350 LF2]</t>
  </si>
  <si>
    <t>WNeck Flange 400-NPS10 SCH-80 [SA350 LF2]</t>
  </si>
  <si>
    <t>WNeck Flange 400-NPS10 SCH-STD [SA350 LF2]</t>
  </si>
  <si>
    <t>WNeck Flange 400-NPS10 SCH-XH [SA350 LF2]</t>
  </si>
  <si>
    <t>WNeck Flange 400-NPS10 SCH-XXH [SA350 LF2]</t>
  </si>
  <si>
    <t>WNeck Flange 400-NPS12 SCH-10 [SA350 LF2]</t>
  </si>
  <si>
    <t>WNeck Flange 400-NPS12 SCH-100 [SA350 LF2]</t>
  </si>
  <si>
    <t>WNeck Flange 400-NPS12 SCH-120 [SA350 LF2]</t>
  </si>
  <si>
    <t>WNeck Flange 400-NPS12 SCH-140 [SA350 LF2]</t>
  </si>
  <si>
    <t>WNeck Flange 400-NPS12 SCH-160 [SA350 LF2]</t>
  </si>
  <si>
    <t>WNeck Flange 400-NPS12 SCH-20 [SA350 LF2]</t>
  </si>
  <si>
    <t>WNeck Flange 400-NPS12 SCH-30 [SA350 LF2]</t>
  </si>
  <si>
    <t>WNeck Flange 400-NPS12 SCH-40 [SA350 LF2]</t>
  </si>
  <si>
    <t>WNeck Flange 400-NPS12 SCH-60 [SA350 LF2]</t>
  </si>
  <si>
    <t>WNeck Flange 400-NPS12 SCH-80 [SA350 LF2]</t>
  </si>
  <si>
    <t>WNeck Flange 400-NPS12 SCH-STD [SA350 LF2]</t>
  </si>
  <si>
    <t>WNeck Flange 400-NPS12 SCH-XH [SA350 LF2]</t>
  </si>
  <si>
    <t>WNeck Flange 400-NPS12 SCH-XXH [SA350 LF2]</t>
  </si>
  <si>
    <t>WNeck Flange 400-NPS14 SCH-10 [SA350 LF2]</t>
  </si>
  <si>
    <t>WNeck Flange 400-NPS14 SCH-100 [SA350 LF2]</t>
  </si>
  <si>
    <t>WNeck Flange 400-NPS14 SCH-120 [SA350 LF2]</t>
  </si>
  <si>
    <t>WNeck Flange 400-NPS14 SCH-140 [SA350 LF2]</t>
  </si>
  <si>
    <t>WNeck Flange 400-NPS14 SCH-160 [SA350 LF2]</t>
  </si>
  <si>
    <t>WNeck Flange 400-NPS14 SCH-20 [SA350 LF2]</t>
  </si>
  <si>
    <t>WNeck Flange 400-NPS14 SCH-30 [SA350 LF2]</t>
  </si>
  <si>
    <t>WNeck Flange 400-NPS14 SCH-40 [SA350 LF2]</t>
  </si>
  <si>
    <t>WNeck Flange 400-NPS14 SCH-60 [SA350 LF2]</t>
  </si>
  <si>
    <t>WNeck Flange 400-NPS14 SCH-80 [SA350 LF2]</t>
  </si>
  <si>
    <t>WNeck Flange 400-NPS14 SCH-STD [SA350 LF2]</t>
  </si>
  <si>
    <t>WNeck Flange 400-NPS14 SCH-XH [SA350 LF2]</t>
  </si>
  <si>
    <t>WNeck Flange 400-NPS16 SCH-10 [SA350 LF2]</t>
  </si>
  <si>
    <t>WNeck Flange 400-NPS16 SCH-100 [SA350 LF2]</t>
  </si>
  <si>
    <t>WNeck Flange 400-NPS16 SCH-120 [SA350 LF2]</t>
  </si>
  <si>
    <t>WNeck Flange 400-NPS16 SCH-140 [SA350 LF2]</t>
  </si>
  <si>
    <t>WNeck Flange 400-NPS16 SCH-160 [SA350 LF2]</t>
  </si>
  <si>
    <t>WNeck Flange 400-NPS16 SCH-20 [SA350 LF2]</t>
  </si>
  <si>
    <t>WNeck Flange 400-NPS16 SCH-30 [SA350 LF2]</t>
  </si>
  <si>
    <t>WNeck Flange 400-NPS16 SCH-40 [SA350 LF2]</t>
  </si>
  <si>
    <t>WNeck Flange 400-NPS16 SCH-60 [SA350 LF2]</t>
  </si>
  <si>
    <t>WNeck Flange 400-NPS16 SCH-80 [SA350 LF2]</t>
  </si>
  <si>
    <t>WNeck Flange 400-NPS16 SCH-STD [SA350 LF2]</t>
  </si>
  <si>
    <t>WNeck Flange 400-NPS16 SCH-XH [SA350 LF2]</t>
  </si>
  <si>
    <t>WNeck Flange 400-NPS18 SCH-10 [SA350 LF2]</t>
  </si>
  <si>
    <t>WNeck Flange 400-NPS18 SCH-100 [SA350 LF2]</t>
  </si>
  <si>
    <t>WNeck Flange 400-NPS18 SCH-120 [SA350 LF2]</t>
  </si>
  <si>
    <t>WNeck Flange 400-NPS18 SCH-140 [SA350 LF2]</t>
  </si>
  <si>
    <t>WNeck Flange 400-NPS18 SCH-160 [SA350 LF2]</t>
  </si>
  <si>
    <t>WNeck Flange 400-NPS18 SCH-20 [SA350 LF2]</t>
  </si>
  <si>
    <t>WNeck Flange 400-NPS18 SCH-30 [SA350 LF2]</t>
  </si>
  <si>
    <t>WNeck Flange 400-NPS18 SCH-40 [SA350 LF2]</t>
  </si>
  <si>
    <t>WNeck Flange 400-NPS18 SCH-60 [SA350 LF2]</t>
  </si>
  <si>
    <t>WNeck Flange 400-NPS18 SCH-80 [SA350 LF2]</t>
  </si>
  <si>
    <t>WNeck Flange 400-NPS18 SCH-STD [SA350 LF2]</t>
  </si>
  <si>
    <t>WNeck Flange 400-NPS18 SCH-XH [SA350 LF2]</t>
  </si>
  <si>
    <t>WNeck Flange 400-NPS20 SCH-10 [SA350 LF2]</t>
  </si>
  <si>
    <t>WNeck Flange 400-NPS20 SCH-100 [SA350 LF2]</t>
  </si>
  <si>
    <t>WNeck Flange 400-NPS20 SCH-120 [SA350 LF2]</t>
  </si>
  <si>
    <t>WNeck Flange 400-NPS20 SCH-140 [SA350 LF2]</t>
  </si>
  <si>
    <t>WNeck Flange 400-NPS20 SCH-160 [SA350 LF2]</t>
  </si>
  <si>
    <t>WNeck Flange 400-NPS20 SCH-20 [SA350 LF2]</t>
  </si>
  <si>
    <t>WNeck Flange 400-NPS20 SCH-30 [SA350 LF2]</t>
  </si>
  <si>
    <t>WNeck Flange 400-NPS20 SCH-40 [SA350 LF2]</t>
  </si>
  <si>
    <t>WNeck Flange 400-NPS20 SCH-60 [SA350 LF2]</t>
  </si>
  <si>
    <t>WNeck Flange 400-NPS20 SCH-80 [SA350 LF2]</t>
  </si>
  <si>
    <t>WNeck Flange 400-NPS20 SCH-STD [SA350 LF2]</t>
  </si>
  <si>
    <t>WNeck Flange 400-NPS20 SCH-XH [SA350 LF2]</t>
  </si>
  <si>
    <t>WNeck Flange 400-NPS24 SCH-10 [SA350 LF2]</t>
  </si>
  <si>
    <t>WNeck Flange 400-NPS24 SCH-100 [SA350 LF2]</t>
  </si>
  <si>
    <t>WNeck Flange 400-NPS24 SCH-120 [SA350 LF2]</t>
  </si>
  <si>
    <t>WNeck Flange 400-NPS24 SCH-140 [SA350 LF2]</t>
  </si>
  <si>
    <t>WNeck Flange 400-NPS24 SCH-160 [SA350 LF2]</t>
  </si>
  <si>
    <t>WNeck Flange 400-NPS24 SCH-20 [SA350 LF2]</t>
  </si>
  <si>
    <t>WNeck Flange 400-NPS24 SCH-30 [SA350 LF2]</t>
  </si>
  <si>
    <t>WNeck Flange 400-NPS24 SCH-40 [SA350 LF2]</t>
  </si>
  <si>
    <t>WNeck Flange 400-NPS24 SCH-60 [SA350 LF2]</t>
  </si>
  <si>
    <t>WNeck Flange 400-NPS24 SCH-80 [SA350 LF2]</t>
  </si>
  <si>
    <t>WNeck Flange 400-NPS24 SCH-STD [SA350 LF2]</t>
  </si>
  <si>
    <t>WNeck Flange 400-NPS24 SCH-XH [SA350 LF2]</t>
  </si>
  <si>
    <t>WNeck Flange 600-NPS0.5 SCH-10 [SA350 LF2]</t>
  </si>
  <si>
    <t>WNeck Flange 600-NPS0.5 SCH-160 [SA350 LF2]</t>
  </si>
  <si>
    <t>WNeck Flange 600-NPS0.5 SCH-40 [SA350 LF2]</t>
  </si>
  <si>
    <t>WNeck Flange 600-NPS0.5 SCH-80 [SA350 LF2]</t>
  </si>
  <si>
    <t>WNeck Flange 600-NPS0.5 SCH-STD [SA350 LF2]</t>
  </si>
  <si>
    <t>WNeck Flange 600-NPS0.5 SCH-XH [SA350 LF2]</t>
  </si>
  <si>
    <t>WNeck Flange 600-NPS0.5 SCH-XXH [SA350 LF2]</t>
  </si>
  <si>
    <t>WNeck Flange 600-NPS0.75 SCH-10 [SA350 LF2]</t>
  </si>
  <si>
    <t>WNeck Flange 600-NPS0.75 SCH-160 [SA350 LF2]</t>
  </si>
  <si>
    <t>WNeck Flange 600-NPS0.75 SCH-40 [SA350 LF2]</t>
  </si>
  <si>
    <t>WNeck Flange 600-NPS0.75 SCH-80 [SA350 LF2]</t>
  </si>
  <si>
    <t>WNeck Flange 600-NPS0.75 SCH-STD [SA350 LF2]</t>
  </si>
  <si>
    <t>WNeck Flange 600-NPS0.75 SCH-XH [SA350 LF2]</t>
  </si>
  <si>
    <t>WNeck Flange 600-NPS0.75 SCH-XXH [SA350 LF2]</t>
  </si>
  <si>
    <t>WNeck Flange 600-NPS1 SCH-10 [SA350 LF2]</t>
  </si>
  <si>
    <t>WNeck Flange 600-NPS1 SCH-160 [SA350 LF2]</t>
  </si>
  <si>
    <t>WNeck Flange 600-NPS1 SCH-40 [SA350 LF2]</t>
  </si>
  <si>
    <t>WNeck Flange 600-NPS1 SCH-80 [SA350 LF2]</t>
  </si>
  <si>
    <t>WNeck Flange 600-NPS1 SCH-STD [SA350 LF2]</t>
  </si>
  <si>
    <t>WNeck Flange 600-NPS1 SCH-XH [SA350 LF2]</t>
  </si>
  <si>
    <t>WNeck Flange 600-NPS1 SCH-XXH [SA350 LF2]</t>
  </si>
  <si>
    <t>WNeck Flange 600-NPS1.25 SCH-10 [SA350 LF2]</t>
  </si>
  <si>
    <t>WNeck Flange 600-NPS1.25 SCH-160 [SA350 LF2]</t>
  </si>
  <si>
    <t>WNeck Flange 600-NPS1.25 SCH-40 [SA350 LF2]</t>
  </si>
  <si>
    <t>WNeck Flange 600-NPS1.25 SCH-80 [SA350 LF2]</t>
  </si>
  <si>
    <t>WNeck Flange 600-NPS1.25 SCH-STD [SA350 LF2]</t>
  </si>
  <si>
    <t>WNeck Flange 600-NPS1.25 SCH-XH [SA350 LF2]</t>
  </si>
  <si>
    <t>WNeck Flange 600-NPS1.25 SCH-XXH [SA350 LF2]</t>
  </si>
  <si>
    <t>WNeck Flange 600-NPS1.5 SCH-10 [SA350 LF2]</t>
  </si>
  <si>
    <t>WNeck Flange 600-NPS1.5 SCH-160 [SA350 LF2]</t>
  </si>
  <si>
    <t>WNeck Flange 600-NPS1.5 SCH-40 [SA350 LF2]</t>
  </si>
  <si>
    <t>WNeck Flange 600-NPS1.5 SCH-80 [SA350 LF2]</t>
  </si>
  <si>
    <t>WNeck Flange 600-NPS1.5 SCH-STD [SA350 LF2]</t>
  </si>
  <si>
    <t>WNeck Flange 600-NPS1.5 SCH-XH [SA350 LF2]</t>
  </si>
  <si>
    <t>WNeck Flange 600-NPS1.5 SCH-XXH [SA350 LF2]</t>
  </si>
  <si>
    <t>WNeck Flange 600-NPS2 SCH-10 [SA350 LF2]</t>
  </si>
  <si>
    <t>WNeck Flange 600-NPS2 SCH-160 [SA350 LF2]</t>
  </si>
  <si>
    <t>WNeck Flange 600-NPS2 SCH-40 [SA350 LF2]</t>
  </si>
  <si>
    <t>WNeck Flange 600-NPS2 SCH-80 [SA350 LF2]</t>
  </si>
  <si>
    <t>WNeck Flange 600-NPS2 SCH-STD [SA350 LF2]</t>
  </si>
  <si>
    <t>WNeck Flange 600-NPS2 SCH-XH [SA350 LF2]</t>
  </si>
  <si>
    <t>WNeck Flange 600-NPS2 SCH-XXH [SA350 LF2]</t>
  </si>
  <si>
    <t>WNeck Flange 600-NPS2.5 SCH-10 [SA350 LF2]</t>
  </si>
  <si>
    <t>WNeck Flange 600-NPS2.5 SCH-160 [SA350 LF2]</t>
  </si>
  <si>
    <t>WNeck Flange 600-NPS2.5 SCH-40 [SA350 LF2]</t>
  </si>
  <si>
    <t>WNeck Flange 600-NPS2.5 SCH-80 [SA350 LF2]</t>
  </si>
  <si>
    <t>WNeck Flange 600-NPS2.5 SCH-STD [SA350 LF2]</t>
  </si>
  <si>
    <t>WNeck Flange 600-NPS2.5 SCH-XH [SA350 LF2]</t>
  </si>
  <si>
    <t>WNeck Flange 600-NPS2.5 SCH-XXH [SA350 LF2]</t>
  </si>
  <si>
    <t>WNeck Flange 600-NPS3 SCH-10 [SA350 LF2]</t>
  </si>
  <si>
    <t>WNeck Flange 600-NPS3 SCH-160 [SA350 LF2]</t>
  </si>
  <si>
    <t>WNeck Flange 600-NPS3 SCH-40 [SA350 LF2]</t>
  </si>
  <si>
    <t>WNeck Flange 600-NPS3 SCH-80 [SA350 LF2]</t>
  </si>
  <si>
    <t>WNeck Flange 600-NPS3 SCH-STD [SA350 LF2]</t>
  </si>
  <si>
    <t>WNeck Flange 600-NPS3 SCH-XH [SA350 LF2]</t>
  </si>
  <si>
    <t>WNeck Flange 600-NPS3 SCH-XXH [SA350 LF2]</t>
  </si>
  <si>
    <t>WNeck Flange 600-NPS3.5 SCH-10 [SA350 LF2]</t>
  </si>
  <si>
    <t>WNeck Flange 600-NPS3.5 SCH-40 [SA350 LF2]</t>
  </si>
  <si>
    <t>WNeck Flange 600-NPS3.5 SCH-80 [SA350 LF2]</t>
  </si>
  <si>
    <t>WNeck Flange 600-NPS3.5 SCH-STD [SA350 LF2]</t>
  </si>
  <si>
    <t>WNeck Flange 600-NPS3.5 SCH-XH [SA350 LF2]</t>
  </si>
  <si>
    <t>WNeck Flange 600-NPS3.5 SCH-XXH [SA350 LF2]</t>
  </si>
  <si>
    <t>WNeck Flange 600-NPS4 SCH-10 [SA350 LF2]</t>
  </si>
  <si>
    <t>WNeck Flange 600-NPS4 SCH-120 [SA350 LF2]</t>
  </si>
  <si>
    <t>WNeck Flange 600-NPS4 SCH-160 [SA350 LF2]</t>
  </si>
  <si>
    <t>WNeck Flange 600-NPS4 SCH-40 [SA350 LF2]</t>
  </si>
  <si>
    <t>WNeck Flange 600-NPS4 SCH-80 [SA350 LF2]</t>
  </si>
  <si>
    <t>WNeck Flange 600-NPS4 SCH-STD [SA350 LF2]</t>
  </si>
  <si>
    <t>WNeck Flange 600-NPS4 SCH-XH [SA350 LF2]</t>
  </si>
  <si>
    <t>WNeck Flange 600-NPS4 SCH-XXH [SA350 LF2]</t>
  </si>
  <si>
    <t>WNeck Flange 600-NPS5 SCH-10 [SA350 LF2]</t>
  </si>
  <si>
    <t>WNeck Flange 600-NPS5 SCH-120 [SA350 LF2]</t>
  </si>
  <si>
    <t>WNeck Flange 600-NPS5 SCH-160 [SA350 LF2]</t>
  </si>
  <si>
    <t>WNeck Flange 600-NPS5 SCH-40 [SA350 LF2]</t>
  </si>
  <si>
    <t>WNeck Flange 600-NPS5 SCH-80 [SA350 LF2]</t>
  </si>
  <si>
    <t>WNeck Flange 600-NPS5 SCH-STD [SA350 LF2]</t>
  </si>
  <si>
    <t>WNeck Flange 600-NPS5 SCH-XH [SA350 LF2]</t>
  </si>
  <si>
    <t>WNeck Flange 600-NPS5 SCH-XXH [SA350 LF2]</t>
  </si>
  <si>
    <t>WNeck Flange 600-NPS6 SCH-10 [SA350 LF2]</t>
  </si>
  <si>
    <t>WNeck Flange 600-NPS6 SCH-120 [SA350 LF2]</t>
  </si>
  <si>
    <t>WNeck Flange 600-NPS6 SCH-160 [SA350 LF2]</t>
  </si>
  <si>
    <t>WNeck Flange 600-NPS6 SCH-40 [SA350 LF2]</t>
  </si>
  <si>
    <t>WNeck Flange 600-NPS6 SCH-80 [SA350 LF2]</t>
  </si>
  <si>
    <t>WNeck Flange 600-NPS6 SCH-STD [SA350 LF2]</t>
  </si>
  <si>
    <t>WNeck Flange 600-NPS6 SCH-XH [SA350 LF2]</t>
  </si>
  <si>
    <t>WNeck Flange 600-NPS6 SCH-XXH [SA350 LF2]</t>
  </si>
  <si>
    <t>WNeck Flange 600-NPS8 SCH-10 [SA350 LF2]</t>
  </si>
  <si>
    <t>WNeck Flange 600-NPS8 SCH-100 [SA350 LF2]</t>
  </si>
  <si>
    <t>WNeck Flange 600-NPS8 SCH-120 [SA350 LF2]</t>
  </si>
  <si>
    <t>WNeck Flange 600-NPS8 SCH-140 [SA350 LF2]</t>
  </si>
  <si>
    <t>WNeck Flange 600-NPS8 SCH-160 [SA350 LF2]</t>
  </si>
  <si>
    <t>WNeck Flange 600-NPS8 SCH-20 [SA350 LF2]</t>
  </si>
  <si>
    <t>WNeck Flange 600-NPS8 SCH-30 [SA350 LF2]</t>
  </si>
  <si>
    <t>WNeck Flange 600-NPS8 SCH-40 [SA350 LF2]</t>
  </si>
  <si>
    <t>WNeck Flange 600-NPS8 SCH-60 [SA350 LF2]</t>
  </si>
  <si>
    <t>WNeck Flange 600-NPS8 SCH-80 [SA350 LF2]</t>
  </si>
  <si>
    <t>WNeck Flange 600-NPS8 SCH-STD [SA350 LF2]</t>
  </si>
  <si>
    <t>WNeck Flange 600-NPS8 SCH-XH [SA350 LF2]</t>
  </si>
  <si>
    <t>WNeck Flange 600-NPS8 SCH-XXH [SA350 LF2]</t>
  </si>
  <si>
    <t>WNeck Flange 600-NPS10 SCH-10 [SA350 LF2]</t>
  </si>
  <si>
    <t>WNeck Flange 600-NPS10 SCH-100 [SA350 LF2]</t>
  </si>
  <si>
    <t>WNeck Flange 600-NPS10 SCH-120 [SA350 LF2]</t>
  </si>
  <si>
    <t>WNeck Flange 600-NPS10 SCH-140 [SA350 LF2]</t>
  </si>
  <si>
    <t>WNeck Flange 600-NPS10 SCH-160 [SA350 LF2]</t>
  </si>
  <si>
    <t>WNeck Flange 600-NPS10 SCH-20 [SA350 LF2]</t>
  </si>
  <si>
    <t>WNeck Flange 600-NPS10 SCH-30 [SA350 LF2]</t>
  </si>
  <si>
    <t>WNeck Flange 600-NPS10 SCH-40 [SA350 LF2]</t>
  </si>
  <si>
    <t>WNeck Flange 600-NPS10 SCH-60 [SA350 LF2]</t>
  </si>
  <si>
    <t>WNeck Flange 600-NPS10 SCH-80 [SA350 LF2]</t>
  </si>
  <si>
    <t>WNeck Flange 600-NPS10 SCH-STD [SA350 LF2]</t>
  </si>
  <si>
    <t>WNeck Flange 600-NPS10 SCH-XH [SA350 LF2]</t>
  </si>
  <si>
    <t>WNeck Flange 600-NPS10 SCH-XXH [SA350 LF2]</t>
  </si>
  <si>
    <t>WNeck Flange 600-NPS12 SCH-10 [SA350 LF2]</t>
  </si>
  <si>
    <t>WNeck Flange 600-NPS12 SCH-100 [SA350 LF2]</t>
  </si>
  <si>
    <t>WNeck Flange 600-NPS12 SCH-120 [SA350 LF2]</t>
  </si>
  <si>
    <t>WNeck Flange 600-NPS12 SCH-140 [SA350 LF2]</t>
  </si>
  <si>
    <t>WNeck Flange 600-NPS12 SCH-160 [SA350 LF2]</t>
  </si>
  <si>
    <t>WNeck Flange 600-NPS12 SCH-20 [SA350 LF2]</t>
  </si>
  <si>
    <t>WNeck Flange 600-NPS12 SCH-30 [SA350 LF2]</t>
  </si>
  <si>
    <t>WNeck Flange 600-NPS12 SCH-40 [SA350 LF2]</t>
  </si>
  <si>
    <t>WNeck Flange 600-NPS12 SCH-60 [SA350 LF2]</t>
  </si>
  <si>
    <t>WNeck Flange 600-NPS12 SCH-80 [SA350 LF2]</t>
  </si>
  <si>
    <t>WNeck Flange 600-NPS12 SCH-STD [SA350 LF2]</t>
  </si>
  <si>
    <t>WNeck Flange 600-NPS12 SCH-XH [SA350 LF2]</t>
  </si>
  <si>
    <t>WNeck Flange 600-NPS12 SCH-XXH [SA350 LF2]</t>
  </si>
  <si>
    <t>WNeck Flange 600-NPS14 SCH-10 [SA350 LF2]</t>
  </si>
  <si>
    <t>WNeck Flange 600-NPS14 SCH-100 [SA350 LF2]</t>
  </si>
  <si>
    <t>WNeck Flange 600-NPS14 SCH-120 [SA350 LF2]</t>
  </si>
  <si>
    <t>WNeck Flange 600-NPS14 SCH-140 [SA350 LF2]</t>
  </si>
  <si>
    <t>WNeck Flange 600-NPS14 SCH-160 [SA350 LF2]</t>
  </si>
  <si>
    <t>WNeck Flange 600-NPS14 SCH-20 [SA350 LF2]</t>
  </si>
  <si>
    <t>WNeck Flange 600-NPS14 SCH-30 [SA350 LF2]</t>
  </si>
  <si>
    <t>WNeck Flange 600-NPS14 SCH-40 [SA350 LF2]</t>
  </si>
  <si>
    <t>WNeck Flange 600-NPS14 SCH-60 [SA350 LF2]</t>
  </si>
  <si>
    <t>WNeck Flange 600-NPS14 SCH-80 [SA350 LF2]</t>
  </si>
  <si>
    <t>WNeck Flange 600-NPS14 SCH-STD [SA350 LF2]</t>
  </si>
  <si>
    <t>WNeck Flange 600-NPS14 SCH-XH [SA350 LF2]</t>
  </si>
  <si>
    <t>WNeck Flange 600-NPS16 SCH-10 [SA350 LF2]</t>
  </si>
  <si>
    <t>WNeck Flange 600-NPS16 SCH-100 [SA350 LF2]</t>
  </si>
  <si>
    <t>WNeck Flange 600-NPS16 SCH-120 [SA350 LF2]</t>
  </si>
  <si>
    <t>WNeck Flange 600-NPS16 SCH-140 [SA350 LF2]</t>
  </si>
  <si>
    <t>WNeck Flange 600-NPS16 SCH-160 [SA350 LF2]</t>
  </si>
  <si>
    <t>WNeck Flange 600-NPS16 SCH-20 [SA350 LF2]</t>
  </si>
  <si>
    <t>WNeck Flange 600-NPS16 SCH-30 [SA350 LF2]</t>
  </si>
  <si>
    <t>WNeck Flange 600-NPS16 SCH-40 [SA350 LF2]</t>
  </si>
  <si>
    <t>WNeck Flange 600-NPS16 SCH-60 [SA350 LF2]</t>
  </si>
  <si>
    <t>WNeck Flange 600-NPS16 SCH-80 [SA350 LF2]</t>
  </si>
  <si>
    <t>WNeck Flange 600-NPS16 SCH-STD [SA350 LF2]</t>
  </si>
  <si>
    <t>WNeck Flange 600-NPS16 SCH-XH [SA350 LF2]</t>
  </si>
  <si>
    <t>WNeck Flange 600-NPS18 SCH-10 [SA350 LF2]</t>
  </si>
  <si>
    <t>WNeck Flange 600-NPS18 SCH-100 [SA350 LF2]</t>
  </si>
  <si>
    <t>WNeck Flange 600-NPS18 SCH-120 [SA350 LF2]</t>
  </si>
  <si>
    <t>WNeck Flange 600-NPS18 SCH-140 [SA350 LF2]</t>
  </si>
  <si>
    <t>WNeck Flange 600-NPS18 SCH-160 [SA350 LF2]</t>
  </si>
  <si>
    <t>WNeck Flange 600-NPS18 SCH-20 [SA350 LF2]</t>
  </si>
  <si>
    <t>WNeck Flange 600-NPS18 SCH-30 [SA350 LF2]</t>
  </si>
  <si>
    <t>WNeck Flange 600-NPS18 SCH-40 [SA350 LF2]</t>
  </si>
  <si>
    <t>WNeck Flange 600-NPS18 SCH-60 [SA350 LF2]</t>
  </si>
  <si>
    <t>WNeck Flange 600-NPS18 SCH-80 [SA350 LF2]</t>
  </si>
  <si>
    <t>WNeck Flange 600-NPS18 SCH-STD [SA350 LF2]</t>
  </si>
  <si>
    <t>WNeck Flange 600-NPS18 SCH-XH [SA350 LF2]</t>
  </si>
  <si>
    <t>WNeck Flange 600-NPS20 SCH-10 [SA350 LF2]</t>
  </si>
  <si>
    <t>WNeck Flange 600-NPS20 SCH-100 [SA350 LF2]</t>
  </si>
  <si>
    <t>WNeck Flange 600-NPS20 SCH-120 [SA350 LF2]</t>
  </si>
  <si>
    <t>WNeck Flange 600-NPS20 SCH-140 [SA350 LF2]</t>
  </si>
  <si>
    <t>WNeck Flange 600-NPS20 SCH-160 [SA350 LF2]</t>
  </si>
  <si>
    <t>WNeck Flange 600-NPS20 SCH-20 [SA350 LF2]</t>
  </si>
  <si>
    <t>WNeck Flange 600-NPS20 SCH-30 [SA350 LF2]</t>
  </si>
  <si>
    <t>WNeck Flange 600-NPS20 SCH-40 [SA350 LF2]</t>
  </si>
  <si>
    <t>WNeck Flange 600-NPS20 SCH-60 [SA350 LF2]</t>
  </si>
  <si>
    <t>WNeck Flange 600-NPS20 SCH-80 [SA350 LF2]</t>
  </si>
  <si>
    <t>WNeck Flange 600-NPS20 SCH-STD [SA350 LF2]</t>
  </si>
  <si>
    <t>WNeck Flange 600-NPS20 SCH-XH [SA350 LF2]</t>
  </si>
  <si>
    <t>WNeck Flange 600-NPS24 SCH-10 [SA350 LF2]</t>
  </si>
  <si>
    <t>WNeck Flange 600-NPS24 SCH-100 [SA350 LF2]</t>
  </si>
  <si>
    <t>WNeck Flange 600-NPS24 SCH-120 [SA350 LF2]</t>
  </si>
  <si>
    <t>WNeck Flange 600-NPS24 SCH-140 [SA350 LF2]</t>
  </si>
  <si>
    <t>WNeck Flange 600-NPS24 SCH-160 [SA350 LF2]</t>
  </si>
  <si>
    <t>WNeck Flange 600-NPS24 SCH-20 [SA350 LF2]</t>
  </si>
  <si>
    <t>WNeck Flange 600-NPS24 SCH-30 [SA350 LF2]</t>
  </si>
  <si>
    <t>WNeck Flange 600-NPS24 SCH-40 [SA350 LF2]</t>
  </si>
  <si>
    <t>WNeck Flange 600-NPS24 SCH-60 [SA350 LF2]</t>
  </si>
  <si>
    <t>WNeck Flange 600-NPS24 SCH-80 [SA350 LF2]</t>
  </si>
  <si>
    <t>WNeck Flange 600-NPS24 SCH-STD [SA350 LF2]</t>
  </si>
  <si>
    <t>WNeck Flange 600-NPS24 SCH-XH [SA350 LF2]</t>
  </si>
  <si>
    <t>WNeck Flange 900-NPS0.5 SCH-10 [SA350 LF2]</t>
  </si>
  <si>
    <t>WNeck Flange 900-NPS0.5 SCH-160 [SA350 LF2]</t>
  </si>
  <si>
    <t>WNeck Flange 900-NPS0.5 SCH-40 [SA350 LF2]</t>
  </si>
  <si>
    <t>WNeck Flange 900-NPS0.5 SCH-80 [SA350 LF2]</t>
  </si>
  <si>
    <t>WNeck Flange 900-NPS0.5 SCH-STD [SA350 LF2]</t>
  </si>
  <si>
    <t>WNeck Flange 900-NPS0.5 SCH-XH [SA350 LF2]</t>
  </si>
  <si>
    <t>WNeck Flange 900-NPS0.5 SCH-XXH [SA350 LF2]</t>
  </si>
  <si>
    <t>WNeck Flange 900-NPS0.75 SCH-10 [SA350 LF2]</t>
  </si>
  <si>
    <t>WNeck Flange 900-NPS0.75 SCH-160 [SA350 LF2]</t>
  </si>
  <si>
    <t>WNeck Flange 900-NPS0.75 SCH-40 [SA350 LF2]</t>
  </si>
  <si>
    <t>WNeck Flange 900-NPS0.75 SCH-80 [SA350 LF2]</t>
  </si>
  <si>
    <t>WNeck Flange 900-NPS0.75 SCH-STD [SA350 LF2]</t>
  </si>
  <si>
    <t>WNeck Flange 900-NPS0.75 SCH-XH [SA350 LF2]</t>
  </si>
  <si>
    <t>WNeck Flange 900-NPS0.75 SCH-XXH [SA350 LF2]</t>
  </si>
  <si>
    <t>WNeck Flange 900-NPS1 SCH-10 [SA350 LF2]</t>
  </si>
  <si>
    <t>WNeck Flange 900-NPS1 SCH-160 [SA350 LF2]</t>
  </si>
  <si>
    <t>WNeck Flange 900-NPS1 SCH-40 [SA350 LF2]</t>
  </si>
  <si>
    <t>WNeck Flange 900-NPS1 SCH-80 [SA350 LF2]</t>
  </si>
  <si>
    <t>WNeck Flange 900-NPS1 SCH-STD [SA350 LF2]</t>
  </si>
  <si>
    <t>WNeck Flange 900-NPS1 SCH-XH [SA350 LF2]</t>
  </si>
  <si>
    <t>WNeck Flange 900-NPS1 SCH-XXH [SA350 LF2]</t>
  </si>
  <si>
    <t>WNeck Flange 900-NPS1.25 SCH-10 [SA350 LF2]</t>
  </si>
  <si>
    <t>WNeck Flange 900-NPS1.25 SCH-160 [SA350 LF2]</t>
  </si>
  <si>
    <t>WNeck Flange 900-NPS1.25 SCH-40 [SA350 LF2]</t>
  </si>
  <si>
    <t>WNeck Flange 900-NPS1.25 SCH-80 [SA350 LF2]</t>
  </si>
  <si>
    <t>WNeck Flange 900-NPS1.25 SCH-STD [SA350 LF2]</t>
  </si>
  <si>
    <t>WNeck Flange 900-NPS1.25 SCH-XH [SA350 LF2]</t>
  </si>
  <si>
    <t>WNeck Flange 900-NPS1.25 SCH-XXH [SA350 LF2]</t>
  </si>
  <si>
    <t>WNeck Flange 900-NPS1.5 SCH-10 [SA350 LF2]</t>
  </si>
  <si>
    <t>WNeck Flange 900-NPS1.5 SCH-160 [SA350 LF2]</t>
  </si>
  <si>
    <t>WNeck Flange 900-NPS1.5 SCH-40 [SA350 LF2]</t>
  </si>
  <si>
    <t>WNeck Flange 900-NPS1.5 SCH-80 [SA350 LF2]</t>
  </si>
  <si>
    <t>WNeck Flange 900-NPS1.5 SCH-STD [SA350 LF2]</t>
  </si>
  <si>
    <t>WNeck Flange 900-NPS1.5 SCH-XH [SA350 LF2]</t>
  </si>
  <si>
    <t>WNeck Flange 900-NPS1.5 SCH-XXH [SA350 LF2]</t>
  </si>
  <si>
    <t>WNeck Flange 900-NPS2 SCH-10 [SA350 LF2]</t>
  </si>
  <si>
    <t>WNeck Flange 900-NPS2 SCH-160 [SA350 LF2]</t>
  </si>
  <si>
    <t>WNeck Flange 900-NPS2 SCH-40 [SA350 LF2]</t>
  </si>
  <si>
    <t>WNeck Flange 900-NPS2 SCH-80 [SA350 LF2]</t>
  </si>
  <si>
    <t>WNeck Flange 900-NPS2 SCH-STD [SA350 LF2]</t>
  </si>
  <si>
    <t>WNeck Flange 900-NPS2 SCH-XH [SA350 LF2]</t>
  </si>
  <si>
    <t>WNeck Flange 900-NPS2 SCH-XXH [SA350 LF2]</t>
  </si>
  <si>
    <t>WNeck Flange 900-NPS2.5 SCH-10 [SA350 LF2]</t>
  </si>
  <si>
    <t>WNeck Flange 900-NPS2.5 SCH-160 [SA350 LF2]</t>
  </si>
  <si>
    <t>WNeck Flange 900-NPS2.5 SCH-40 [SA350 LF2]</t>
  </si>
  <si>
    <t>WNeck Flange 900-NPS2.5 SCH-80 [SA350 LF2]</t>
  </si>
  <si>
    <t>WNeck Flange 900-NPS2.5 SCH-STD [SA350 LF2]</t>
  </si>
  <si>
    <t>WNeck Flange 900-NPS2.5 SCH-XH [SA350 LF2]</t>
  </si>
  <si>
    <t>WNeck Flange 900-NPS2.5 SCH-XXH [SA350 LF2]</t>
  </si>
  <si>
    <t>WNeck Flange 900-NPS3 SCH-10 [SA350 LF2]</t>
  </si>
  <si>
    <t>WNeck Flange 900-NPS3 SCH-160 [SA350 LF2]</t>
  </si>
  <si>
    <t>WNeck Flange 900-NPS3 SCH-40 [SA350 LF2]</t>
  </si>
  <si>
    <t>WNeck Flange 900-NPS3 SCH-80 [SA350 LF2]</t>
  </si>
  <si>
    <t>WNeck Flange 900-NPS3 SCH-STD [SA350 LF2]</t>
  </si>
  <si>
    <t>WNeck Flange 900-NPS3 SCH-XH [SA350 LF2]</t>
  </si>
  <si>
    <t>WNeck Flange 900-NPS3 SCH-XXH [SA350 LF2]</t>
  </si>
  <si>
    <t>WNeck Flange 900-NPS4 SCH-10 [SA350 LF2]</t>
  </si>
  <si>
    <t>WNeck Flange 900-NPS4 SCH-120 [SA350 LF2]</t>
  </si>
  <si>
    <t>WNeck Flange 900-NPS4 SCH-160 [SA350 LF2]</t>
  </si>
  <si>
    <t>WNeck Flange 900-NPS4 SCH-40 [SA350 LF2]</t>
  </si>
  <si>
    <t>WNeck Flange 900-NPS4 SCH-80 [SA350 LF2]</t>
  </si>
  <si>
    <t>WNeck Flange 900-NPS4 SCH-STD [SA350 LF2]</t>
  </si>
  <si>
    <t>WNeck Flange 900-NPS4 SCH-XH [SA350 LF2]</t>
  </si>
  <si>
    <t>WNeck Flange 900-NPS4 SCH-XXH [SA350 LF2]</t>
  </si>
  <si>
    <t>WNeck Flange 900-NPS5 SCH-10 [SA350 LF2]</t>
  </si>
  <si>
    <t>WNeck Flange 900-NPS5 SCH-120 [SA350 LF2]</t>
  </si>
  <si>
    <t>WNeck Flange 900-NPS5 SCH-160 [SA350 LF2]</t>
  </si>
  <si>
    <t>WNeck Flange 900-NPS5 SCH-40 [SA350 LF2]</t>
  </si>
  <si>
    <t>WNeck Flange 900-NPS5 SCH-80 [SA350 LF2]</t>
  </si>
  <si>
    <t>WNeck Flange 900-NPS5 SCH-STD [SA350 LF2]</t>
  </si>
  <si>
    <t>WNeck Flange 900-NPS5 SCH-XH [SA350 LF2]</t>
  </si>
  <si>
    <t>WNeck Flange 900-NPS5 SCH-XXH [SA350 LF2]</t>
  </si>
  <si>
    <t>WNeck Flange 900-NPS6 SCH-10 [SA350 LF2]</t>
  </si>
  <si>
    <t>WNeck Flange 900-NPS6 SCH-120 [SA350 LF2]</t>
  </si>
  <si>
    <t>WNeck Flange 900-NPS6 SCH-160 [SA350 LF2]</t>
  </si>
  <si>
    <t>WNeck Flange 900-NPS6 SCH-40 [SA350 LF2]</t>
  </si>
  <si>
    <t>WNeck Flange 900-NPS6 SCH-80 [SA350 LF2]</t>
  </si>
  <si>
    <t>WNeck Flange 900-NPS6 SCH-STD [SA350 LF2]</t>
  </si>
  <si>
    <t>WNeck Flange 900-NPS6 SCH-XH [SA350 LF2]</t>
  </si>
  <si>
    <t>WNeck Flange 900-NPS6 SCH-XXH [SA350 LF2]</t>
  </si>
  <si>
    <t>WNeck Flange 900-NPS8 SCH-10 [SA350 LF2]</t>
  </si>
  <si>
    <t>WNeck Flange 900-NPS8 SCH-100 [SA350 LF2]</t>
  </si>
  <si>
    <t>WNeck Flange 900-NPS8 SCH-120 [SA350 LF2]</t>
  </si>
  <si>
    <t>WNeck Flange 900-NPS8 SCH-140 [SA350 LF2]</t>
  </si>
  <si>
    <t>WNeck Flange 900-NPS8 SCH-160 [SA350 LF2]</t>
  </si>
  <si>
    <t>WNeck Flange 900-NPS8 SCH-20 [SA350 LF2]</t>
  </si>
  <si>
    <t>WNeck Flange 900-NPS8 SCH-30 [SA350 LF2]</t>
  </si>
  <si>
    <t>WNeck Flange 900-NPS8 SCH-40 [SA350 LF2]</t>
  </si>
  <si>
    <t>WNeck Flange 900-NPS8 SCH-60 [SA350 LF2]</t>
  </si>
  <si>
    <t>WNeck Flange 900-NPS8 SCH-80 [SA350 LF2]</t>
  </si>
  <si>
    <t>WNeck Flange 900-NPS8 SCH-STD [SA350 LF2]</t>
  </si>
  <si>
    <t>WNeck Flange 900-NPS8 SCH-XH [SA350 LF2]</t>
  </si>
  <si>
    <t>WNeck Flange 900-NPS8 SCH-XXH [SA350 LF2]</t>
  </si>
  <si>
    <t>WNeck Flange 900-NPS10 SCH-10 [SA350 LF2]</t>
  </si>
  <si>
    <t>WNeck Flange 900-NPS10 SCH-100 [SA350 LF2]</t>
  </si>
  <si>
    <t>WNeck Flange 900-NPS10 SCH-120 [SA350 LF2]</t>
  </si>
  <si>
    <t>WNeck Flange 900-NPS10 SCH-140 [SA350 LF2]</t>
  </si>
  <si>
    <t>WNeck Flange 900-NPS10 SCH-160 [SA350 LF2]</t>
  </si>
  <si>
    <t>WNeck Flange 900-NPS10 SCH-20 [SA350 LF2]</t>
  </si>
  <si>
    <t>WNeck Flange 900-NPS10 SCH-30 [SA350 LF2]</t>
  </si>
  <si>
    <t>WNeck Flange 900-NPS10 SCH-40 [SA350 LF2]</t>
  </si>
  <si>
    <t>WNeck Flange 900-NPS10 SCH-60 [SA350 LF2]</t>
  </si>
  <si>
    <t>WNeck Flange 900-NPS10 SCH-80 [SA350 LF2]</t>
  </si>
  <si>
    <t>WNeck Flange 900-NPS10 SCH-STD [SA350 LF2]</t>
  </si>
  <si>
    <t>WNeck Flange 900-NPS10 SCH-XH [SA350 LF2]</t>
  </si>
  <si>
    <t>WNeck Flange 900-NPS10 SCH-XXH [SA350 LF2]</t>
  </si>
  <si>
    <t>WNeck Flange 900-NPS12 SCH-10 [SA350 LF2]</t>
  </si>
  <si>
    <t>WNeck Flange 900-NPS12 SCH-100 [SA350 LF2]</t>
  </si>
  <si>
    <t>WNeck Flange 900-NPS12 SCH-120 [SA350 LF2]</t>
  </si>
  <si>
    <t>WNeck Flange 900-NPS12 SCH-140 [SA350 LF2]</t>
  </si>
  <si>
    <t>WNeck Flange 900-NPS12 SCH-160 [SA350 LF2]</t>
  </si>
  <si>
    <t>WNeck Flange 900-NPS12 SCH-20 [SA350 LF2]</t>
  </si>
  <si>
    <t>WNeck Flange 900-NPS12 SCH-30 [SA350 LF2]</t>
  </si>
  <si>
    <t>WNeck Flange 900-NPS12 SCH-40 [SA350 LF2]</t>
  </si>
  <si>
    <t>WNeck Flange 900-NPS12 SCH-60 [SA350 LF2]</t>
  </si>
  <si>
    <t>WNeck Flange 900-NPS12 SCH-80 [SA350 LF2]</t>
  </si>
  <si>
    <t>WNeck Flange 900-NPS12 SCH-STD [SA350 LF2]</t>
  </si>
  <si>
    <t>WNeck Flange 900-NPS12 SCH-XH [SA350 LF2]</t>
  </si>
  <si>
    <t>WNeck Flange 900-NPS12 SCH-XXH [SA350 LF2]</t>
  </si>
  <si>
    <t>WNeck Flange 900-NPS14 SCH-10 [SA350 LF2]</t>
  </si>
  <si>
    <t>WNeck Flange 900-NPS14 SCH-100 [SA350 LF2]</t>
  </si>
  <si>
    <t>WNeck Flange 900-NPS14 SCH-120 [SA350 LF2]</t>
  </si>
  <si>
    <t>WNeck Flange 900-NPS14 SCH-140 [SA350 LF2]</t>
  </si>
  <si>
    <t>WNeck Flange 900-NPS14 SCH-160 [SA350 LF2]</t>
  </si>
  <si>
    <t>WNeck Flange 900-NPS14 SCH-20 [SA350 LF2]</t>
  </si>
  <si>
    <t>WNeck Flange 900-NPS14 SCH-30 [SA350 LF2]</t>
  </si>
  <si>
    <t>WNeck Flange 900-NPS14 SCH-40 [SA350 LF2]</t>
  </si>
  <si>
    <t>WNeck Flange 900-NPS14 SCH-60 [SA350 LF2]</t>
  </si>
  <si>
    <t>WNeck Flange 900-NPS14 SCH-80 [SA350 LF2]</t>
  </si>
  <si>
    <t>WNeck Flange 900-NPS14 SCH-STD [SA350 LF2]</t>
  </si>
  <si>
    <t>WNeck Flange 900-NPS14 SCH-XH [SA350 LF2]</t>
  </si>
  <si>
    <t>WNeck Flange 900-NPS16 SCH-10 [SA350 LF2]</t>
  </si>
  <si>
    <t>WNeck Flange 900-NPS16 SCH-100 [SA350 LF2]</t>
  </si>
  <si>
    <t>WNeck Flange 900-NPS16 SCH-120 [SA350 LF2]</t>
  </si>
  <si>
    <t>WNeck Flange 900-NPS16 SCH-140 [SA350 LF2]</t>
  </si>
  <si>
    <t>WNeck Flange 900-NPS16 SCH-160 [SA350 LF2]</t>
  </si>
  <si>
    <t>WNeck Flange 900-NPS16 SCH-20 [SA350 LF2]</t>
  </si>
  <si>
    <t>WNeck Flange 900-NPS16 SCH-30 [SA350 LF2]</t>
  </si>
  <si>
    <t>WNeck Flange 900-NPS16 SCH-40 [SA350 LF2]</t>
  </si>
  <si>
    <t>WNeck Flange 900-NPS16 SCH-60 [SA350 LF2]</t>
  </si>
  <si>
    <t>WNeck Flange 900-NPS16 SCH-80 [SA350 LF2]</t>
  </si>
  <si>
    <t>WNeck Flange 900-NPS16 SCH-STD [SA350 LF2]</t>
  </si>
  <si>
    <t>WNeck Flange 900-NPS16 SCH-XH [SA350 LF2]</t>
  </si>
  <si>
    <t>WNeck Flange 900-NPS18 SCH-10 [SA350 LF2]</t>
  </si>
  <si>
    <t>WNeck Flange 900-NPS18 SCH-100 [SA350 LF2]</t>
  </si>
  <si>
    <t>WNeck Flange 900-NPS18 SCH-120 [SA350 LF2]</t>
  </si>
  <si>
    <t>WNeck Flange 900-NPS18 SCH-140 [SA350 LF2]</t>
  </si>
  <si>
    <t>WNeck Flange 900-NPS18 SCH-160 [SA350 LF2]</t>
  </si>
  <si>
    <t>WNeck Flange 900-NPS18 SCH-20 [SA350 LF2]</t>
  </si>
  <si>
    <t>WNeck Flange 900-NPS18 SCH-30 [SA350 LF2]</t>
  </si>
  <si>
    <t>WNeck Flange 900-NPS18 SCH-40 [SA350 LF2]</t>
  </si>
  <si>
    <t>WNeck Flange 900-NPS18 SCH-60 [SA350 LF2]</t>
  </si>
  <si>
    <t>WNeck Flange 900-NPS18 SCH-80 [SA350 LF2]</t>
  </si>
  <si>
    <t>WNeck Flange 900-NPS18 SCH-STD [SA350 LF2]</t>
  </si>
  <si>
    <t>WNeck Flange 900-NPS18 SCH-XH [SA350 LF2]</t>
  </si>
  <si>
    <t>WNeck Flange 900-NPS20 SCH-10 [SA350 LF2]</t>
  </si>
  <si>
    <t>WNeck Flange 900-NPS20 SCH-100 [SA350 LF2]</t>
  </si>
  <si>
    <t>WNeck Flange 900-NPS20 SCH-120 [SA350 LF2]</t>
  </si>
  <si>
    <t>WNeck Flange 900-NPS20 SCH-140 [SA350 LF2]</t>
  </si>
  <si>
    <t>WNeck Flange 900-NPS20 SCH-160 [SA350 LF2]</t>
  </si>
  <si>
    <t>WNeck Flange 900-NPS20 SCH-20 [SA350 LF2]</t>
  </si>
  <si>
    <t>WNeck Flange 900-NPS20 SCH-30 [SA350 LF2]</t>
  </si>
  <si>
    <t>WNeck Flange 900-NPS20 SCH-40 [SA350 LF2]</t>
  </si>
  <si>
    <t>WNeck Flange 900-NPS20 SCH-60 [SA350 LF2]</t>
  </si>
  <si>
    <t>WNeck Flange 900-NPS20 SCH-80 [SA350 LF2]</t>
  </si>
  <si>
    <t>WNeck Flange 900-NPS20 SCH-STD [SA350 LF2]</t>
  </si>
  <si>
    <t>WNeck Flange 900-NPS20 SCH-XH [SA350 LF2]</t>
  </si>
  <si>
    <t>WNeck Flange 900-NPS24 SCH-10 [SA350 LF2]</t>
  </si>
  <si>
    <t>WNeck Flange 900-NPS24 SCH-100 [SA350 LF2]</t>
  </si>
  <si>
    <t>WNeck Flange 900-NPS24 SCH-120 [SA350 LF2]</t>
  </si>
  <si>
    <t>WNeck Flange 900-NPS24 SCH-140 [SA350 LF2]</t>
  </si>
  <si>
    <t>WNeck Flange 900-NPS24 SCH-160 [SA350 LF2]</t>
  </si>
  <si>
    <t>WNeck Flange 900-NPS24 SCH-20 [SA350 LF2]</t>
  </si>
  <si>
    <t>WNeck Flange 900-NPS24 SCH-30 [SA350 LF2]</t>
  </si>
  <si>
    <t>WNeck Flange 900-NPS24 SCH-40 [SA350 LF2]</t>
  </si>
  <si>
    <t>WNeck Flange 900-NPS24 SCH-60 [SA350 LF2]</t>
  </si>
  <si>
    <t>WNeck Flange 900-NPS24 SCH-80 [SA350 LF2]</t>
  </si>
  <si>
    <t>WNeck Flange 900-NPS24 SCH-STD [SA350 LF2]</t>
  </si>
  <si>
    <t>WNeck Flange 900-NPS24 SCH-XH [SA350 LF2]</t>
  </si>
  <si>
    <t>WNeck Flange 1500-NPS0.5 SCH-10 [SA350 LF2]</t>
  </si>
  <si>
    <t>WNeck Flange 1500-NPS0.5 SCH-160 [SA350 LF2]</t>
  </si>
  <si>
    <t>WNeck Flange 1500-NPS0.5 SCH-40 [SA350 LF2]</t>
  </si>
  <si>
    <t>WNeck Flange 1500-NPS0.5 SCH-80 [SA350 LF2]</t>
  </si>
  <si>
    <t>WNeck Flange 1500-NPS0.5 SCH-STD [SA350 LF2]</t>
  </si>
  <si>
    <t>WNeck Flange 1500-NPS0.5 SCH-XH [SA350 LF2]</t>
  </si>
  <si>
    <t>WNeck Flange 1500-NPS0.5 SCH-XXH [SA350 LF2]</t>
  </si>
  <si>
    <t>WNeck Flange 1500-NPS0.75 SCH-10 [SA350 LF2]</t>
  </si>
  <si>
    <t>WNeck Flange 1500-NPS0.75 SCH-160 [SA350 LF2]</t>
  </si>
  <si>
    <t>WNeck Flange 1500-NPS0.75 SCH-40 [SA350 LF2]</t>
  </si>
  <si>
    <t>WNeck Flange 1500-NPS0.75 SCH-80 [SA350 LF2]</t>
  </si>
  <si>
    <t>WNeck Flange 1500-NPS0.75 SCH-STD [SA350 LF2]</t>
  </si>
  <si>
    <t>WNeck Flange 1500-NPS0.75 SCH-XH [SA350 LF2]</t>
  </si>
  <si>
    <t>WNeck Flange 1500-NPS0.75 SCH-XXH [SA350 LF2]</t>
  </si>
  <si>
    <t>WNeck Flange 1500-NPS1 SCH-10 [SA350 LF2]</t>
  </si>
  <si>
    <t>WNeck Flange 1500-NPS1 SCH-160 [SA350 LF2]</t>
  </si>
  <si>
    <t>WNeck Flange 1500-NPS1 SCH-40 [SA350 LF2]</t>
  </si>
  <si>
    <t>WNeck Flange 1500-NPS1 SCH-80 [SA350 LF2]</t>
  </si>
  <si>
    <t>WNeck Flange 1500-NPS1 SCH-STD [SA350 LF2]</t>
  </si>
  <si>
    <t>WNeck Flange 1500-NPS1 SCH-XH [SA350 LF2]</t>
  </si>
  <si>
    <t>WNeck Flange 1500-NPS1 SCH-XXH [SA350 LF2]</t>
  </si>
  <si>
    <t>WNeck Flange 1500-NPS1.25 SCH-10 [SA350 LF2]</t>
  </si>
  <si>
    <t>WNeck Flange 1500-NPS1.25 SCH-160 [SA350 LF2]</t>
  </si>
  <si>
    <t>WNeck Flange 1500-NPS1.25 SCH-40 [SA350 LF2]</t>
  </si>
  <si>
    <t>WNeck Flange 1500-NPS1.25 SCH-80 [SA350 LF2]</t>
  </si>
  <si>
    <t>WNeck Flange 1500-NPS1.25 SCH-STD [SA350 LF2]</t>
  </si>
  <si>
    <t>WNeck Flange 1500-NPS1.25 SCH-XH [SA350 LF2]</t>
  </si>
  <si>
    <t>WNeck Flange 1500-NPS1.25 SCH-XXH [SA350 LF2]</t>
  </si>
  <si>
    <t>WNeck Flange 1500-NPS1.5 SCH-10 [SA350 LF2]</t>
  </si>
  <si>
    <t>WNeck Flange 1500-NPS1.5 SCH-160 [SA350 LF2]</t>
  </si>
  <si>
    <t>WNeck Flange 1500-NPS1.5 SCH-40 [SA350 LF2]</t>
  </si>
  <si>
    <t>WNeck Flange 1500-NPS1.5 SCH-80 [SA350 LF2]</t>
  </si>
  <si>
    <t>WNeck Flange 1500-NPS1.5 SCH-STD [SA350 LF2]</t>
  </si>
  <si>
    <t>WNeck Flange 1500-NPS1.5 SCH-XH [SA350 LF2]</t>
  </si>
  <si>
    <t>WNeck Flange 1500-NPS1.5 SCH-XXH [SA350 LF2]</t>
  </si>
  <si>
    <t>WNeck Flange 1500-NPS2 SCH-10 [SA350 LF2]</t>
  </si>
  <si>
    <t>WNeck Flange 1500-NPS2 SCH-160 [SA350 LF2]</t>
  </si>
  <si>
    <t>WNeck Flange 1500-NPS2 SCH-40 [SA350 LF2]</t>
  </si>
  <si>
    <t>WNeck Flange 1500-NPS2 SCH-80 [SA350 LF2]</t>
  </si>
  <si>
    <t>WNeck Flange 1500-NPS2 SCH-STD [SA350 LF2]</t>
  </si>
  <si>
    <t>WNeck Flange 1500-NPS2 SCH-XH [SA350 LF2]</t>
  </si>
  <si>
    <t>WNeck Flange 1500-NPS2 SCH-XXH [SA350 LF2]</t>
  </si>
  <si>
    <t>WNeck Flange 1500-NPS2.5 SCH-10 [SA350 LF2]</t>
  </si>
  <si>
    <t>WNeck Flange 1500-NPS2.5 SCH-160 [SA350 LF2]</t>
  </si>
  <si>
    <t>WNeck Flange 1500-NPS2.5 SCH-40 [SA350 LF2]</t>
  </si>
  <si>
    <t>WNeck Flange 1500-NPS2.5 SCH-80 [SA350 LF2]</t>
  </si>
  <si>
    <t>WNeck Flange 1500-NPS2.5 SCH-STD [SA350 LF2]</t>
  </si>
  <si>
    <t>WNeck Flange 1500-NPS2.5 SCH-XH [SA350 LF2]</t>
  </si>
  <si>
    <t>WNeck Flange 1500-NPS2.5 SCH-XXH [SA350 LF2]</t>
  </si>
  <si>
    <t>WNeck Flange 1500-NPS3 SCH-10 [SA350 LF2]</t>
  </si>
  <si>
    <t>WNeck Flange 1500-NPS3 SCH-160 [SA350 LF2]</t>
  </si>
  <si>
    <t>WNeck Flange 1500-NPS3 SCH-40 [SA350 LF2]</t>
  </si>
  <si>
    <t>WNeck Flange 1500-NPS3 SCH-80 [SA350 LF2]</t>
  </si>
  <si>
    <t>WNeck Flange 1500-NPS3 SCH-STD [SA350 LF2]</t>
  </si>
  <si>
    <t>WNeck Flange 1500-NPS3 SCH-XH [SA350 LF2]</t>
  </si>
  <si>
    <t>WNeck Flange 1500-NPS3 SCH-XXH [SA350 LF2]</t>
  </si>
  <si>
    <t>WNeck Flange 1500-NPS4 SCH-10 [SA350 LF2]</t>
  </si>
  <si>
    <t>WNeck Flange 1500-NPS4 SCH-120 [SA350 LF2]</t>
  </si>
  <si>
    <t>WNeck Flange 1500-NPS4 SCH-160 [SA350 LF2]</t>
  </si>
  <si>
    <t>WNeck Flange 1500-NPS4 SCH-40 [SA350 LF2]</t>
  </si>
  <si>
    <t>WNeck Flange 1500-NPS4 SCH-80 [SA350 LF2]</t>
  </si>
  <si>
    <t>WNeck Flange 1500-NPS4 SCH-STD [SA350 LF2]</t>
  </si>
  <si>
    <t>WNeck Flange 1500-NPS4 SCH-XH [SA350 LF2]</t>
  </si>
  <si>
    <t>WNeck Flange 1500-NPS4 SCH-XXH [SA350 LF2]</t>
  </si>
  <si>
    <t>WNeck Flange 1500-NPS5 SCH-10 [SA350 LF2]</t>
  </si>
  <si>
    <t>WNeck Flange 1500-NPS5 SCH-120 [SA350 LF2]</t>
  </si>
  <si>
    <t>WNeck Flange 1500-NPS5 SCH-160 [SA350 LF2]</t>
  </si>
  <si>
    <t>WNeck Flange 1500-NPS5 SCH-40 [SA350 LF2]</t>
  </si>
  <si>
    <t>WNeck Flange 1500-NPS5 SCH-80 [SA350 LF2]</t>
  </si>
  <si>
    <t>WNeck Flange 1500-NPS5 SCH-STD [SA350 LF2]</t>
  </si>
  <si>
    <t>WNeck Flange 1500-NPS5 SCH-XH [SA350 LF2]</t>
  </si>
  <si>
    <t>WNeck Flange 1500-NPS5 SCH-XXH [SA350 LF2]</t>
  </si>
  <si>
    <t>WNeck Flange 1500-NPS6 SCH-10 [SA350 LF2]</t>
  </si>
  <si>
    <t>WNeck Flange 1500-NPS6 SCH-120 [SA350 LF2]</t>
  </si>
  <si>
    <t>WNeck Flange 1500-NPS6 SCH-160 [SA350 LF2]</t>
  </si>
  <si>
    <t>WNeck Flange 1500-NPS6 SCH-40 [SA350 LF2]</t>
  </si>
  <si>
    <t>WNeck Flange 1500-NPS6 SCH-80 [SA350 LF2]</t>
  </si>
  <si>
    <t>WNeck Flange 1500-NPS6 SCH-STD [SA350 LF2]</t>
  </si>
  <si>
    <t>WNeck Flange 1500-NPS6 SCH-XH [SA350 LF2]</t>
  </si>
  <si>
    <t>WNeck Flange 1500-NPS6 SCH-XXH [SA350 LF2]</t>
  </si>
  <si>
    <t>WNeck Flange 1500-NPS8 SCH-10 [SA350 LF2]</t>
  </si>
  <si>
    <t>WNeck Flange 1500-NPS8 SCH-100 [SA350 LF2]</t>
  </si>
  <si>
    <t>WNeck Flange 1500-NPS8 SCH-120 [SA350 LF2]</t>
  </si>
  <si>
    <t>WNeck Flange 1500-NPS8 SCH-140 [SA350 LF2]</t>
  </si>
  <si>
    <t>WNeck Flange 1500-NPS8 SCH-160 [SA350 LF2]</t>
  </si>
  <si>
    <t>WNeck Flange 1500-NPS8 SCH-20 [SA350 LF2]</t>
  </si>
  <si>
    <t>WNeck Flange 1500-NPS8 SCH-30 [SA350 LF2]</t>
  </si>
  <si>
    <t>WNeck Flange 1500-NPS8 SCH-40 [SA350 LF2]</t>
  </si>
  <si>
    <t>WNeck Flange 1500-NPS8 SCH-60 [SA350 LF2]</t>
  </si>
  <si>
    <t>WNeck Flange 1500-NPS8 SCH-80 [SA350 LF2]</t>
  </si>
  <si>
    <t>WNeck Flange 1500-NPS8 SCH-STD [SA350 LF2]</t>
  </si>
  <si>
    <t>WNeck Flange 1500-NPS8 SCH-XH [SA350 LF2]</t>
  </si>
  <si>
    <t>WNeck Flange 1500-NPS8 SCH-XXH [SA350 LF2]</t>
  </si>
  <si>
    <t>WNeck Flange 1500-NPS10 SCH-10 [SA350 LF2]</t>
  </si>
  <si>
    <t>WNeck Flange 1500-NPS10 SCH-100 [SA350 LF2]</t>
  </si>
  <si>
    <t>WNeck Flange 1500-NPS10 SCH-120 [SA350 LF2]</t>
  </si>
  <si>
    <t>WNeck Flange 1500-NPS10 SCH-140 [SA350 LF2]</t>
  </si>
  <si>
    <t>WNeck Flange 1500-NPS10 SCH-160 [SA350 LF2]</t>
  </si>
  <si>
    <t>WNeck Flange 1500-NPS10 SCH-20 [SA350 LF2]</t>
  </si>
  <si>
    <t>WNeck Flange 1500-NPS10 SCH-30 [SA350 LF2]</t>
  </si>
  <si>
    <t>WNeck Flange 1500-NPS10 SCH-40 [SA350 LF2]</t>
  </si>
  <si>
    <t>WNeck Flange 1500-NPS10 SCH-60 [SA350 LF2]</t>
  </si>
  <si>
    <t>WNeck Flange 1500-NPS10 SCH-80 [SA350 LF2]</t>
  </si>
  <si>
    <t>WNeck Flange 1500-NPS10 SCH-STD [SA350 LF2]</t>
  </si>
  <si>
    <t>WNeck Flange 1500-NPS10 SCH-XH [SA350 LF2]</t>
  </si>
  <si>
    <t>WNeck Flange 1500-NPS10 SCH-XXH [SA350 LF2]</t>
  </si>
  <si>
    <t>WNeck Flange 1500-NPS12 SCH-10 [SA350 LF2]</t>
  </si>
  <si>
    <t>WNeck Flange 1500-NPS12 SCH-100 [SA350 LF2]</t>
  </si>
  <si>
    <t>WNeck Flange 1500-NPS12 SCH-120 [SA350 LF2]</t>
  </si>
  <si>
    <t>WNeck Flange 1500-NPS12 SCH-140 [SA350 LF2]</t>
  </si>
  <si>
    <t>WNeck Flange 1500-NPS12 SCH-160 [SA350 LF2]</t>
  </si>
  <si>
    <t>WNeck Flange 1500-NPS12 SCH-20 [SA350 LF2]</t>
  </si>
  <si>
    <t>WNeck Flange 1500-NPS12 SCH-30 [SA350 LF2]</t>
  </si>
  <si>
    <t>WNeck Flange 1500-NPS12 SCH-40 [SA350 LF2]</t>
  </si>
  <si>
    <t>WNeck Flange 1500-NPS12 SCH-60 [SA350 LF2]</t>
  </si>
  <si>
    <t>WNeck Flange 1500-NPS12 SCH-80 [SA350 LF2]</t>
  </si>
  <si>
    <t>WNeck Flange 1500-NPS12 SCH-STD [SA350 LF2]</t>
  </si>
  <si>
    <t>WNeck Flange 1500-NPS12 SCH-XH [SA350 LF2]</t>
  </si>
  <si>
    <t>WNeck Flange 1500-NPS12 SCH-XXH [SA350 LF2]</t>
  </si>
  <si>
    <t>WNeck Flange 1500-NPS14 SCH-10 [SA350 LF2]</t>
  </si>
  <si>
    <t>WNeck Flange 1500-NPS14 SCH-100 [SA350 LF2]</t>
  </si>
  <si>
    <t>WNeck Flange 1500-NPS14 SCH-120 [SA350 LF2]</t>
  </si>
  <si>
    <t>WNeck Flange 1500-NPS14 SCH-140 [SA350 LF2]</t>
  </si>
  <si>
    <t>WNeck Flange 1500-NPS14 SCH-160 [SA350 LF2]</t>
  </si>
  <si>
    <t>WNeck Flange 1500-NPS14 SCH-20 [SA350 LF2]</t>
  </si>
  <si>
    <t>WNeck Flange 1500-NPS14 SCH-30 [SA350 LF2]</t>
  </si>
  <si>
    <t>WNeck Flange 1500-NPS14 SCH-40 [SA350 LF2]</t>
  </si>
  <si>
    <t>WNeck Flange 1500-NPS14 SCH-60 [SA350 LF2]</t>
  </si>
  <si>
    <t>WNeck Flange 1500-NPS14 SCH-80 [SA350 LF2]</t>
  </si>
  <si>
    <t>WNeck Flange 1500-NPS14 SCH-STD [SA350 LF2]</t>
  </si>
  <si>
    <t>WNeck Flange 1500-NPS14 SCH-XH [SA350 LF2]</t>
  </si>
  <si>
    <t>WNeck Flange 1500-NPS16 SCH-10 [SA350 LF2]</t>
  </si>
  <si>
    <t>WNeck Flange 1500-NPS16 SCH-100 [SA350 LF2]</t>
  </si>
  <si>
    <t>WNeck Flange 1500-NPS16 SCH-120 [SA350 LF2]</t>
  </si>
  <si>
    <t>WNeck Flange 1500-NPS16 SCH-140 [SA350 LF2]</t>
  </si>
  <si>
    <t>WNeck Flange 1500-NPS16 SCH-160 [SA350 LF2]</t>
  </si>
  <si>
    <t>WNeck Flange 1500-NPS16 SCH-20 [SA350 LF2]</t>
  </si>
  <si>
    <t>WNeck Flange 1500-NPS16 SCH-30 [SA350 LF2]</t>
  </si>
  <si>
    <t>WNeck Flange 1500-NPS16 SCH-40 [SA350 LF2]</t>
  </si>
  <si>
    <t>WNeck Flange 1500-NPS16 SCH-60 [SA350 LF2]</t>
  </si>
  <si>
    <t>WNeck Flange 1500-NPS16 SCH-80 [SA350 LF2]</t>
  </si>
  <si>
    <t>WNeck Flange 1500-NPS16 SCH-STD [SA350 LF2]</t>
  </si>
  <si>
    <t>WNeck Flange 1500-NPS16 SCH-XH [SA350 LF2]</t>
  </si>
  <si>
    <t>WNeck Flange 1500-NPS18 SCH-10 [SA350 LF2]</t>
  </si>
  <si>
    <t>WNeck Flange 1500-NPS18 SCH-100 [SA350 LF2]</t>
  </si>
  <si>
    <t>WNeck Flange 1500-NPS18 SCH-120 [SA350 LF2]</t>
  </si>
  <si>
    <t>WNeck Flange 1500-NPS18 SCH-140 [SA350 LF2]</t>
  </si>
  <si>
    <t>WNeck Flange 1500-NPS18 SCH-160 [SA350 LF2]</t>
  </si>
  <si>
    <t>WNeck Flange 1500-NPS18 SCH-20 [SA350 LF2]</t>
  </si>
  <si>
    <t>WNeck Flange 1500-NPS18 SCH-30 [SA350 LF2]</t>
  </si>
  <si>
    <t>WNeck Flange 1500-NPS18 SCH-40 [SA350 LF2]</t>
  </si>
  <si>
    <t>WNeck Flange 1500-NPS18 SCH-60 [SA350 LF2]</t>
  </si>
  <si>
    <t>WNeck Flange 1500-NPS18 SCH-80 [SA350 LF2]</t>
  </si>
  <si>
    <t>WNeck Flange 1500-NPS18 SCH-STD [SA350 LF2]</t>
  </si>
  <si>
    <t>WNeck Flange 1500-NPS18 SCH-XH [SA350 LF2]</t>
  </si>
  <si>
    <t>WNeck Flange 1500-NPS20 SCH-10 [SA350 LF2]</t>
  </si>
  <si>
    <t>WNeck Flange 1500-NPS20 SCH-100 [SA350 LF2]</t>
  </si>
  <si>
    <t>WNeck Flange 1500-NPS20 SCH-120 [SA350 LF2]</t>
  </si>
  <si>
    <t>WNeck Flange 1500-NPS20 SCH-140 [SA350 LF2]</t>
  </si>
  <si>
    <t>WNeck Flange 1500-NPS20 SCH-160 [SA350 LF2]</t>
  </si>
  <si>
    <t>WNeck Flange 1500-NPS20 SCH-20 [SA350 LF2]</t>
  </si>
  <si>
    <t>WNeck Flange 1500-NPS20 SCH-30 [SA350 LF2]</t>
  </si>
  <si>
    <t>WNeck Flange 1500-NPS20 SCH-40 [SA350 LF2]</t>
  </si>
  <si>
    <t>WNeck Flange 1500-NPS20 SCH-60 [SA350 LF2]</t>
  </si>
  <si>
    <t>WNeck Flange 1500-NPS20 SCH-80 [SA350 LF2]</t>
  </si>
  <si>
    <t>WNeck Flange 1500-NPS20 SCH-STD [SA350 LF2]</t>
  </si>
  <si>
    <t>WNeck Flange 1500-NPS20 SCH-XH [SA350 LF2]</t>
  </si>
  <si>
    <t>WNeck Flange 1500-NPS24 SCH-10 [SA350 LF2]</t>
  </si>
  <si>
    <t>WNeck Flange 1500-NPS24 SCH-100 [SA350 LF2]</t>
  </si>
  <si>
    <t>WNeck Flange 1500-NPS24 SCH-120 [SA350 LF2]</t>
  </si>
  <si>
    <t>WNeck Flange 1500-NPS24 SCH-140 [SA350 LF2]</t>
  </si>
  <si>
    <t>WNeck Flange 1500-NPS24 SCH-160 [SA350 LF2]</t>
  </si>
  <si>
    <t>WNeck Flange 1500-NPS24 SCH-20 [SA350 LF2]</t>
  </si>
  <si>
    <t>WNeck Flange 1500-NPS24 SCH-30 [SA350 LF2]</t>
  </si>
  <si>
    <t>WNeck Flange 1500-NPS24 SCH-40 [SA350 LF2]</t>
  </si>
  <si>
    <t>WNeck Flange 1500-NPS24 SCH-60 [SA350 LF2]</t>
  </si>
  <si>
    <t>WNeck Flange 1500-NPS24 SCH-80 [SA350 LF2]</t>
  </si>
  <si>
    <t>WNeck Flange 1500-NPS24 SCH-STD [SA350 LF2]</t>
  </si>
  <si>
    <t>WNeck Flange 1500-NPS24 SCH-XH [SA350 LF2]</t>
  </si>
  <si>
    <t>WNeck Flange 2500-NPS0.5 SCH-10 [SA350 LF2]</t>
  </si>
  <si>
    <t>WNeck Flange 2500-NPS0.5 SCH-160 [SA350 LF2]</t>
  </si>
  <si>
    <t>WNeck Flange 2500-NPS0.5 SCH-40 [SA350 LF2]</t>
  </si>
  <si>
    <t>WNeck Flange 2500-NPS0.5 SCH-80 [SA350 LF2]</t>
  </si>
  <si>
    <t>WNeck Flange 2500-NPS0.5 SCH-STD [SA350 LF2]</t>
  </si>
  <si>
    <t>WNeck Flange 2500-NPS0.5 SCH-XH [SA350 LF2]</t>
  </si>
  <si>
    <t>WNeck Flange 2500-NPS0.5 SCH-XXH [SA350 LF2]</t>
  </si>
  <si>
    <t>WNeck Flange 2500-NPS0.75 SCH-10 [SA350 LF2]</t>
  </si>
  <si>
    <t>WNeck Flange 2500-NPS0.75 SCH-160 [SA350 LF2]</t>
  </si>
  <si>
    <t>WNeck Flange 2500-NPS0.75 SCH-40 [SA350 LF2]</t>
  </si>
  <si>
    <t>WNeck Flange 2500-NPS0.75 SCH-80 [SA350 LF2]</t>
  </si>
  <si>
    <t>WNeck Flange 2500-NPS0.75 SCH-STD [SA350 LF2]</t>
  </si>
  <si>
    <t>WNeck Flange 2500-NPS0.75 SCH-XH [SA350 LF2]</t>
  </si>
  <si>
    <t>WNeck Flange 2500-NPS0.75 SCH-XXH [SA350 LF2]</t>
  </si>
  <si>
    <t>WNeck Flange 2500-NPS1 SCH-10 [SA350 LF2]</t>
  </si>
  <si>
    <t>WNeck Flange 2500-NPS1 SCH-160 [SA350 LF2]</t>
  </si>
  <si>
    <t>WNeck Flange 2500-NPS1 SCH-40 [SA350 LF2]</t>
  </si>
  <si>
    <t>WNeck Flange 2500-NPS1 SCH-80 [SA350 LF2]</t>
  </si>
  <si>
    <t>WNeck Flange 2500-NPS1 SCH-STD [SA350 LF2]</t>
  </si>
  <si>
    <t>WNeck Flange 2500-NPS1 SCH-XH [SA350 LF2]</t>
  </si>
  <si>
    <t>WNeck Flange 2500-NPS1 SCH-XXH [SA350 LF2]</t>
  </si>
  <si>
    <t>WNeck Flange 2500-NPS1.25 SCH-10 [SA350 LF2]</t>
  </si>
  <si>
    <t>WNeck Flange 2500-NPS1.25 SCH-160 [SA350 LF2]</t>
  </si>
  <si>
    <t>WNeck Flange 2500-NPS1.25 SCH-40 [SA350 LF2]</t>
  </si>
  <si>
    <t>WNeck Flange 2500-NPS1.25 SCH-80 [SA350 LF2]</t>
  </si>
  <si>
    <t>WNeck Flange 2500-NPS1.25 SCH-STD [SA350 LF2]</t>
  </si>
  <si>
    <t>WNeck Flange 2500-NPS1.25 SCH-XH [SA350 LF2]</t>
  </si>
  <si>
    <t>WNeck Flange 2500-NPS1.25 SCH-XXH [SA350 LF2]</t>
  </si>
  <si>
    <t>WNeck Flange 2500-NPS1.5 SCH-10 [SA350 LF2]</t>
  </si>
  <si>
    <t>WNeck Flange 2500-NPS1.5 SCH-160 [SA350 LF2]</t>
  </si>
  <si>
    <t>WNeck Flange 2500-NPS1.5 SCH-40 [SA350 LF2]</t>
  </si>
  <si>
    <t>WNeck Flange 2500-NPS1.5 SCH-80 [SA350 LF2]</t>
  </si>
  <si>
    <t>WNeck Flange 2500-NPS1.5 SCH-STD [SA350 LF2]</t>
  </si>
  <si>
    <t>WNeck Flange 2500-NPS1.5 SCH-XH [SA350 LF2]</t>
  </si>
  <si>
    <t>WNeck Flange 2500-NPS1.5 SCH-XXH [SA350 LF2]</t>
  </si>
  <si>
    <t>WNeck Flange 2500-NPS2 SCH-10 [SA350 LF2]</t>
  </si>
  <si>
    <t>WNeck Flange 2500-NPS2 SCH-160 [SA350 LF2]</t>
  </si>
  <si>
    <t>WNeck Flange 2500-NPS2 SCH-40 [SA350 LF2]</t>
  </si>
  <si>
    <t>WNeck Flange 2500-NPS2 SCH-80 [SA350 LF2]</t>
  </si>
  <si>
    <t>WNeck Flange 2500-NPS2 SCH-STD [SA350 LF2]</t>
  </si>
  <si>
    <t>WNeck Flange 2500-NPS2 SCH-XH [SA350 LF2]</t>
  </si>
  <si>
    <t>WNeck Flange 2500-NPS2 SCH-XXH [SA350 LF2]</t>
  </si>
  <si>
    <t>WNeck Flange 2500-NPS2.5 SCH-10 [SA350 LF2]</t>
  </si>
  <si>
    <t>WNeck Flange 2500-NPS2.5 SCH-160 [SA350 LF2]</t>
  </si>
  <si>
    <t>WNeck Flange 2500-NPS2.5 SCH-40 [SA350 LF2]</t>
  </si>
  <si>
    <t>WNeck Flange 2500-NPS2.5 SCH-80 [SA350 LF2]</t>
  </si>
  <si>
    <t>WNeck Flange 2500-NPS2.5 SCH-STD [SA350 LF2]</t>
  </si>
  <si>
    <t>WNeck Flange 2500-NPS2.5 SCH-XH [SA350 LF2]</t>
  </si>
  <si>
    <t>WNeck Flange 2500-NPS2.5 SCH-XXH [SA350 LF2]</t>
  </si>
  <si>
    <t>WNeck Flange 2500-NPS3 SCH-10 [SA350 LF2]</t>
  </si>
  <si>
    <t>WNeck Flange 2500-NPS3 SCH-160 [SA350 LF2]</t>
  </si>
  <si>
    <t>WNeck Flange 2500-NPS3 SCH-40 [SA350 LF2]</t>
  </si>
  <si>
    <t>WNeck Flange 2500-NPS3 SCH-80 [SA350 LF2]</t>
  </si>
  <si>
    <t>WNeck Flange 2500-NPS3 SCH-STD [SA350 LF2]</t>
  </si>
  <si>
    <t>WNeck Flange 2500-NPS3 SCH-XH [SA350 LF2]</t>
  </si>
  <si>
    <t>WNeck Flange 2500-NPS3 SCH-XXH [SA350 LF2]</t>
  </si>
  <si>
    <t>WNeck Flange 2500-NPS4 SCH-10 [SA350 LF2]</t>
  </si>
  <si>
    <t>WNeck Flange 2500-NPS4 SCH-120 [SA350 LF2]</t>
  </si>
  <si>
    <t>WNeck Flange 2500-NPS4 SCH-160 [SA350 LF2]</t>
  </si>
  <si>
    <t>WNeck Flange 2500-NPS4 SCH-40 [SA350 LF2]</t>
  </si>
  <si>
    <t>WNeck Flange 2500-NPS4 SCH-80 [SA350 LF2]</t>
  </si>
  <si>
    <t>WNeck Flange 2500-NPS4 SCH-STD [SA350 LF2]</t>
  </si>
  <si>
    <t>WNeck Flange 2500-NPS4 SCH-XH [SA350 LF2]</t>
  </si>
  <si>
    <t>WNeck Flange 2500-NPS4 SCH-XXH [SA350 LF2]</t>
  </si>
  <si>
    <t>WNeck Flange 2500-NPS5 SCH-10 [SA350 LF2]</t>
  </si>
  <si>
    <t>WNeck Flange 2500-NPS5 SCH-120 [SA350 LF2]</t>
  </si>
  <si>
    <t>WNeck Flange 2500-NPS5 SCH-160 [SA350 LF2]</t>
  </si>
  <si>
    <t>WNeck Flange 2500-NPS5 SCH-40 [SA350 LF2]</t>
  </si>
  <si>
    <t>WNeck Flange 2500-NPS5 SCH-80 [SA350 LF2]</t>
  </si>
  <si>
    <t>WNeck Flange 2500-NPS5 SCH-STD [SA350 LF2]</t>
  </si>
  <si>
    <t>WNeck Flange 2500-NPS5 SCH-XH [SA350 LF2]</t>
  </si>
  <si>
    <t>WNeck Flange 2500-NPS5 SCH-XXH [SA350 LF2]</t>
  </si>
  <si>
    <t>WNeck Flange 2500-NPS6 SCH-10 [SA350 LF2]</t>
  </si>
  <si>
    <t>WNeck Flange 2500-NPS6 SCH-120 [SA350 LF2]</t>
  </si>
  <si>
    <t>WNeck Flange 2500-NPS6 SCH-160 [SA350 LF2]</t>
  </si>
  <si>
    <t>WNeck Flange 2500-NPS6 SCH-40 [SA350 LF2]</t>
  </si>
  <si>
    <t>WNeck Flange 2500-NPS6 SCH-80 [SA350 LF2]</t>
  </si>
  <si>
    <t>WNeck Flange 2500-NPS6 SCH-STD [SA350 LF2]</t>
  </si>
  <si>
    <t>WNeck Flange 2500-NPS6 SCH-XH [SA350 LF2]</t>
  </si>
  <si>
    <t>WNeck Flange 2500-NPS6 SCH-XXH [SA350 LF2]</t>
  </si>
  <si>
    <t>WNeck Flange 2500-NPS8 SCH-10 [SA350 LF2]</t>
  </si>
  <si>
    <t>WNeck Flange 2500-NPS8 SCH-100 [SA350 LF2]</t>
  </si>
  <si>
    <t>WNeck Flange 2500-NPS8 SCH-120 [SA350 LF2]</t>
  </si>
  <si>
    <t>WNeck Flange 2500-NPS8 SCH-140 [SA350 LF2]</t>
  </si>
  <si>
    <t>WNeck Flange 2500-NPS8 SCH-160 [SA350 LF2]</t>
  </si>
  <si>
    <t>WNeck Flange 2500-NPS8 SCH-20 [SA350 LF2]</t>
  </si>
  <si>
    <t>WNeck Flange 2500-NPS8 SCH-30 [SA350 LF2]</t>
  </si>
  <si>
    <t>WNeck Flange 2500-NPS8 SCH-40 [SA350 LF2]</t>
  </si>
  <si>
    <t>WNeck Flange 2500-NPS8 SCH-60 [SA350 LF2]</t>
  </si>
  <si>
    <t>WNeck Flange 2500-NPS8 SCH-80 [SA350 LF2]</t>
  </si>
  <si>
    <t>WNeck Flange 2500-NPS8 SCH-STD [SA350 LF2]</t>
  </si>
  <si>
    <t>WNeck Flange 2500-NPS8 SCH-XH [SA350 LF2]</t>
  </si>
  <si>
    <t>WNeck Flange 2500-NPS8 SCH-XXH [SA350 LF2]</t>
  </si>
  <si>
    <t>WNeck Flange 2500-NPS10 SCH-10 [SA350 LF2]</t>
  </si>
  <si>
    <t>WNeck Flange 2500-NPS10 SCH-100 [SA350 LF2]</t>
  </si>
  <si>
    <t>WNeck Flange 2500-NPS10 SCH-120 [SA350 LF2]</t>
  </si>
  <si>
    <t>WNeck Flange 2500-NPS10 SCH-140 [SA350 LF2]</t>
  </si>
  <si>
    <t>WNeck Flange 2500-NPS10 SCH-160 [SA350 LF2]</t>
  </si>
  <si>
    <t>WNeck Flange 2500-NPS10 SCH-20 [SA350 LF2]</t>
  </si>
  <si>
    <t>WNeck Flange 2500-NPS10 SCH-30 [SA350 LF2]</t>
  </si>
  <si>
    <t>WNeck Flange 2500-NPS10 SCH-40 [SA350 LF2]</t>
  </si>
  <si>
    <t>WNeck Flange 2500-NPS10 SCH-60 [SA350 LF2]</t>
  </si>
  <si>
    <t>WNeck Flange 2500-NPS10 SCH-80 [SA350 LF2]</t>
  </si>
  <si>
    <t>WNeck Flange 2500-NPS10 SCH-STD [SA350 LF2]</t>
  </si>
  <si>
    <t>WNeck Flange 2500-NPS10 SCH-XH [SA350 LF2]</t>
  </si>
  <si>
    <t>WNeck Flange 2500-NPS10 SCH-XXH [SA350 LF2]</t>
  </si>
  <si>
    <t>WNeck Flange 2500-NPS12 SCH-10 [SA350 LF2]</t>
  </si>
  <si>
    <t>WNeck Flange 2500-NPS12 SCH-100 [SA350 LF2]</t>
  </si>
  <si>
    <t>WNeck Flange 2500-NPS12 SCH-120 [SA350 LF2]</t>
  </si>
  <si>
    <t>WNeck Flange 2500-NPS12 SCH-140 [SA350 LF2]</t>
  </si>
  <si>
    <t>WNeck Flange 2500-NPS12 SCH-160 [SA350 LF2]</t>
  </si>
  <si>
    <t>WNeck Flange 2500-NPS12 SCH-20 [SA350 LF2]</t>
  </si>
  <si>
    <t>WNeck Flange 2500-NPS12 SCH-30 [SA350 LF2]</t>
  </si>
  <si>
    <t>WNeck Flange 2500-NPS12 SCH-40 [SA350 LF2]</t>
  </si>
  <si>
    <t>WNeck Flange 2500-NPS12 SCH-60 [SA350 LF2]</t>
  </si>
  <si>
    <t>WNeck Flange 2500-NPS12 SCH-80 [SA350 LF2]</t>
  </si>
  <si>
    <t>WNeck Flange 2500-NPS12 SCH-STD [SA350 LF2]</t>
  </si>
  <si>
    <t>WNeck Flange 2500-NPS12 SCH-XH [SA350 LF2]</t>
  </si>
  <si>
    <t>WNeck Flange 2500-NPS12 SCH-XXH [SA350 LF2]</t>
  </si>
  <si>
    <t>$configuration@welding neck flange&lt;1&gt;</t>
  </si>
  <si>
    <t>$configuration@welding neck flange&lt;2&gt;</t>
  </si>
  <si>
    <t>RFWN Flange Vent 1</t>
  </si>
  <si>
    <t>RFWN Flange Drain 1</t>
  </si>
  <si>
    <t>RFWN Flange Vent and Drain Sizes</t>
  </si>
  <si>
    <t>Flange Material</t>
  </si>
  <si>
    <t>Flange LBS</t>
  </si>
  <si>
    <t>Flange Vent 1 Size</t>
  </si>
  <si>
    <t>Flange Vent 1 Schedule</t>
  </si>
  <si>
    <t>Flange Drain 1 Size</t>
  </si>
  <si>
    <t>Flange Drain 1 Schedule</t>
  </si>
  <si>
    <t>$STATE@On Plane81@1-Vent Bore Layout</t>
  </si>
  <si>
    <t>$STATE@welding neck flange&lt;2&gt;</t>
  </si>
  <si>
    <t>Flange Bore Sketch Relation</t>
  </si>
  <si>
    <t>$STATE@Concentric81@2-Drain Bore Layout</t>
  </si>
  <si>
    <t>$STATE@On Plane82@2-Drain Bore Layout</t>
  </si>
  <si>
    <t>$STATE@Coincident83@2-Drain Bore Layout</t>
  </si>
  <si>
    <r>
      <rPr>
        <b/>
        <sz val="16"/>
        <color theme="1"/>
        <rFont val="Calibri"/>
        <family val="2"/>
        <scheme val="minor"/>
      </rPr>
      <t>Flange 1-Vent</t>
    </r>
    <r>
      <rPr>
        <sz val="11"/>
        <color theme="1"/>
        <rFont val="Calibri"/>
        <family val="2"/>
        <scheme val="minor"/>
      </rPr>
      <t xml:space="preserve">  on/off</t>
    </r>
  </si>
  <si>
    <r>
      <rPr>
        <b/>
        <sz val="16"/>
        <color theme="1"/>
        <rFont val="Calibri"/>
        <family val="2"/>
        <scheme val="minor"/>
      </rPr>
      <t>Flange 2-Drain</t>
    </r>
    <r>
      <rPr>
        <sz val="11"/>
        <color theme="1"/>
        <rFont val="Calibri"/>
        <family val="2"/>
        <scheme val="minor"/>
      </rPr>
      <t xml:space="preserve"> on/off</t>
    </r>
  </si>
  <si>
    <t>D2@Vent Bore 1 Sketch</t>
  </si>
  <si>
    <t>D1@Vent Bore 1 Sketch</t>
  </si>
  <si>
    <t>D1@Drain Bore 1 Sketch</t>
  </si>
  <si>
    <t>D2@Drain Bore 1 Sketch</t>
  </si>
  <si>
    <t>1-Vent Bore Dia Offset</t>
  </si>
  <si>
    <t>2-Drain Bore Dia Offset</t>
  </si>
  <si>
    <t>Vent &amp; Drain Bores</t>
  </si>
  <si>
    <t>RFWN Flange Vent &amp; Drain</t>
  </si>
  <si>
    <t>Slide Pad Thk@Header Sketch</t>
  </si>
  <si>
    <r>
      <t xml:space="preserve">Thickness of </t>
    </r>
    <r>
      <rPr>
        <b/>
        <sz val="12"/>
        <color theme="1"/>
        <rFont val="Calibri"/>
        <family val="2"/>
        <scheme val="minor"/>
      </rPr>
      <t>Upper</t>
    </r>
    <r>
      <rPr>
        <sz val="11"/>
        <color theme="1"/>
        <rFont val="Calibri"/>
        <family val="2"/>
        <scheme val="minor"/>
      </rPr>
      <t xml:space="preserve"> Slide Pad</t>
    </r>
  </si>
  <si>
    <r>
      <t xml:space="preserve">Thickness of </t>
    </r>
    <r>
      <rPr>
        <b/>
        <sz val="12"/>
        <color theme="1"/>
        <rFont val="Calibri"/>
        <family val="2"/>
        <scheme val="minor"/>
      </rPr>
      <t>Both Lower</t>
    </r>
    <r>
      <rPr>
        <sz val="11"/>
        <color theme="1"/>
        <rFont val="Calibri"/>
        <family val="2"/>
        <scheme val="minor"/>
      </rPr>
      <t xml:space="preserve"> Slide Pads</t>
    </r>
  </si>
  <si>
    <t>Top Slide Pad Thk@Header Sketch</t>
  </si>
  <si>
    <t>Nozzle Configs</t>
  </si>
  <si>
    <t>$Configuration@000000_S03-Nozzle&lt;1&gt;</t>
  </si>
  <si>
    <t>$Configuration@000000_S03-Nozzle&lt;2&gt;</t>
  </si>
  <si>
    <t>$Configuration@000000_S03-Nozzle&lt;3&gt;</t>
  </si>
  <si>
    <t>$Configuration@000000_S03-Nozzle&lt;4&gt;</t>
  </si>
  <si>
    <t>1 Nozzle Top Left Config</t>
  </si>
  <si>
    <t>2 Nozzle Top Right Config</t>
  </si>
  <si>
    <t>3 Nozzle Bottom Left Config</t>
  </si>
  <si>
    <t>4 Nozzle Bottom Right Config</t>
  </si>
  <si>
    <t>Front Size1</t>
  </si>
  <si>
    <t>Rear Size1</t>
  </si>
  <si>
    <t>Rear Size2</t>
  </si>
  <si>
    <t>Front Size2</t>
  </si>
  <si>
    <t>$Configuration@000000_S03-Nozzle&lt;5&gt;</t>
  </si>
  <si>
    <t>5 Hidden Nozzle</t>
  </si>
  <si>
    <t>Name_Plate_Bracket_Table</t>
  </si>
  <si>
    <t>AXCStainless</t>
  </si>
  <si>
    <t>AXCCarbon</t>
  </si>
  <si>
    <t>HammcoStainless</t>
  </si>
  <si>
    <t>HammcoCarbon</t>
  </si>
  <si>
    <t>Coupling</t>
  </si>
  <si>
    <t>Tube Dia@Tube Size Ref</t>
  </si>
  <si>
    <t>ID@Tube Size Ref</t>
  </si>
  <si>
    <t>Wall@Tube Size Ref</t>
  </si>
  <si>
    <t>QTY in Long Row@Tube Size Ref</t>
  </si>
  <si>
    <t>_Total # of Rows_@Tube Size Ref</t>
  </si>
  <si>
    <t>Tap Drill Dia.@Sketch140</t>
  </si>
  <si>
    <t>Tap Drill Dia</t>
  </si>
  <si>
    <t>Holewizard tap drill dia</t>
  </si>
  <si>
    <t>Tap Drill Dia.@Sketch174</t>
  </si>
  <si>
    <t>Front Size1 Cut-Length</t>
  </si>
  <si>
    <t>Front Size2 Cut-Length</t>
  </si>
  <si>
    <t>Front Size3</t>
  </si>
  <si>
    <t>Front Size3 Cut-Length</t>
  </si>
  <si>
    <t>Front Size4</t>
  </si>
  <si>
    <t>Front Size4 Cut-Length</t>
  </si>
  <si>
    <t>Rear Size1 Cut-Length</t>
  </si>
  <si>
    <t>Rear Size2 Cut-Length</t>
  </si>
  <si>
    <t>Rear Size3</t>
  </si>
  <si>
    <t>Rear Size3 Cut-Length</t>
  </si>
  <si>
    <t>Rear Size4</t>
  </si>
  <si>
    <t>NPT 0.625</t>
  </si>
  <si>
    <t>NPT 0.75</t>
  </si>
  <si>
    <t>1/2-14 NPT (0.625 tube)</t>
  </si>
  <si>
    <t>3/4-14 NPT (0.75 tube)</t>
  </si>
  <si>
    <t>Shoulder</t>
  </si>
  <si>
    <t>PipeAngle@Header Sketch</t>
  </si>
  <si>
    <t>Nozzle Pipe Angle</t>
  </si>
  <si>
    <t>Weld_Location&lt;1&gt;@Header Sketch</t>
  </si>
  <si>
    <t>Weld_Location&lt;2&gt;@Header Sketch</t>
  </si>
  <si>
    <t>Weld_Location&lt;3&gt;@Header Sketch</t>
  </si>
  <si>
    <t>Weld_Location&lt;4&gt;@Header Sketch</t>
  </si>
  <si>
    <t>Nozzle Weld_Location&lt;1&gt;</t>
  </si>
  <si>
    <t>Nozzle Weld_Location&lt;2&gt;</t>
  </si>
  <si>
    <t>Nozzle Weld_Location&lt;3&gt;</t>
  </si>
  <si>
    <t>Nozzle Weld_Location&lt;4&gt;</t>
  </si>
  <si>
    <t>$STATE@Nozzle Bore 1 Chamfer</t>
  </si>
  <si>
    <t>$STATE@Nozzle Bore 2 Chamfer</t>
  </si>
  <si>
    <t>$STATE@Nozzle Bore 3 Chamfer</t>
  </si>
  <si>
    <t>$STATE@Nozzle Bore 4 Chamfer</t>
  </si>
  <si>
    <t>$STATE@Nozzle Bore 1 Chamfer Sketch</t>
  </si>
  <si>
    <t>$STATE@Nozzle Bore 2 Chamfer Sketch</t>
  </si>
  <si>
    <t>$STATE@Nozzle Bore 3 Chamfer Sketch</t>
  </si>
  <si>
    <t>$STATE@Nozzle Bore 4 Chamfer Sketch</t>
  </si>
  <si>
    <t>Nozzle Bore 1 Chamfer</t>
  </si>
  <si>
    <t>Nozzle Bore 2 Chamfer</t>
  </si>
  <si>
    <t>Nozzle Bore 3 Chamfer</t>
  </si>
  <si>
    <t>Nozzle Bore 4 Chamfer</t>
  </si>
  <si>
    <t>Nozzle Bore 1 Chamfer Sketch</t>
  </si>
  <si>
    <t>Nozzle Bore 2 Chamfer Sketch</t>
  </si>
  <si>
    <t>Nozzle Bore 3 Chamfer Sketch</t>
  </si>
  <si>
    <t>Nozzle Bore 4 Chamfer Sketch</t>
  </si>
  <si>
    <t>D1@Angle1</t>
  </si>
  <si>
    <t>D1@Angle2</t>
  </si>
  <si>
    <t>$STATE@Coincident169</t>
  </si>
  <si>
    <t>$STATE@Coincident170</t>
  </si>
  <si>
    <t>$STATE@Coincident198</t>
  </si>
  <si>
    <t>$STATE@Coincident199</t>
  </si>
  <si>
    <t>Extra Coupling TOP mates</t>
  </si>
  <si>
    <t>Extra Coupling BOTTOM mates</t>
  </si>
  <si>
    <t>$PRP@NOZZLE ANGLE</t>
  </si>
  <si>
    <t>Nozzle Angle Property</t>
  </si>
  <si>
    <t>C5x6.7</t>
  </si>
  <si>
    <t>&lt;- started using this size in Oct of 2022</t>
  </si>
  <si>
    <t>Support Bar Code for 1st column</t>
  </si>
  <si>
    <t>Rear Size4 Cut-Length</t>
  </si>
  <si>
    <t>H1 (SA240 304) ss</t>
  </si>
  <si>
    <t>H2 SA516 70 (N) cs</t>
  </si>
  <si>
    <t>Hammco</t>
  </si>
  <si>
    <t>0.375</t>
  </si>
  <si>
    <t>Values for Hammco:</t>
  </si>
  <si>
    <t>Section Number</t>
  </si>
  <si>
    <t>$PRP@SectionNumber</t>
  </si>
  <si>
    <t>Used On</t>
  </si>
  <si>
    <t>Type</t>
  </si>
  <si>
    <t>$PRP@USED ON</t>
  </si>
  <si>
    <t>$PRP@TYPE</t>
  </si>
  <si>
    <t>$Configuration@000000_S03-Support Bar&lt;1&gt;</t>
  </si>
  <si>
    <t>2-4.5</t>
  </si>
  <si>
    <t>xxxxxxxxx</t>
  </si>
  <si>
    <t>Header Locking Tab?</t>
  </si>
  <si>
    <t>$STATE@Bolted Filler Tab&lt;22&gt;</t>
  </si>
  <si>
    <t>$STATE@Locking Tab Mirror</t>
  </si>
  <si>
    <t>Locking Tab On/Off</t>
  </si>
  <si>
    <t>Locking Tab Mirror On/ Off?</t>
  </si>
  <si>
    <t>Locking Tab@Header Sketch</t>
  </si>
  <si>
    <t>Locking tab ref dim</t>
  </si>
  <si>
    <t>Locking Tab</t>
  </si>
  <si>
    <t>D1@Distance33</t>
  </si>
  <si>
    <t>Locking Tab Location Front</t>
  </si>
  <si>
    <t>Locking Tab Location Rear</t>
  </si>
  <si>
    <t>D1@Distance32</t>
  </si>
  <si>
    <t>Locking Tab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</si>
</sst>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dashed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auto="1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27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textRotation="90" wrapText="1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0" fontId="2" fillId="0" borderId="0" xfId="0" applyFont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49" fontId="0" fillId="0" borderId="3" xfId="0" applyNumberFormat="1" applyBorder="1" applyAlignment="1">
      <alignment horizontal="center" textRotation="90"/>
    </xf>
    <xf numFmtId="0" fontId="0" fillId="0" borderId="1" xfId="0" applyBorder="1" applyAlignment="1">
      <alignment horizontal="center"/>
    </xf>
    <xf numFmtId="49" fontId="0" fillId="0" borderId="0" xfId="0" quotePrefix="1" applyNumberFormat="1"/>
    <xf numFmtId="49" fontId="0" fillId="0" borderId="4" xfId="0" applyNumberFormat="1" applyBorder="1" applyAlignment="1">
      <alignment horizontal="center" textRotation="90"/>
    </xf>
    <xf numFmtId="49" fontId="0" fillId="0" borderId="6" xfId="0" applyNumberFormat="1" applyBorder="1" applyAlignment="1">
      <alignment horizontal="center" textRotation="90"/>
    </xf>
    <xf numFmtId="49" fontId="0" fillId="0" borderId="9" xfId="0" applyNumberFormat="1" applyBorder="1" applyAlignment="1">
      <alignment horizontal="center" textRotation="90"/>
    </xf>
    <xf numFmtId="49" fontId="0" fillId="0" borderId="10" xfId="0" applyNumberFormat="1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4" borderId="1" xfId="0" applyFill="1" applyBorder="1" applyAlignment="1">
      <alignment horizontal="center" wrapText="1"/>
    </xf>
    <xf numFmtId="49" fontId="0" fillId="0" borderId="6" xfId="0" applyNumberFormat="1" applyBorder="1" applyAlignment="1">
      <alignment horizontal="center" textRotation="90" wrapText="1"/>
    </xf>
    <xf numFmtId="49" fontId="0" fillId="0" borderId="7" xfId="0" applyNumberFormat="1" applyBorder="1" applyAlignment="1">
      <alignment horizontal="center" textRotation="90" wrapText="1"/>
    </xf>
    <xf numFmtId="49" fontId="0" fillId="0" borderId="8" xfId="0" applyNumberFormat="1" applyBorder="1" applyAlignment="1">
      <alignment horizontal="center" textRotation="90" wrapText="1"/>
    </xf>
    <xf numFmtId="0" fontId="0" fillId="0" borderId="9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49" fontId="0" fillId="0" borderId="5" xfId="0" applyNumberFormat="1" applyBorder="1" applyAlignment="1">
      <alignment horizontal="center" textRotation="90"/>
    </xf>
    <xf numFmtId="49" fontId="0" fillId="3" borderId="11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textRotation="90" wrapText="1"/>
    </xf>
    <xf numFmtId="49" fontId="0" fillId="0" borderId="2" xfId="0" applyNumberFormat="1" applyBorder="1" applyAlignment="1">
      <alignment horizontal="center" textRotation="90"/>
    </xf>
    <xf numFmtId="49" fontId="0" fillId="0" borderId="1" xfId="0" applyNumberFormat="1" applyBorder="1" applyAlignment="1">
      <alignment horizontal="center" textRotation="90"/>
    </xf>
    <xf numFmtId="49" fontId="0" fillId="0" borderId="17" xfId="0" applyNumberFormat="1" applyBorder="1" applyAlignment="1">
      <alignment horizontal="center" textRotation="90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0" xfId="0" applyNumberFormat="1" applyAlignment="1">
      <alignment horizontal="center" textRotation="90" wrapText="1"/>
    </xf>
    <xf numFmtId="0" fontId="0" fillId="0" borderId="0" xfId="0" applyAlignment="1">
      <alignment wrapText="1"/>
    </xf>
    <xf numFmtId="49" fontId="0" fillId="5" borderId="0" xfId="0" applyNumberForma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9" xfId="0" applyBorder="1" applyAlignment="1">
      <alignment horizontal="center" textRotation="90"/>
    </xf>
    <xf numFmtId="2" fontId="3" fillId="0" borderId="19" xfId="0" applyNumberFormat="1" applyFont="1" applyBorder="1" applyAlignment="1">
      <alignment horizontal="center"/>
    </xf>
    <xf numFmtId="49" fontId="0" fillId="0" borderId="8" xfId="0" applyNumberFormat="1" applyBorder="1" applyAlignment="1">
      <alignment horizontal="center" textRotation="90"/>
    </xf>
    <xf numFmtId="0" fontId="0" fillId="3" borderId="2" xfId="0" applyFill="1" applyBorder="1" applyAlignment="1">
      <alignment horizontal="center"/>
    </xf>
    <xf numFmtId="49" fontId="0" fillId="0" borderId="7" xfId="0" applyNumberFormat="1" applyBorder="1" applyAlignment="1">
      <alignment horizontal="center" textRotation="90"/>
    </xf>
    <xf numFmtId="0" fontId="0" fillId="3" borderId="1" xfId="0" applyFill="1" applyBorder="1" applyAlignment="1">
      <alignment horizontal="center"/>
    </xf>
    <xf numFmtId="49" fontId="0" fillId="5" borderId="1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49" fontId="0" fillId="5" borderId="2" xfId="0" applyNumberForma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2" xfId="0" applyBorder="1" applyAlignment="1">
      <alignment vertical="center"/>
    </xf>
    <xf numFmtId="49" fontId="0" fillId="0" borderId="1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 textRotation="90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3" fillId="6" borderId="0" xfId="0" applyNumberFormat="1" applyFont="1" applyFill="1"/>
    <xf numFmtId="0" fontId="0" fillId="6" borderId="0" xfId="0" applyFill="1"/>
    <xf numFmtId="49" fontId="0" fillId="6" borderId="0" xfId="0" applyNumberFormat="1" applyFill="1"/>
    <xf numFmtId="49" fontId="3" fillId="6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textRotation="90"/>
    </xf>
    <xf numFmtId="49" fontId="0" fillId="0" borderId="12" xfId="0" applyNumberFormat="1" applyBorder="1" applyAlignment="1">
      <alignment horizontal="center" textRotation="90"/>
    </xf>
    <xf numFmtId="49" fontId="6" fillId="0" borderId="12" xfId="0" applyNumberFormat="1" applyFont="1" applyBorder="1" applyAlignment="1">
      <alignment horizontal="center" textRotation="90" wrapText="1"/>
    </xf>
    <xf numFmtId="49" fontId="0" fillId="0" borderId="16" xfId="0" applyNumberFormat="1" applyBorder="1" applyAlignment="1">
      <alignment horizontal="center" textRotation="90"/>
    </xf>
    <xf numFmtId="49" fontId="6" fillId="0" borderId="14" xfId="0" applyNumberFormat="1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vertical="center"/>
    </xf>
    <xf numFmtId="49" fontId="0" fillId="0" borderId="20" xfId="0" applyNumberFormat="1" applyBorder="1" applyAlignment="1">
      <alignment horizontal="center" textRotation="90" wrapText="1"/>
    </xf>
    <xf numFmtId="0" fontId="0" fillId="0" borderId="2" xfId="0" applyBorder="1" applyAlignment="1">
      <alignment horizontal="center"/>
    </xf>
    <xf numFmtId="0" fontId="0" fillId="5" borderId="17" xfId="0" applyFill="1" applyBorder="1" applyAlignment="1">
      <alignment horizontal="center"/>
    </xf>
    <xf numFmtId="49" fontId="0" fillId="0" borderId="15" xfId="0" applyNumberFormat="1" applyBorder="1" applyAlignment="1">
      <alignment horizontal="center" textRotation="90"/>
    </xf>
    <xf numFmtId="49" fontId="0" fillId="0" borderId="1" xfId="0" applyNumberFormat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textRotation="90" wrapText="1"/>
    </xf>
    <xf numFmtId="2" fontId="3" fillId="0" borderId="0" xfId="0" applyNumberFormat="1" applyFont="1" applyAlignment="1">
      <alignment horizontal="center"/>
    </xf>
    <xf numFmtId="0" fontId="6" fillId="0" borderId="22" xfId="0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textRotation="90" wrapText="1"/>
    </xf>
    <xf numFmtId="0" fontId="0" fillId="2" borderId="1" xfId="0" applyFill="1" applyBorder="1" applyAlignment="1">
      <alignment horizontal="center"/>
    </xf>
    <xf numFmtId="49" fontId="6" fillId="0" borderId="12" xfId="0" applyNumberFormat="1" applyFont="1" applyBorder="1" applyAlignment="1">
      <alignment horizontal="center" textRotation="90"/>
    </xf>
    <xf numFmtId="49" fontId="6" fillId="0" borderId="16" xfId="0" applyNumberFormat="1" applyFont="1" applyBorder="1" applyAlignment="1">
      <alignment horizontal="center" textRotation="90" wrapText="1"/>
    </xf>
    <xf numFmtId="49" fontId="6" fillId="0" borderId="23" xfId="0" applyNumberFormat="1" applyFont="1" applyBorder="1" applyAlignment="1">
      <alignment horizontal="center" textRotation="90" wrapText="1"/>
    </xf>
    <xf numFmtId="0" fontId="0" fillId="0" borderId="0" xfId="0" quotePrefix="1"/>
    <xf numFmtId="0" fontId="0" fillId="7" borderId="0" xfId="0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2" fontId="10" fillId="5" borderId="19" xfId="0" applyNumberFormat="1" applyFont="1" applyFill="1" applyBorder="1" applyAlignment="1">
      <alignment horizontal="center"/>
    </xf>
    <xf numFmtId="0" fontId="0" fillId="8" borderId="0" xfId="0" applyFill="1"/>
    <xf numFmtId="49" fontId="0" fillId="9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3" borderId="4" xfId="0" applyFill="1" applyBorder="1" applyAlignment="1">
      <alignment horizontal="center" textRotation="90"/>
    </xf>
    <xf numFmtId="49" fontId="0" fillId="0" borderId="16" xfId="0" applyNumberFormat="1" applyBorder="1" applyAlignment="1">
      <alignment horizontal="center" textRotation="90" wrapText="1"/>
    </xf>
    <xf numFmtId="49" fontId="0" fillId="0" borderId="27" xfId="0" applyNumberFormat="1" applyBorder="1" applyAlignment="1">
      <alignment horizontal="center" textRotation="90"/>
    </xf>
    <xf numFmtId="0" fontId="0" fillId="0" borderId="28" xfId="0" applyBorder="1" applyAlignment="1">
      <alignment horizontal="center" textRotation="90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textRotation="90" wrapText="1"/>
    </xf>
    <xf numFmtId="1" fontId="11" fillId="0" borderId="0" xfId="0" applyNumberFormat="1" applyFont="1" applyAlignment="1">
      <alignment horizontal="center" textRotation="90" wrapText="1"/>
    </xf>
    <xf numFmtId="0" fontId="11" fillId="0" borderId="5" xfId="0" applyFont="1" applyBorder="1" applyAlignment="1">
      <alignment horizontal="center" textRotation="90"/>
    </xf>
    <xf numFmtId="0" fontId="11" fillId="0" borderId="0" xfId="0" applyFont="1"/>
    <xf numFmtId="0" fontId="0" fillId="0" borderId="5" xfId="0" applyBorder="1" applyAlignment="1">
      <alignment horizontal="center" textRotation="90"/>
    </xf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2" fontId="3" fillId="0" borderId="1" xfId="0" applyNumberFormat="1" applyFont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 wrapText="1"/>
    </xf>
    <xf numFmtId="49" fontId="0" fillId="2" borderId="16" xfId="0" applyNumberFormat="1" applyFill="1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0" borderId="29" xfId="0" applyNumberFormat="1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10" borderId="3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9" fontId="6" fillId="0" borderId="27" xfId="0" applyNumberFormat="1" applyFont="1" applyBorder="1" applyAlignment="1">
      <alignment horizontal="center" textRotation="90" wrapText="1"/>
    </xf>
    <xf numFmtId="0" fontId="0" fillId="0" borderId="31" xfId="0" applyBorder="1" applyAlignment="1">
      <alignment horizontal="center" textRotation="90"/>
    </xf>
    <xf numFmtId="49" fontId="0" fillId="4" borderId="1" xfId="0" applyNumberFormat="1" applyFill="1" applyBorder="1" applyAlignment="1">
      <alignment horizontal="center"/>
    </xf>
    <xf numFmtId="49" fontId="6" fillId="0" borderId="32" xfId="0" applyNumberFormat="1" applyFont="1" applyBorder="1" applyAlignment="1">
      <alignment horizontal="center" textRotation="90" wrapText="1"/>
    </xf>
    <xf numFmtId="0" fontId="0" fillId="9" borderId="0" xfId="0" applyFill="1" applyAlignment="1">
      <alignment horizontal="center"/>
    </xf>
    <xf numFmtId="49" fontId="0" fillId="0" borderId="14" xfId="0" applyNumberFormat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12" xfId="0" applyBorder="1" applyAlignment="1">
      <alignment horizontal="center" textRotation="90"/>
    </xf>
    <xf numFmtId="49" fontId="6" fillId="0" borderId="15" xfId="0" applyNumberFormat="1" applyFont="1" applyBorder="1" applyAlignment="1">
      <alignment textRotation="90"/>
    </xf>
    <xf numFmtId="49" fontId="6" fillId="0" borderId="12" xfId="0" applyNumberFormat="1" applyFont="1" applyBorder="1" applyAlignment="1">
      <alignment textRotation="90"/>
    </xf>
    <xf numFmtId="49" fontId="6" fillId="0" borderId="16" xfId="0" applyNumberFormat="1" applyFont="1" applyBorder="1" applyAlignment="1">
      <alignment textRotation="90"/>
    </xf>
    <xf numFmtId="0" fontId="0" fillId="3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49" fontId="13" fillId="6" borderId="0" xfId="0" applyNumberFormat="1" applyFont="1" applyFill="1"/>
    <xf numFmtId="0" fontId="13" fillId="6" borderId="0" xfId="0" applyFont="1" applyFill="1"/>
    <xf numFmtId="49" fontId="0" fillId="0" borderId="1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2" xfId="0" applyNumberFormat="1" applyBorder="1" applyAlignment="1">
      <alignment horizontal="center" textRotation="90" wrapText="1"/>
    </xf>
    <xf numFmtId="0" fontId="6" fillId="0" borderId="33" xfId="0" applyFont="1" applyBorder="1" applyAlignment="1">
      <alignment vertical="center"/>
    </xf>
    <xf numFmtId="0" fontId="14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0" borderId="12" xfId="0" applyBorder="1"/>
    <xf numFmtId="0" fontId="14" fillId="5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49" fontId="16" fillId="0" borderId="6" xfId="0" applyNumberFormat="1" applyFont="1" applyBorder="1" applyAlignment="1">
      <alignment horizontal="center" textRotation="90" wrapText="1"/>
    </xf>
    <xf numFmtId="49" fontId="16" fillId="0" borderId="7" xfId="0" applyNumberFormat="1" applyFont="1" applyBorder="1" applyAlignment="1">
      <alignment horizontal="center" textRotation="90" wrapText="1"/>
    </xf>
    <xf numFmtId="0" fontId="16" fillId="0" borderId="1" xfId="0" applyFont="1" applyBorder="1" applyAlignment="1">
      <alignment horizontal="center" textRotation="90"/>
    </xf>
    <xf numFmtId="0" fontId="16" fillId="0" borderId="0" xfId="0" applyFont="1" applyAlignment="1">
      <alignment horizontal="center" textRotation="90"/>
    </xf>
    <xf numFmtId="0" fontId="14" fillId="0" borderId="0" xfId="0" applyFont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49" fontId="6" fillId="0" borderId="25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49" fontId="0" fillId="0" borderId="27" xfId="0" applyNumberFormat="1" applyBorder="1" applyAlignment="1">
      <alignment horizontal="center" textRotation="90" wrapText="1"/>
    </xf>
    <xf numFmtId="49" fontId="0" fillId="0" borderId="37" xfId="0" applyNumberFormat="1" applyBorder="1" applyAlignment="1">
      <alignment horizontal="center" textRotation="90"/>
    </xf>
    <xf numFmtId="49" fontId="0" fillId="0" borderId="38" xfId="0" applyNumberFormat="1" applyBorder="1" applyAlignment="1">
      <alignment horizontal="center" textRotation="90"/>
    </xf>
    <xf numFmtId="49" fontId="0" fillId="0" borderId="39" xfId="0" applyNumberFormat="1" applyBorder="1" applyAlignment="1">
      <alignment horizontal="center" textRotation="90"/>
    </xf>
    <xf numFmtId="49" fontId="0" fillId="0" borderId="40" xfId="0" applyNumberFormat="1" applyBorder="1" applyAlignment="1">
      <alignment horizontal="center" textRotation="90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49" fontId="0" fillId="5" borderId="39" xfId="0" applyNumberFormat="1" applyFill="1" applyBorder="1" applyAlignment="1">
      <alignment horizontal="center"/>
    </xf>
    <xf numFmtId="49" fontId="0" fillId="5" borderId="40" xfId="0" applyNumberFormat="1" applyFill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0" fontId="0" fillId="0" borderId="5" xfId="0" applyBorder="1" applyAlignment="1">
      <alignment horizontal="center"/>
    </xf>
    <xf numFmtId="0" fontId="0" fillId="8" borderId="5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9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49" fontId="0" fillId="0" borderId="0" xfId="0" applyNumberFormat="1" applyAlignment="1">
      <alignment vertical="center" textRotation="90" wrapText="1"/>
    </xf>
    <xf numFmtId="49" fontId="5" fillId="0" borderId="7" xfId="0" applyNumberFormat="1" applyFont="1" applyBorder="1" applyAlignment="1">
      <alignment horizontal="center" textRotation="90"/>
    </xf>
    <xf numFmtId="49" fontId="0" fillId="8" borderId="0" xfId="0" applyNumberFormat="1" applyFill="1" applyAlignment="1">
      <alignment textRotation="90" wrapText="1"/>
    </xf>
    <xf numFmtId="49" fontId="0" fillId="0" borderId="41" xfId="0" applyNumberFormat="1" applyBorder="1" applyAlignment="1">
      <alignment horizontal="center" textRotation="90"/>
    </xf>
    <xf numFmtId="1" fontId="11" fillId="0" borderId="9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 textRotation="90"/>
    </xf>
    <xf numFmtId="1" fontId="11" fillId="0" borderId="0" xfId="0" applyNumberFormat="1" applyFont="1" applyAlignment="1">
      <alignment horizontal="center" wrapText="1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3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49" fontId="0" fillId="0" borderId="0" xfId="0" applyNumberFormat="1" applyAlignment="1">
      <alignment horizontal="center" wrapText="1"/>
    </xf>
    <xf numFmtId="0" fontId="18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6" xfId="0" applyFont="1" applyBorder="1" applyAlignment="1">
      <alignment horizontal="center" textRotation="90" wrapText="1"/>
    </xf>
    <xf numFmtId="49" fontId="0" fillId="0" borderId="42" xfId="0" applyNumberFormat="1" applyBorder="1" applyAlignment="1">
      <alignment horizontal="center" textRotation="90"/>
    </xf>
    <xf numFmtId="0" fontId="0" fillId="0" borderId="43" xfId="0" applyBorder="1" applyAlignment="1">
      <alignment horizontal="center" textRotation="90"/>
    </xf>
    <xf numFmtId="0" fontId="0" fillId="5" borderId="4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5" xfId="0" applyFill="1" applyBorder="1"/>
    <xf numFmtId="0" fontId="0" fillId="13" borderId="5" xfId="0" applyFill="1" applyBorder="1"/>
    <xf numFmtId="0" fontId="0" fillId="0" borderId="0" xfId="0" applyAlignment="1">
      <alignment horizontal="center" vertical="top" wrapText="1"/>
    </xf>
    <xf numFmtId="49" fontId="0" fillId="3" borderId="4" xfId="0" applyNumberFormat="1" applyFill="1" applyBorder="1" applyAlignment="1">
      <alignment horizontal="center"/>
    </xf>
    <xf numFmtId="49" fontId="0" fillId="0" borderId="44" xfId="0" applyNumberFormat="1" applyBorder="1" applyAlignment="1">
      <alignment horizontal="center" textRotation="90"/>
    </xf>
    <xf numFmtId="0" fontId="0" fillId="0" borderId="45" xfId="0" applyBorder="1" applyAlignment="1">
      <alignment horizontal="center" textRotation="90"/>
    </xf>
    <xf numFmtId="0" fontId="0" fillId="5" borderId="4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0" fillId="12" borderId="3" xfId="0" applyFill="1" applyBorder="1" applyAlignment="1">
      <alignment horizontal="center"/>
    </xf>
    <xf numFmtId="0" fontId="5" fillId="0" borderId="5" xfId="0" applyFont="1" applyBorder="1"/>
    <xf numFmtId="0" fontId="0" fillId="8" borderId="5" xfId="0" applyFill="1" applyBorder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49" fontId="0" fillId="0" borderId="19" xfId="0" applyNumberFormat="1" applyBorder="1" applyAlignment="1">
      <alignment horizontal="center" textRotation="90"/>
    </xf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4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49" fontId="6" fillId="0" borderId="24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6" fillId="0" borderId="26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3" fillId="0" borderId="34" xfId="0" applyNumberFormat="1" applyFont="1" applyBorder="1" applyAlignment="1">
      <alignment horizontal="center" vertical="center" textRotation="90"/>
    </xf>
    <xf numFmtId="49" fontId="3" fillId="0" borderId="23" xfId="0" applyNumberFormat="1" applyFont="1" applyBorder="1" applyAlignment="1">
      <alignment horizontal="center" vertical="center" textRotation="90"/>
    </xf>
    <xf numFmtId="49" fontId="0" fillId="0" borderId="6" xfId="0" applyNumberFormat="1" applyBorder="1" applyAlignment="1">
      <alignment horizontal="center" textRotation="90"/>
    </xf>
    <xf numFmtId="49" fontId="0" fillId="0" borderId="10" xfId="0" applyNumberFormat="1" applyBorder="1" applyAlignment="1">
      <alignment horizontal="center" textRotation="90"/>
    </xf>
    <xf numFmtId="43" fontId="0" fillId="0" borderId="15" xfId="1" applyFont="1" applyBorder="1" applyAlignment="1">
      <alignment horizontal="center" vertical="center" wrapText="1"/>
    </xf>
    <xf numFmtId="43" fontId="0" fillId="0" borderId="12" xfId="1" applyFont="1" applyBorder="1" applyAlignment="1">
      <alignment horizontal="center" vertical="center" wrapText="1"/>
    </xf>
    <xf numFmtId="43" fontId="0" fillId="0" borderId="16" xfId="1" applyFont="1" applyBorder="1" applyAlignment="1">
      <alignment horizontal="center" vertical="center" wrapTex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63"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34998626667073579"/>
      </font>
    </dxf>
    <dxf>
      <font>
        <color auto="1"/>
      </font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114128</xdr:colOff>
      <xdr:row>9</xdr:row>
      <xdr:rowOff>56094</xdr:rowOff>
    </xdr:from>
    <xdr:to>
      <xdr:col>37</xdr:col>
      <xdr:colOff>61074</xdr:colOff>
      <xdr:row>18</xdr:row>
      <xdr:rowOff>82923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7828" y="4237569"/>
          <a:ext cx="5490496" cy="3093879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9</xdr:row>
      <xdr:rowOff>10915</xdr:rowOff>
    </xdr:from>
    <xdr:to>
      <xdr:col>27</xdr:col>
      <xdr:colOff>85725</xdr:colOff>
      <xdr:row>18</xdr:row>
      <xdr:rowOff>34348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" y="3963790"/>
          <a:ext cx="2647950" cy="309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M2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6" sqref="G16"/>
    </sheetView>
  </sheetViews>
  <sheetFormatPr defaultColWidth="9.140625" defaultRowHeight="15" outlineLevelRow="1" outlineLevelCol="1" x14ac:dyDescent="0.25"/>
  <cols>
    <col min="1" max="1" width="26.28515625" style="1" bestFit="1" customWidth="1"/>
    <col min="2" max="2" width="9.5703125" bestFit="1" customWidth="1"/>
    <col min="3" max="3" width="10" style="1" bestFit="1" customWidth="1"/>
    <col min="4" max="5" width="12.140625" customWidth="1"/>
    <col min="6" max="6" width="11.140625" style="1" customWidth="1"/>
    <col min="7" max="7" width="21.140625" style="1" customWidth="1"/>
    <col min="8" max="8" width="17" customWidth="1"/>
    <col min="9" max="9" width="19.140625" customWidth="1"/>
    <col min="10" max="11" width="17" customWidth="1"/>
    <col min="12" max="12" width="19.28515625" style="1" customWidth="1"/>
    <col min="13" max="13" width="3.7109375" style="1" bestFit="1" customWidth="1"/>
    <col min="14" max="14" width="8.28515625" style="1" bestFit="1" customWidth="1"/>
    <col min="15" max="16" width="7" style="1" bestFit="1" customWidth="1"/>
    <col min="17" max="17" width="13.42578125" style="1" customWidth="1"/>
    <col min="18" max="18" width="32.7109375" style="1" bestFit="1" customWidth="1"/>
    <col min="19" max="19" width="9.140625" style="1" customWidth="1"/>
    <col min="20" max="20" width="9.7109375" style="1" customWidth="1"/>
    <col min="21" max="21" width="13.42578125" style="1" bestFit="1" customWidth="1"/>
    <col min="22" max="22" width="14.42578125" customWidth="1"/>
    <col min="23" max="23" width="6.5703125" bestFit="1" customWidth="1"/>
    <col min="24" max="24" width="10.140625" bestFit="1" customWidth="1"/>
    <col min="25" max="25" width="6" style="1" bestFit="1" customWidth="1"/>
    <col min="26" max="27" width="18.7109375" bestFit="1" customWidth="1"/>
    <col min="28" max="28" width="12.85546875" bestFit="1" customWidth="1"/>
    <col min="29" max="29" width="16.5703125" style="1" customWidth="1"/>
    <col min="30" max="30" width="5.7109375" style="1" bestFit="1" customWidth="1"/>
    <col min="31" max="31" width="6" style="1" bestFit="1" customWidth="1"/>
    <col min="32" max="32" width="5.7109375" bestFit="1" customWidth="1"/>
    <col min="33" max="33" width="6.85546875" customWidth="1"/>
    <col min="34" max="34" width="9.85546875" style="1" customWidth="1"/>
    <col min="35" max="35" width="18.7109375" bestFit="1" customWidth="1"/>
    <col min="36" max="36" width="18.7109375" customWidth="1"/>
    <col min="37" max="37" width="11.5703125" customWidth="1"/>
    <col min="38" max="38" width="5.5703125" customWidth="1"/>
    <col min="39" max="39" width="7" style="1" bestFit="1" customWidth="1"/>
    <col min="40" max="40" width="10.28515625" style="1" customWidth="1"/>
    <col min="41" max="41" width="7" style="1" bestFit="1" customWidth="1"/>
    <col min="42" max="47" width="7" style="1" customWidth="1"/>
    <col min="48" max="48" width="13.28515625" style="1" bestFit="1" customWidth="1"/>
    <col min="49" max="49" width="11.5703125" customWidth="1"/>
    <col min="50" max="50" width="5.5703125" customWidth="1"/>
    <col min="51" max="51" width="7" style="1" bestFit="1" customWidth="1"/>
    <col min="52" max="52" width="10.28515625" style="1" customWidth="1"/>
    <col min="53" max="53" width="7" style="1" bestFit="1" customWidth="1"/>
    <col min="54" max="54" width="4.7109375" customWidth="1"/>
    <col min="55" max="55" width="7" style="1" customWidth="1"/>
    <col min="56" max="56" width="16" style="1" customWidth="1"/>
    <col min="57" max="57" width="18.42578125" customWidth="1"/>
    <col min="58" max="59" width="12" hidden="1" customWidth="1" outlineLevel="1"/>
    <col min="60" max="61" width="5.7109375" hidden="1" customWidth="1" outlineLevel="1"/>
    <col min="62" max="62" width="14.85546875" style="1" hidden="1" customWidth="1" outlineLevel="1"/>
    <col min="63" max="64" width="7.85546875" hidden="1" customWidth="1" outlineLevel="1"/>
    <col min="65" max="65" width="11.85546875" hidden="1" customWidth="1" outlineLevel="1"/>
    <col min="66" max="66" width="12" hidden="1" customWidth="1" outlineLevel="1"/>
    <col min="67" max="67" width="3.7109375" hidden="1" customWidth="1" outlineLevel="1"/>
    <col min="68" max="68" width="12" hidden="1" customWidth="1" outlineLevel="1"/>
    <col min="69" max="72" width="6.5703125" hidden="1" customWidth="1" outlineLevel="1"/>
    <col min="73" max="73" width="5.5703125" hidden="1" customWidth="1" outlineLevel="1"/>
    <col min="74" max="74" width="14.42578125" hidden="1" customWidth="1" outlineLevel="1"/>
    <col min="75" max="75" width="5.5703125" hidden="1" customWidth="1" outlineLevel="1"/>
    <col min="76" max="76" width="4.42578125" hidden="1" customWidth="1" outlineLevel="1"/>
    <col min="77" max="78" width="6.7109375" hidden="1" customWidth="1" outlineLevel="1"/>
    <col min="79" max="79" width="9.140625" hidden="1" customWidth="1" outlineLevel="1"/>
    <col min="80" max="80" width="9.7109375" hidden="1" customWidth="1" outlineLevel="1"/>
    <col min="81" max="82" width="6.85546875" hidden="1" customWidth="1" outlineLevel="1"/>
    <col min="83" max="85" width="9.140625" hidden="1" customWidth="1" outlineLevel="1"/>
    <col min="86" max="86" width="3.85546875" hidden="1" customWidth="1" outlineLevel="1"/>
    <col min="87" max="87" width="9.140625" hidden="1" customWidth="1" outlineLevel="1"/>
    <col min="88" max="88" width="14.85546875" hidden="1" customWidth="1" outlineLevel="1"/>
    <col min="89" max="89" width="3.7109375" hidden="1" customWidth="1" outlineLevel="1"/>
    <col min="90" max="90" width="10.42578125" hidden="1" customWidth="1" outlineLevel="1"/>
    <col min="91" max="92" width="11.42578125" hidden="1" customWidth="1" outlineLevel="1"/>
    <col min="93" max="94" width="9.140625" hidden="1" customWidth="1" outlineLevel="1"/>
    <col min="95" max="95" width="9.140625" style="1" hidden="1" customWidth="1" outlineLevel="1"/>
    <col min="96" max="96" width="19" hidden="1" customWidth="1" outlineLevel="1"/>
    <col min="97" max="100" width="9.140625" hidden="1" customWidth="1" outlineLevel="1"/>
    <col min="101" max="101" width="3.7109375" hidden="1" customWidth="1" outlineLevel="1"/>
    <col min="102" max="102" width="21.28515625" style="1" hidden="1" customWidth="1" outlineLevel="1"/>
    <col min="103" max="103" width="8" style="1" hidden="1" customWidth="1" outlineLevel="1"/>
    <col min="104" max="113" width="9.140625" hidden="1" customWidth="1" outlineLevel="1"/>
    <col min="114" max="114" width="9.140625" style="1" hidden="1" customWidth="1" outlineLevel="1"/>
    <col min="115" max="118" width="9.140625" hidden="1" customWidth="1" outlineLevel="1"/>
    <col min="119" max="119" width="23" style="1" hidden="1" customWidth="1" outlineLevel="1"/>
    <col min="120" max="120" width="7" style="1" hidden="1" customWidth="1" outlineLevel="1"/>
    <col min="121" max="121" width="23" style="1" hidden="1" customWidth="1" outlineLevel="1"/>
    <col min="122" max="125" width="9.140625" hidden="1" customWidth="1" outlineLevel="1"/>
    <col min="126" max="130" width="6" hidden="1" customWidth="1" outlineLevel="1"/>
    <col min="131" max="133" width="4.28515625" hidden="1" customWidth="1" outlineLevel="1"/>
    <col min="134" max="134" width="8" hidden="1" customWidth="1" outlineLevel="1"/>
    <col min="135" max="135" width="6" hidden="1" customWidth="1" outlineLevel="1"/>
    <col min="136" max="136" width="7.85546875" hidden="1" customWidth="1" outlineLevel="1"/>
    <col min="137" max="137" width="8.42578125" hidden="1" customWidth="1" outlineLevel="1"/>
    <col min="138" max="138" width="7.85546875" hidden="1" customWidth="1" outlineLevel="1"/>
    <col min="139" max="140" width="3.7109375" hidden="1" customWidth="1" outlineLevel="1"/>
    <col min="141" max="142" width="6" hidden="1" customWidth="1" outlineLevel="1"/>
    <col min="143" max="144" width="3.7109375" hidden="1" customWidth="1" outlineLevel="1"/>
    <col min="145" max="145" width="9.42578125" hidden="1" customWidth="1" outlineLevel="1"/>
    <col min="146" max="146" width="10.42578125" hidden="1" customWidth="1" outlineLevel="1"/>
    <col min="147" max="147" width="5.42578125" hidden="1" customWidth="1" outlineLevel="1"/>
    <col min="148" max="148" width="17.140625" hidden="1" customWidth="1" outlineLevel="1"/>
    <col min="149" max="149" width="9" style="1" hidden="1" customWidth="1" outlineLevel="1"/>
    <col min="150" max="150" width="4.85546875" style="1" hidden="1" customWidth="1" outlineLevel="1"/>
    <col min="151" max="153" width="6.5703125" style="1" hidden="1" customWidth="1" outlineLevel="1"/>
    <col min="154" max="154" width="14.28515625" hidden="1" customWidth="1" outlineLevel="1"/>
    <col min="155" max="156" width="4.85546875" style="1" hidden="1" customWidth="1" outlineLevel="1"/>
    <col min="157" max="157" width="12.140625" hidden="1" customWidth="1" outlineLevel="1"/>
    <col min="158" max="158" width="5.85546875" hidden="1" customWidth="1" outlineLevel="1"/>
    <col min="159" max="159" width="10.42578125" hidden="1" customWidth="1" outlineLevel="1"/>
    <col min="160" max="161" width="3.7109375" hidden="1" customWidth="1" outlineLevel="1"/>
    <col min="162" max="162" width="10.140625" hidden="1" customWidth="1" outlineLevel="1"/>
    <col min="163" max="163" width="10" hidden="1" customWidth="1" outlineLevel="1"/>
    <col min="164" max="164" width="4.85546875" hidden="1" customWidth="1" outlineLevel="1"/>
    <col min="165" max="165" width="7.85546875" style="1" hidden="1" customWidth="1" outlineLevel="1"/>
    <col min="166" max="166" width="6" style="1" hidden="1" customWidth="1" outlineLevel="1"/>
    <col min="167" max="167" width="4" style="1" hidden="1" customWidth="1" outlineLevel="1"/>
    <col min="168" max="168" width="7" style="1" hidden="1" customWidth="1" outlineLevel="1"/>
    <col min="169" max="176" width="6" hidden="1" customWidth="1" outlineLevel="1"/>
    <col min="177" max="177" width="12" hidden="1" customWidth="1" outlineLevel="1"/>
    <col min="178" max="184" width="7" hidden="1" customWidth="1" outlineLevel="1"/>
    <col min="185" max="185" width="14.85546875" hidden="1" customWidth="1" outlineLevel="1"/>
    <col min="186" max="188" width="7" hidden="1" customWidth="1" outlineLevel="1"/>
    <col min="189" max="189" width="20.7109375" hidden="1" customWidth="1" outlineLevel="1"/>
    <col min="190" max="192" width="21.140625" hidden="1" customWidth="1" outlineLevel="1"/>
    <col min="193" max="193" width="17.85546875" hidden="1" customWidth="1" outlineLevel="1"/>
    <col min="194" max="197" width="7" style="1" hidden="1" customWidth="1" outlineLevel="1"/>
    <col min="198" max="198" width="6" hidden="1" customWidth="1" outlineLevel="1"/>
    <col min="199" max="209" width="3.7109375" hidden="1" customWidth="1" outlineLevel="1"/>
    <col min="210" max="210" width="5.28515625" hidden="1" customWidth="1" outlineLevel="1"/>
    <col min="211" max="216" width="3.7109375" hidden="1" customWidth="1" outlineLevel="1"/>
    <col min="217" max="217" width="12" hidden="1" customWidth="1" outlineLevel="1"/>
    <col min="218" max="218" width="3.7109375" hidden="1" customWidth="1" outlineLevel="1"/>
    <col min="219" max="219" width="9" hidden="1" customWidth="1" outlineLevel="1"/>
    <col min="220" max="220" width="5.5703125" hidden="1" customWidth="1" outlineLevel="1"/>
    <col min="221" max="223" width="10.5703125" hidden="1" customWidth="1" outlineLevel="1"/>
    <col min="224" max="224" width="3.7109375" hidden="1" customWidth="1" outlineLevel="1"/>
    <col min="225" max="247" width="8.7109375" hidden="1" customWidth="1" outlineLevel="1"/>
    <col min="248" max="249" width="4.28515625" hidden="1" customWidth="1" outlineLevel="1"/>
    <col min="250" max="253" width="7" hidden="1" customWidth="1" outlineLevel="1"/>
    <col min="254" max="254" width="9.28515625" hidden="1" customWidth="1" outlineLevel="1"/>
    <col min="255" max="255" width="7.5703125" hidden="1" customWidth="1" outlineLevel="1"/>
    <col min="256" max="256" width="5.85546875" hidden="1" customWidth="1" outlineLevel="1"/>
    <col min="257" max="257" width="3.7109375" hidden="1" customWidth="1" outlineLevel="1"/>
    <col min="258" max="259" width="38.7109375" hidden="1" customWidth="1" outlineLevel="1"/>
    <col min="260" max="261" width="13.42578125" hidden="1" customWidth="1" outlineLevel="1"/>
    <col min="262" max="262" width="20.28515625" hidden="1" customWidth="1" outlineLevel="1"/>
    <col min="263" max="263" width="19.42578125" hidden="1" customWidth="1" outlineLevel="1"/>
    <col min="264" max="265" width="38.5703125" hidden="1" customWidth="1" outlineLevel="1"/>
    <col min="266" max="267" width="19.42578125" hidden="1" customWidth="1" outlineLevel="1"/>
    <col min="268" max="269" width="16.28515625" hidden="1" customWidth="1" outlineLevel="1"/>
    <col min="270" max="270" width="16.28515625" style="1" hidden="1" customWidth="1" outlineLevel="1"/>
    <col min="271" max="271" width="7" style="1" hidden="1" customWidth="1" outlineLevel="1"/>
    <col min="272" max="274" width="16.28515625" hidden="1" customWidth="1" outlineLevel="1"/>
    <col min="275" max="275" width="7" style="1" hidden="1" customWidth="1" outlineLevel="1"/>
    <col min="276" max="276" width="32.85546875" hidden="1" customWidth="1" outlineLevel="1"/>
    <col min="277" max="277" width="34" hidden="1" customWidth="1" outlineLevel="1"/>
    <col min="278" max="281" width="3.7109375" hidden="1" customWidth="1" outlineLevel="1"/>
    <col min="282" max="283" width="4.28515625" hidden="1" customWidth="1" outlineLevel="1"/>
    <col min="284" max="286" width="4.28515625" style="1" hidden="1" customWidth="1" outlineLevel="1"/>
    <col min="287" max="288" width="4.28515625" hidden="1" customWidth="1" outlineLevel="1"/>
    <col min="289" max="289" width="11.140625" hidden="1" customWidth="1" outlineLevel="1"/>
    <col min="290" max="290" width="12" hidden="1" customWidth="1" outlineLevel="1"/>
    <col min="291" max="291" width="5" hidden="1" customWidth="1" outlineLevel="1"/>
    <col min="292" max="292" width="14.85546875" hidden="1" customWidth="1" outlineLevel="1"/>
    <col min="293" max="294" width="16.28515625" hidden="1" customWidth="1" outlineLevel="1"/>
    <col min="295" max="295" width="16.5703125" hidden="1" customWidth="1" outlineLevel="1"/>
    <col min="296" max="296" width="14.85546875" hidden="1" customWidth="1" outlineLevel="1"/>
    <col min="297" max="298" width="16.28515625" hidden="1" customWidth="1" outlineLevel="1"/>
    <col min="299" max="300" width="13.5703125" hidden="1" customWidth="1" outlineLevel="1"/>
    <col min="301" max="301" width="12" hidden="1" customWidth="1" outlineLevel="1"/>
    <col min="302" max="302" width="14.85546875" hidden="1" customWidth="1" outlineLevel="1"/>
    <col min="303" max="304" width="16.28515625" hidden="1" customWidth="1" outlineLevel="1"/>
    <col min="305" max="305" width="13.5703125" hidden="1" customWidth="1" outlineLevel="1"/>
    <col min="306" max="307" width="12" hidden="1" customWidth="1" outlineLevel="1"/>
    <col min="308" max="308" width="13.7109375" hidden="1" customWidth="1" outlineLevel="1"/>
    <col min="309" max="309" width="14.85546875" hidden="1" customWidth="1" outlineLevel="1"/>
    <col min="310" max="310" width="28.7109375" hidden="1" customWidth="1" outlineLevel="1"/>
    <col min="311" max="311" width="23.7109375" hidden="1" customWidth="1" outlineLevel="1"/>
    <col min="312" max="312" width="21.140625" hidden="1" customWidth="1" outlineLevel="1"/>
    <col min="313" max="313" width="7.85546875" hidden="1" customWidth="1" outlineLevel="1"/>
    <col min="314" max="314" width="5.140625" hidden="1" customWidth="1" outlineLevel="1"/>
    <col min="315" max="315" width="6.140625" hidden="1" customWidth="1" outlineLevel="1"/>
    <col min="316" max="316" width="3.5703125" hidden="1" customWidth="1" outlineLevel="1"/>
    <col min="317" max="317" width="17.85546875" hidden="1" customWidth="1" outlineLevel="1"/>
    <col min="318" max="318" width="14.7109375" hidden="1" customWidth="1" outlineLevel="1"/>
    <col min="319" max="319" width="12" hidden="1" customWidth="1" outlineLevel="1"/>
    <col min="320" max="320" width="3.7109375" hidden="1" customWidth="1" outlineLevel="1"/>
    <col min="321" max="321" width="3.5703125" hidden="1" customWidth="1" outlineLevel="1"/>
    <col min="322" max="324" width="9.140625" hidden="1" customWidth="1" outlineLevel="1"/>
    <col min="325" max="325" width="14.85546875" hidden="1" customWidth="1" outlineLevel="1"/>
    <col min="326" max="344" width="9.140625" hidden="1" customWidth="1" outlineLevel="1"/>
    <col min="345" max="346" width="11.5703125" hidden="1" customWidth="1" outlineLevel="1"/>
    <col min="347" max="347" width="5.5703125" hidden="1" customWidth="1" outlineLevel="1"/>
    <col min="348" max="348" width="7" style="1" hidden="1" customWidth="1" outlineLevel="1"/>
    <col min="349" max="349" width="10.28515625" style="1" hidden="1" customWidth="1" outlineLevel="1"/>
    <col min="350" max="350" width="7" style="1" hidden="1" customWidth="1" outlineLevel="1"/>
    <col min="351" max="351" width="9.140625" collapsed="1"/>
  </cols>
  <sheetData>
    <row r="1" spans="1:350" s="145" customFormat="1" ht="15" customHeight="1" x14ac:dyDescent="0.25">
      <c r="A1" s="144"/>
      <c r="C1" s="144"/>
      <c r="F1" s="144"/>
      <c r="G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Y1" s="144"/>
      <c r="AC1" s="144"/>
      <c r="AD1" s="144"/>
      <c r="AE1" s="144"/>
      <c r="AH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Y1" s="144"/>
      <c r="AZ1" s="144"/>
      <c r="BA1" s="144"/>
      <c r="BC1" s="144"/>
      <c r="BD1" s="144"/>
      <c r="BJ1" s="144"/>
      <c r="CQ1" s="144"/>
      <c r="CX1" s="144"/>
      <c r="CY1" s="144"/>
      <c r="DJ1" s="144"/>
      <c r="DO1" s="144"/>
      <c r="DP1" s="144"/>
      <c r="DQ1" s="144"/>
      <c r="ES1" s="144"/>
      <c r="ET1" s="144"/>
      <c r="EU1" s="144"/>
      <c r="EV1" s="144"/>
      <c r="EW1" s="144"/>
      <c r="EY1" s="144"/>
      <c r="EZ1" s="144"/>
      <c r="FI1" s="144"/>
      <c r="FJ1" s="144"/>
      <c r="FK1" s="144"/>
      <c r="FL1" s="144"/>
      <c r="GL1" s="144"/>
      <c r="GM1" s="144"/>
      <c r="GN1" s="144"/>
      <c r="GO1" s="144"/>
      <c r="JJ1" s="144"/>
      <c r="JK1" s="144"/>
      <c r="JO1" s="144"/>
      <c r="JX1" s="144"/>
      <c r="JY1" s="144"/>
      <c r="JZ1" s="144"/>
      <c r="MJ1" s="144"/>
      <c r="MK1" s="144"/>
      <c r="ML1" s="144"/>
    </row>
    <row r="2" spans="1:350" s="75" customFormat="1" ht="24.75" customHeight="1" thickBot="1" x14ac:dyDescent="0.35">
      <c r="A2" s="230" t="str">
        <f>UPPER(RIGHT($LF$5,LEN($LF$5)-FIND("@",$LF$5,1)))</f>
        <v>000000_S03-HEADERBOX&lt;1&gt;</v>
      </c>
      <c r="B2" s="231" t="str">
        <f>IF(ISNUMBER(LEFT($A$2,1)+0), "", LEFT($A$2,MIN(FIND({0,1,2,3,4,5,6,7,8,9},A2&amp;"0123456789"))-1))</f>
        <v/>
      </c>
      <c r="C2" s="232">
        <f>MID($A$2,FIND("_",$A$2,1)+2,2)+0</f>
        <v>3</v>
      </c>
      <c r="D2" s="74" t="s">
        <v>145</v>
      </c>
      <c r="L2" s="75" t="str">
        <f>IF(SF_Size="BC - Broke Channel",  "Note: At least 0.375'' channel thk if tubes are &gt;=30' ",    "")</f>
        <v/>
      </c>
      <c r="Q2" s="76"/>
      <c r="R2" s="76"/>
      <c r="S2" s="76"/>
      <c r="T2" s="76"/>
      <c r="U2" s="76"/>
      <c r="V2" s="77"/>
      <c r="Y2" s="76"/>
      <c r="AC2" s="76"/>
      <c r="AD2" s="76"/>
      <c r="AE2" s="76"/>
      <c r="AF2" s="76"/>
      <c r="AG2" s="76"/>
      <c r="AH2" s="76"/>
      <c r="AJ2" s="76"/>
      <c r="AK2" s="76"/>
      <c r="AL2" s="76"/>
      <c r="AM2" s="76"/>
      <c r="AN2" s="78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8"/>
      <c r="BA2" s="76"/>
      <c r="CH2" s="76"/>
      <c r="CR2" s="76"/>
      <c r="CV2" s="76"/>
      <c r="CW2" s="76"/>
      <c r="CX2" s="76"/>
      <c r="CY2" s="76"/>
      <c r="DF2" s="76"/>
      <c r="DK2" s="76"/>
      <c r="DN2" s="76"/>
      <c r="DO2" s="76"/>
      <c r="DP2" s="76"/>
      <c r="DQ2" s="76"/>
      <c r="DY2" s="76"/>
      <c r="ES2" s="76"/>
      <c r="ET2" s="76"/>
      <c r="EU2" s="76"/>
      <c r="EV2" s="76"/>
      <c r="EW2" s="76"/>
      <c r="EY2" s="76"/>
      <c r="EZ2" s="76"/>
      <c r="FI2" s="76"/>
      <c r="FJ2" s="76"/>
      <c r="FK2" s="76"/>
      <c r="FL2" s="76"/>
      <c r="GL2" s="76"/>
      <c r="GM2" s="76"/>
      <c r="GN2" s="76"/>
      <c r="GO2" s="76"/>
      <c r="HF2" s="194"/>
      <c r="HG2" s="194"/>
      <c r="HH2" s="194"/>
      <c r="HI2" s="194"/>
      <c r="JJ2" s="76"/>
      <c r="JK2" s="76"/>
      <c r="JO2" s="76"/>
      <c r="LF2" s="76"/>
      <c r="LI2" s="76"/>
      <c r="MH2" s="211"/>
      <c r="MI2" s="211"/>
      <c r="MJ2" s="211"/>
      <c r="MK2" s="211"/>
      <c r="ML2" s="211"/>
    </row>
    <row r="3" spans="1:350" s="73" customFormat="1" ht="28.5" customHeight="1" thickTop="1" thickBot="1" x14ac:dyDescent="0.4">
      <c r="A3" s="236"/>
      <c r="B3" s="238" t="s">
        <v>1773</v>
      </c>
      <c r="C3" s="240" t="s">
        <v>440</v>
      </c>
      <c r="D3" s="241"/>
      <c r="E3" s="241"/>
      <c r="F3" s="241"/>
      <c r="G3" s="241"/>
      <c r="H3" s="241"/>
      <c r="I3" s="241"/>
      <c r="J3" s="169"/>
      <c r="K3" s="170"/>
      <c r="L3" s="242" t="s">
        <v>483</v>
      </c>
      <c r="M3" s="243"/>
      <c r="N3" s="243"/>
      <c r="O3" s="243"/>
      <c r="P3" s="243"/>
      <c r="Q3" s="268" t="s">
        <v>10575</v>
      </c>
      <c r="R3" s="242" t="s">
        <v>1764</v>
      </c>
      <c r="S3" s="243"/>
      <c r="T3" s="243"/>
      <c r="U3" s="249"/>
      <c r="V3" s="253" t="s">
        <v>1787</v>
      </c>
      <c r="W3" s="254"/>
      <c r="X3" s="255"/>
      <c r="Y3" s="152"/>
      <c r="Z3" s="83" t="s">
        <v>310</v>
      </c>
      <c r="AA3" s="92" t="s">
        <v>310</v>
      </c>
      <c r="AB3" s="92" t="s">
        <v>310</v>
      </c>
      <c r="AC3" s="242" t="s">
        <v>313</v>
      </c>
      <c r="AD3" s="243"/>
      <c r="AE3" s="243"/>
      <c r="AF3" s="243"/>
      <c r="AG3" s="243"/>
      <c r="AH3" s="249"/>
      <c r="AI3" s="109" t="s">
        <v>310</v>
      </c>
      <c r="AJ3" s="110" t="s">
        <v>1690</v>
      </c>
      <c r="AK3" s="242" t="s">
        <v>1691</v>
      </c>
      <c r="AL3" s="243"/>
      <c r="AM3" s="243"/>
      <c r="AN3" s="243"/>
      <c r="AO3" s="249"/>
      <c r="AP3" s="242" t="s">
        <v>10470</v>
      </c>
      <c r="AQ3" s="243"/>
      <c r="AR3" s="243"/>
      <c r="AS3" s="243"/>
      <c r="AT3" s="243"/>
      <c r="AU3" s="243"/>
      <c r="AV3" s="242" t="s">
        <v>1714</v>
      </c>
      <c r="AW3" s="243"/>
      <c r="AX3" s="243"/>
      <c r="AY3" s="243"/>
      <c r="AZ3" s="243"/>
      <c r="BA3" s="249"/>
      <c r="BB3" s="240" t="s">
        <v>279</v>
      </c>
      <c r="BC3" s="241"/>
      <c r="BD3" s="262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263" t="s">
        <v>1806</v>
      </c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5"/>
      <c r="CG3" s="263" t="s">
        <v>149</v>
      </c>
      <c r="CH3" s="264"/>
      <c r="CI3" s="265"/>
      <c r="CJ3" s="69"/>
      <c r="CK3" s="69"/>
      <c r="CL3" s="189"/>
      <c r="CM3" s="250" t="s">
        <v>1882</v>
      </c>
      <c r="CN3" s="237"/>
      <c r="CO3" s="250" t="s">
        <v>120</v>
      </c>
      <c r="CP3" s="237"/>
      <c r="CQ3" s="237"/>
      <c r="CR3" s="237"/>
      <c r="CS3" s="237"/>
      <c r="CT3" s="237"/>
      <c r="CU3" s="237"/>
      <c r="CV3" s="237"/>
      <c r="CW3" s="65"/>
      <c r="CX3" s="250" t="s">
        <v>143</v>
      </c>
      <c r="CY3" s="237"/>
      <c r="CZ3" s="237"/>
      <c r="DA3" s="237"/>
      <c r="DB3" s="245"/>
      <c r="DC3" s="237" t="s">
        <v>142</v>
      </c>
      <c r="DD3" s="245"/>
      <c r="DE3" s="256" t="s">
        <v>35</v>
      </c>
      <c r="DF3" s="247"/>
      <c r="DG3" s="247"/>
      <c r="DH3" s="247"/>
      <c r="DI3" s="247"/>
      <c r="DJ3" s="252"/>
      <c r="DK3" s="251" t="s">
        <v>125</v>
      </c>
      <c r="DL3" s="247"/>
      <c r="DM3" s="247"/>
      <c r="DN3" s="252"/>
      <c r="DO3" s="65" t="s">
        <v>140</v>
      </c>
      <c r="DP3" s="65"/>
      <c r="DQ3" s="65"/>
      <c r="DR3" s="68"/>
      <c r="DS3" s="256" t="s">
        <v>38</v>
      </c>
      <c r="DT3" s="247"/>
      <c r="DU3" s="247"/>
      <c r="DV3" s="252"/>
      <c r="DW3" s="251" t="s">
        <v>129</v>
      </c>
      <c r="DX3" s="247"/>
      <c r="DY3" s="247"/>
      <c r="DZ3" s="247"/>
      <c r="EA3" s="246" t="s">
        <v>415</v>
      </c>
      <c r="EB3" s="247"/>
      <c r="EC3" s="247"/>
      <c r="ED3" s="248"/>
      <c r="EE3" s="246" t="s">
        <v>410</v>
      </c>
      <c r="EF3" s="247"/>
      <c r="EG3" s="247"/>
      <c r="EH3" s="248"/>
      <c r="EI3" s="246" t="s">
        <v>10582</v>
      </c>
      <c r="EJ3" s="247"/>
      <c r="EK3" s="247"/>
      <c r="EL3" s="247"/>
      <c r="EM3" s="248"/>
      <c r="EN3" s="247" t="s">
        <v>294</v>
      </c>
      <c r="EO3" s="247"/>
      <c r="EP3" s="247"/>
      <c r="EQ3" s="247"/>
      <c r="ER3" s="247"/>
      <c r="ES3" s="247"/>
      <c r="ET3" s="247"/>
      <c r="EU3" s="247"/>
      <c r="EV3" s="247"/>
      <c r="EW3" s="247"/>
      <c r="EX3" s="247"/>
      <c r="EY3" s="247"/>
      <c r="EZ3" s="247"/>
      <c r="FA3" s="247"/>
      <c r="FB3" s="247"/>
      <c r="FC3" s="247"/>
      <c r="FD3" s="247"/>
      <c r="FE3" s="247"/>
      <c r="FF3" s="247"/>
      <c r="FG3" s="247"/>
      <c r="FH3" s="248"/>
      <c r="FI3" s="244" t="s">
        <v>151</v>
      </c>
      <c r="FJ3" s="237"/>
      <c r="FK3" s="237"/>
      <c r="FL3" s="245"/>
      <c r="FM3" s="250" t="s">
        <v>315</v>
      </c>
      <c r="FN3" s="237"/>
      <c r="FO3" s="237"/>
      <c r="FP3" s="237"/>
      <c r="FQ3" s="237"/>
      <c r="FR3" s="237"/>
      <c r="FS3" s="237"/>
      <c r="FT3" s="237"/>
      <c r="FU3" s="237"/>
      <c r="FV3" s="237"/>
      <c r="FW3" s="237"/>
      <c r="FX3" s="237"/>
      <c r="FY3" s="237"/>
      <c r="FZ3" s="237"/>
      <c r="GA3" s="237"/>
      <c r="GB3" s="237"/>
      <c r="GC3" s="237"/>
      <c r="GD3" s="237"/>
      <c r="GE3" s="237"/>
      <c r="GF3" s="245"/>
      <c r="GG3" s="250" t="s">
        <v>10475</v>
      </c>
      <c r="GH3" s="237"/>
      <c r="GI3" s="237"/>
      <c r="GJ3" s="237"/>
      <c r="GK3" s="266"/>
      <c r="GL3" s="237" t="s">
        <v>316</v>
      </c>
      <c r="GM3" s="237"/>
      <c r="GN3" s="237"/>
      <c r="GO3" s="245"/>
      <c r="GP3" s="250" t="s">
        <v>317</v>
      </c>
      <c r="GQ3" s="237"/>
      <c r="GR3" s="237"/>
      <c r="GS3" s="237"/>
      <c r="GT3" s="237"/>
      <c r="GU3" s="237"/>
      <c r="GV3" s="237"/>
      <c r="GW3" s="237"/>
      <c r="GX3" s="237"/>
      <c r="GY3" s="237"/>
      <c r="GZ3" s="237"/>
      <c r="HA3" s="237"/>
      <c r="HB3" s="237"/>
      <c r="HC3" s="237"/>
      <c r="HD3" s="237"/>
      <c r="HE3" s="237"/>
      <c r="HF3" s="272" t="s">
        <v>1893</v>
      </c>
      <c r="HG3" s="273"/>
      <c r="HH3" s="273"/>
      <c r="HI3" s="274"/>
      <c r="HJ3" s="244" t="s">
        <v>152</v>
      </c>
      <c r="HK3" s="245"/>
      <c r="HL3" s="244" t="s">
        <v>1692</v>
      </c>
      <c r="HM3" s="266"/>
      <c r="HN3" s="244" t="s">
        <v>1909</v>
      </c>
      <c r="HO3" s="266"/>
      <c r="HP3" s="244" t="s">
        <v>10469</v>
      </c>
      <c r="HQ3" s="237"/>
      <c r="HR3" s="237"/>
      <c r="HS3" s="237"/>
      <c r="HT3" s="237"/>
      <c r="HU3" s="237"/>
      <c r="HV3" s="237"/>
      <c r="HW3" s="237"/>
      <c r="HX3" s="237"/>
      <c r="HY3" s="237"/>
      <c r="HZ3" s="237"/>
      <c r="IA3" s="237"/>
      <c r="IB3" s="237"/>
      <c r="IC3" s="237"/>
      <c r="ID3" s="237"/>
      <c r="IE3" s="237"/>
      <c r="IF3" s="237"/>
      <c r="IG3" s="237"/>
      <c r="IH3" s="237"/>
      <c r="II3" s="237"/>
      <c r="IJ3" s="237"/>
      <c r="IK3" s="237"/>
      <c r="IL3" s="237"/>
      <c r="IM3" s="237"/>
      <c r="IN3" s="237"/>
      <c r="IO3" s="237"/>
      <c r="IP3" s="237"/>
      <c r="IQ3" s="237"/>
      <c r="IR3" s="237"/>
      <c r="IS3" s="237"/>
      <c r="IT3" s="256" t="s">
        <v>353</v>
      </c>
      <c r="IU3" s="247"/>
      <c r="IV3" s="247"/>
      <c r="IW3" s="252"/>
      <c r="IX3" s="256" t="s">
        <v>354</v>
      </c>
      <c r="IY3" s="252"/>
      <c r="IZ3" s="256" t="s">
        <v>355</v>
      </c>
      <c r="JA3" s="252"/>
      <c r="JB3" s="256" t="s">
        <v>1713</v>
      </c>
      <c r="JC3" s="252"/>
      <c r="JD3" s="256" t="s">
        <v>10448</v>
      </c>
      <c r="JE3" s="252"/>
      <c r="JF3" s="256" t="s">
        <v>1720</v>
      </c>
      <c r="JG3" s="247"/>
      <c r="JH3" s="247"/>
      <c r="JI3" s="247"/>
      <c r="JJ3" s="247"/>
      <c r="JK3" s="247"/>
      <c r="JL3" s="247"/>
      <c r="JM3" s="247"/>
      <c r="JN3" s="247"/>
      <c r="JO3" s="247"/>
      <c r="JP3" s="247"/>
      <c r="JQ3" s="252"/>
      <c r="JR3" s="64"/>
      <c r="JS3" s="64"/>
      <c r="JT3" s="64"/>
      <c r="JU3" s="64"/>
      <c r="JV3" s="256" t="s">
        <v>251</v>
      </c>
      <c r="JW3" s="247"/>
      <c r="JX3" s="247"/>
      <c r="JY3" s="247"/>
      <c r="JZ3" s="247"/>
      <c r="KA3" s="247"/>
      <c r="KB3" s="252"/>
      <c r="KC3" s="64"/>
      <c r="KD3" s="64"/>
      <c r="KE3" s="64"/>
      <c r="KF3" s="257" t="s">
        <v>1856</v>
      </c>
      <c r="KG3" s="258"/>
      <c r="KH3" s="258"/>
      <c r="KI3" s="258"/>
      <c r="KJ3" s="257" t="s">
        <v>1857</v>
      </c>
      <c r="KK3" s="258"/>
      <c r="KL3" s="258"/>
      <c r="KM3" s="258"/>
      <c r="KN3" s="259"/>
      <c r="KO3" s="210"/>
      <c r="KP3" s="257" t="s">
        <v>1858</v>
      </c>
      <c r="KQ3" s="258"/>
      <c r="KR3" s="258"/>
      <c r="KS3" s="259"/>
      <c r="KT3" s="210"/>
      <c r="KU3" s="64"/>
      <c r="KV3" s="64"/>
      <c r="KW3" s="64"/>
      <c r="KX3" s="64"/>
      <c r="KY3" s="4"/>
      <c r="KZ3" s="64"/>
      <c r="LA3" s="64"/>
      <c r="LB3" s="64"/>
      <c r="LC3" s="64"/>
      <c r="LF3" s="65"/>
      <c r="LG3" s="233" t="s">
        <v>1746</v>
      </c>
      <c r="LH3" s="233"/>
      <c r="LI3" s="233"/>
      <c r="LJ3" s="233"/>
      <c r="LK3" s="233"/>
      <c r="LL3" s="234"/>
      <c r="LQ3" s="233"/>
      <c r="MG3" s="253" t="s">
        <v>1692</v>
      </c>
      <c r="MH3" s="254"/>
      <c r="MI3" s="254"/>
      <c r="MJ3" s="254"/>
      <c r="MK3" s="254"/>
      <c r="ML3" s="255"/>
    </row>
    <row r="4" spans="1:350" s="4" customFormat="1" ht="141" customHeight="1" thickTop="1" x14ac:dyDescent="0.25">
      <c r="A4" s="237"/>
      <c r="B4" s="239"/>
      <c r="C4" s="84" t="s">
        <v>292</v>
      </c>
      <c r="D4" s="107" t="s">
        <v>484</v>
      </c>
      <c r="E4" s="79" t="s">
        <v>1779</v>
      </c>
      <c r="F4" s="79" t="s">
        <v>222</v>
      </c>
      <c r="G4" s="79" t="s">
        <v>438</v>
      </c>
      <c r="H4" s="138" t="s">
        <v>399</v>
      </c>
      <c r="I4" s="171" t="s">
        <v>1850</v>
      </c>
      <c r="J4" s="171" t="s">
        <v>1852</v>
      </c>
      <c r="K4" s="171" t="s">
        <v>1851</v>
      </c>
      <c r="L4" s="87" t="s">
        <v>223</v>
      </c>
      <c r="M4" s="79" t="s">
        <v>1838</v>
      </c>
      <c r="N4" s="79" t="s">
        <v>1759</v>
      </c>
      <c r="O4" s="79" t="s">
        <v>1760</v>
      </c>
      <c r="P4" s="79" t="s">
        <v>1761</v>
      </c>
      <c r="Q4" s="269"/>
      <c r="R4" s="87" t="s">
        <v>224</v>
      </c>
      <c r="S4" s="79" t="s">
        <v>475</v>
      </c>
      <c r="T4" s="79" t="s">
        <v>476</v>
      </c>
      <c r="U4" s="81" t="s">
        <v>225</v>
      </c>
      <c r="V4" s="87" t="s">
        <v>305</v>
      </c>
      <c r="W4" s="151" t="s">
        <v>306</v>
      </c>
      <c r="X4" s="106" t="s">
        <v>1786</v>
      </c>
      <c r="Y4" s="82" t="s">
        <v>382</v>
      </c>
      <c r="Z4" s="90" t="s">
        <v>1877</v>
      </c>
      <c r="AA4" s="97" t="s">
        <v>1747</v>
      </c>
      <c r="AB4" s="97" t="s">
        <v>1894</v>
      </c>
      <c r="AC4" s="93" t="s">
        <v>312</v>
      </c>
      <c r="AD4" s="80" t="s">
        <v>314</v>
      </c>
      <c r="AE4" s="79" t="s">
        <v>158</v>
      </c>
      <c r="AF4" s="79" t="s">
        <v>160</v>
      </c>
      <c r="AG4" s="79" t="s">
        <v>162</v>
      </c>
      <c r="AH4" s="81" t="s">
        <v>164</v>
      </c>
      <c r="AI4" s="93" t="s">
        <v>490</v>
      </c>
      <c r="AJ4" s="212" t="str">
        <f>IF(AJ6&lt;&gt;"LWN", "Vent &amp; Drain Type", "Vent &amp; Drain Type"&amp;CHAR(10)&amp;"Set size in LWN Design Table")</f>
        <v>Vent &amp; Drain Type</v>
      </c>
      <c r="AK4" s="93" t="s">
        <v>314</v>
      </c>
      <c r="AL4" s="95" t="s">
        <v>165</v>
      </c>
      <c r="AM4" s="80" t="s">
        <v>311</v>
      </c>
      <c r="AN4" s="95" t="s">
        <v>166</v>
      </c>
      <c r="AO4" s="96" t="s">
        <v>311</v>
      </c>
      <c r="AP4" s="93" t="s">
        <v>10449</v>
      </c>
      <c r="AQ4" s="130" t="s">
        <v>10450</v>
      </c>
      <c r="AR4" s="95" t="s">
        <v>10451</v>
      </c>
      <c r="AS4" s="80" t="s">
        <v>10452</v>
      </c>
      <c r="AT4" s="95" t="s">
        <v>10453</v>
      </c>
      <c r="AU4" s="80" t="s">
        <v>10454</v>
      </c>
      <c r="AV4" s="133" t="s">
        <v>1715</v>
      </c>
      <c r="AW4" s="80" t="s">
        <v>314</v>
      </c>
      <c r="AX4" s="95" t="s">
        <v>1716</v>
      </c>
      <c r="AY4" s="80" t="s">
        <v>311</v>
      </c>
      <c r="AZ4" s="95" t="s">
        <v>1717</v>
      </c>
      <c r="BA4" s="96" t="s">
        <v>311</v>
      </c>
      <c r="BB4" s="139" t="s">
        <v>280</v>
      </c>
      <c r="BC4" s="140"/>
      <c r="BD4" s="141"/>
      <c r="BE4" s="87" t="s">
        <v>1756</v>
      </c>
      <c r="BF4" s="18" t="s">
        <v>10522</v>
      </c>
      <c r="BG4" s="18" t="s">
        <v>10522</v>
      </c>
      <c r="BH4" s="18" t="s">
        <v>131</v>
      </c>
      <c r="BI4" s="18" t="s">
        <v>132</v>
      </c>
      <c r="BJ4" s="18" t="s">
        <v>133</v>
      </c>
      <c r="BK4" s="18" t="s">
        <v>308</v>
      </c>
      <c r="BL4" s="18" t="s">
        <v>363</v>
      </c>
      <c r="BM4" s="18"/>
      <c r="BN4" s="18" t="s">
        <v>434</v>
      </c>
      <c r="BO4" s="18" t="s">
        <v>1876</v>
      </c>
      <c r="BP4" s="18" t="s">
        <v>436</v>
      </c>
      <c r="BQ4" s="18" t="s">
        <v>10527</v>
      </c>
      <c r="BR4" s="18" t="s">
        <v>10528</v>
      </c>
      <c r="BS4" s="18" t="s">
        <v>10529</v>
      </c>
      <c r="BT4" s="18" t="s">
        <v>10530</v>
      </c>
      <c r="BU4" s="160" t="s">
        <v>1804</v>
      </c>
      <c r="BV4" s="18" t="s">
        <v>1824</v>
      </c>
      <c r="BW4" s="159" t="s">
        <v>1805</v>
      </c>
      <c r="BX4" s="18" t="s">
        <v>1825</v>
      </c>
      <c r="BY4" s="18" t="s">
        <v>1832</v>
      </c>
      <c r="BZ4" s="18" t="s">
        <v>1833</v>
      </c>
      <c r="CA4" s="18" t="s">
        <v>134</v>
      </c>
      <c r="CB4" s="18" t="s">
        <v>1800</v>
      </c>
      <c r="CC4" s="18" t="s">
        <v>1801</v>
      </c>
      <c r="CD4" s="18" t="s">
        <v>1823</v>
      </c>
      <c r="CE4" s="18" t="s">
        <v>135</v>
      </c>
      <c r="CF4" s="20" t="s">
        <v>136</v>
      </c>
      <c r="CG4" s="19" t="s">
        <v>137</v>
      </c>
      <c r="CH4" s="18" t="s">
        <v>138</v>
      </c>
      <c r="CI4" s="20" t="s">
        <v>139</v>
      </c>
      <c r="CJ4" s="18" t="s">
        <v>401</v>
      </c>
      <c r="CK4" s="18" t="s">
        <v>403</v>
      </c>
      <c r="CL4" s="18" t="s">
        <v>404</v>
      </c>
      <c r="CM4" s="14" t="s">
        <v>1881</v>
      </c>
      <c r="CN4" s="18" t="s">
        <v>1880</v>
      </c>
      <c r="CO4" s="14" t="s">
        <v>108</v>
      </c>
      <c r="CP4" s="13" t="s">
        <v>113</v>
      </c>
      <c r="CQ4" s="13" t="s">
        <v>109</v>
      </c>
      <c r="CR4" s="13" t="s">
        <v>111</v>
      </c>
      <c r="CS4" s="13" t="s">
        <v>117</v>
      </c>
      <c r="CT4" s="13" t="s">
        <v>116</v>
      </c>
      <c r="CU4" s="13" t="s">
        <v>489</v>
      </c>
      <c r="CV4" s="13" t="s">
        <v>119</v>
      </c>
      <c r="CW4" s="13" t="s">
        <v>407</v>
      </c>
      <c r="CX4" s="14" t="s">
        <v>141</v>
      </c>
      <c r="CY4" s="13" t="s">
        <v>10502</v>
      </c>
      <c r="CZ4" s="13" t="s">
        <v>12</v>
      </c>
      <c r="DA4" s="13" t="s">
        <v>104</v>
      </c>
      <c r="DB4" s="15" t="s">
        <v>359</v>
      </c>
      <c r="DC4" s="13" t="s">
        <v>32</v>
      </c>
      <c r="DD4" s="13" t="s">
        <v>33</v>
      </c>
      <c r="DE4" s="21" t="s">
        <v>41</v>
      </c>
      <c r="DF4" s="16" t="s">
        <v>42</v>
      </c>
      <c r="DG4" s="13" t="s">
        <v>43</v>
      </c>
      <c r="DH4" s="13" t="s">
        <v>44</v>
      </c>
      <c r="DI4" s="13" t="s">
        <v>39</v>
      </c>
      <c r="DJ4" s="15" t="s">
        <v>40</v>
      </c>
      <c r="DK4" s="21" t="s">
        <v>121</v>
      </c>
      <c r="DL4" s="16" t="s">
        <v>122</v>
      </c>
      <c r="DM4" s="13" t="s">
        <v>123</v>
      </c>
      <c r="DN4" s="15" t="s">
        <v>124</v>
      </c>
      <c r="DO4" s="13" t="s">
        <v>105</v>
      </c>
      <c r="DP4" s="13" t="s">
        <v>10502</v>
      </c>
      <c r="DQ4" s="13" t="s">
        <v>362</v>
      </c>
      <c r="DR4" s="28" t="s">
        <v>37</v>
      </c>
      <c r="DS4" s="21" t="s">
        <v>45</v>
      </c>
      <c r="DT4" s="16" t="s">
        <v>46</v>
      </c>
      <c r="DU4" s="13" t="s">
        <v>47</v>
      </c>
      <c r="DV4" s="15" t="s">
        <v>48</v>
      </c>
      <c r="DW4" s="21" t="s">
        <v>126</v>
      </c>
      <c r="DX4" s="16" t="s">
        <v>127</v>
      </c>
      <c r="DY4" s="13" t="s">
        <v>130</v>
      </c>
      <c r="DZ4" s="13" t="s">
        <v>128</v>
      </c>
      <c r="EA4" s="51" t="s">
        <v>416</v>
      </c>
      <c r="EB4" s="13" t="s">
        <v>1836</v>
      </c>
      <c r="EC4" s="13" t="s">
        <v>1837</v>
      </c>
      <c r="ED4" s="49" t="s">
        <v>486</v>
      </c>
      <c r="EE4" s="51" t="s">
        <v>408</v>
      </c>
      <c r="EF4" s="13" t="s">
        <v>409</v>
      </c>
      <c r="EG4" s="18" t="s">
        <v>413</v>
      </c>
      <c r="EH4" s="20" t="s">
        <v>414</v>
      </c>
      <c r="EI4" s="18" t="s">
        <v>10578</v>
      </c>
      <c r="EJ4" s="18" t="s">
        <v>10579</v>
      </c>
      <c r="EK4" s="18" t="s">
        <v>10584</v>
      </c>
      <c r="EL4" s="18" t="s">
        <v>10585</v>
      </c>
      <c r="EM4" s="20" t="s">
        <v>10581</v>
      </c>
      <c r="EN4" s="18" t="s">
        <v>295</v>
      </c>
      <c r="EO4" s="18" t="s">
        <v>1785</v>
      </c>
      <c r="EP4" s="18" t="s">
        <v>1789</v>
      </c>
      <c r="EQ4" s="18" t="s">
        <v>1790</v>
      </c>
      <c r="ER4" s="18" t="s">
        <v>1791</v>
      </c>
      <c r="ES4" s="18" t="s">
        <v>1792</v>
      </c>
      <c r="ET4" s="18" t="s">
        <v>1793</v>
      </c>
      <c r="EU4" s="18" t="s">
        <v>1794</v>
      </c>
      <c r="EV4" s="18" t="s">
        <v>1795</v>
      </c>
      <c r="EW4" s="18" t="s">
        <v>1796</v>
      </c>
      <c r="EX4" s="13" t="s">
        <v>1797</v>
      </c>
      <c r="EY4" s="18" t="s">
        <v>1798</v>
      </c>
      <c r="EZ4" s="18" t="s">
        <v>1799</v>
      </c>
      <c r="FA4" s="16" t="s">
        <v>296</v>
      </c>
      <c r="FB4" s="13" t="s">
        <v>297</v>
      </c>
      <c r="FC4" s="13" t="s">
        <v>298</v>
      </c>
      <c r="FD4" s="13" t="s">
        <v>299</v>
      </c>
      <c r="FE4" s="13" t="s">
        <v>324</v>
      </c>
      <c r="FF4" s="13" t="s">
        <v>325</v>
      </c>
      <c r="FG4" s="13" t="s">
        <v>377</v>
      </c>
      <c r="FH4" s="49" t="s">
        <v>300</v>
      </c>
      <c r="FI4" s="14" t="s">
        <v>153</v>
      </c>
      <c r="FJ4" s="13" t="s">
        <v>154</v>
      </c>
      <c r="FK4" s="13" t="s">
        <v>155</v>
      </c>
      <c r="FL4" s="15" t="s">
        <v>156</v>
      </c>
      <c r="FM4" s="14" t="s">
        <v>168</v>
      </c>
      <c r="FN4" s="13" t="s">
        <v>169</v>
      </c>
      <c r="FO4" s="13" t="s">
        <v>170</v>
      </c>
      <c r="FP4" s="13" t="s">
        <v>171</v>
      </c>
      <c r="FQ4" s="13" t="s">
        <v>331</v>
      </c>
      <c r="FR4" s="13" t="s">
        <v>332</v>
      </c>
      <c r="FS4" s="13" t="s">
        <v>333</v>
      </c>
      <c r="FT4" s="13" t="s">
        <v>334</v>
      </c>
      <c r="FU4" s="13" t="s">
        <v>383</v>
      </c>
      <c r="FV4" s="13" t="s">
        <v>384</v>
      </c>
      <c r="FW4" s="13" t="s">
        <v>385</v>
      </c>
      <c r="FX4" s="221" t="s">
        <v>386</v>
      </c>
      <c r="FY4" s="126" t="s">
        <v>10539</v>
      </c>
      <c r="FZ4" s="13" t="s">
        <v>10540</v>
      </c>
      <c r="GA4" s="13" t="s">
        <v>10541</v>
      </c>
      <c r="GB4" s="13" t="s">
        <v>10542</v>
      </c>
      <c r="GC4" s="13" t="s">
        <v>10543</v>
      </c>
      <c r="GD4" s="13" t="s">
        <v>10544</v>
      </c>
      <c r="GE4" s="13" t="s">
        <v>10545</v>
      </c>
      <c r="GF4" s="13" t="s">
        <v>10546</v>
      </c>
      <c r="GG4" s="14" t="s">
        <v>10480</v>
      </c>
      <c r="GH4" s="13" t="s">
        <v>10481</v>
      </c>
      <c r="GI4" s="13" t="s">
        <v>10482</v>
      </c>
      <c r="GJ4" s="13" t="s">
        <v>10483</v>
      </c>
      <c r="GK4" s="213" t="s">
        <v>10489</v>
      </c>
      <c r="GL4" s="13" t="s">
        <v>157</v>
      </c>
      <c r="GM4" s="13" t="s">
        <v>159</v>
      </c>
      <c r="GN4" s="13" t="s">
        <v>161</v>
      </c>
      <c r="GO4" s="13" t="s">
        <v>163</v>
      </c>
      <c r="GP4" s="14" t="s">
        <v>172</v>
      </c>
      <c r="GQ4" s="13" t="s">
        <v>173</v>
      </c>
      <c r="GR4" s="13" t="s">
        <v>174</v>
      </c>
      <c r="GS4" s="13" t="s">
        <v>175</v>
      </c>
      <c r="GT4" s="13" t="s">
        <v>339</v>
      </c>
      <c r="GU4" s="13" t="s">
        <v>340</v>
      </c>
      <c r="GV4" s="13" t="s">
        <v>341</v>
      </c>
      <c r="GW4" s="13" t="s">
        <v>342</v>
      </c>
      <c r="GX4" s="13" t="s">
        <v>345</v>
      </c>
      <c r="GY4" s="13" t="s">
        <v>346</v>
      </c>
      <c r="GZ4" s="13" t="s">
        <v>347</v>
      </c>
      <c r="HA4" s="13" t="s">
        <v>348</v>
      </c>
      <c r="HB4" s="13" t="s">
        <v>391</v>
      </c>
      <c r="HC4" s="13" t="s">
        <v>392</v>
      </c>
      <c r="HD4" s="13" t="s">
        <v>393</v>
      </c>
      <c r="HE4" s="13" t="s">
        <v>394</v>
      </c>
      <c r="HF4" s="195" t="s">
        <v>1888</v>
      </c>
      <c r="HG4" s="14" t="s">
        <v>1891</v>
      </c>
      <c r="HH4" s="13" t="s">
        <v>1892</v>
      </c>
      <c r="HI4" s="13" t="s">
        <v>1895</v>
      </c>
      <c r="HJ4" s="51" t="s">
        <v>418</v>
      </c>
      <c r="HK4" s="15" t="s">
        <v>419</v>
      </c>
      <c r="HL4" s="51" t="s">
        <v>1698</v>
      </c>
      <c r="HM4" s="49" t="s">
        <v>1699</v>
      </c>
      <c r="HN4" s="51" t="s">
        <v>10461</v>
      </c>
      <c r="HO4" s="49" t="s">
        <v>10462</v>
      </c>
      <c r="HP4" s="13" t="s">
        <v>420</v>
      </c>
      <c r="HQ4" s="13" t="s">
        <v>421</v>
      </c>
      <c r="HR4" s="14" t="s">
        <v>422</v>
      </c>
      <c r="HS4" s="13" t="s">
        <v>423</v>
      </c>
      <c r="HT4" s="13" t="s">
        <v>424</v>
      </c>
      <c r="HU4" s="13" t="s">
        <v>1700</v>
      </c>
      <c r="HV4" s="13" t="s">
        <v>1700</v>
      </c>
      <c r="HW4" s="13" t="s">
        <v>1700</v>
      </c>
      <c r="HX4" s="126" t="s">
        <v>1701</v>
      </c>
      <c r="HY4" s="13" t="s">
        <v>1701</v>
      </c>
      <c r="HZ4" s="13" t="s">
        <v>1701</v>
      </c>
      <c r="IA4" s="126" t="s">
        <v>10457</v>
      </c>
      <c r="IB4" s="13" t="s">
        <v>10457</v>
      </c>
      <c r="IC4" s="15" t="s">
        <v>10457</v>
      </c>
      <c r="ID4" s="13" t="s">
        <v>425</v>
      </c>
      <c r="IE4" s="13" t="s">
        <v>1700</v>
      </c>
      <c r="IF4" s="13" t="s">
        <v>1700</v>
      </c>
      <c r="IG4" s="13" t="s">
        <v>1700</v>
      </c>
      <c r="IH4" s="126" t="s">
        <v>1701</v>
      </c>
      <c r="II4" s="13" t="s">
        <v>1701</v>
      </c>
      <c r="IJ4" s="15" t="s">
        <v>1701</v>
      </c>
      <c r="IK4" s="126" t="s">
        <v>10457</v>
      </c>
      <c r="IL4" s="13" t="s">
        <v>10457</v>
      </c>
      <c r="IM4" s="15" t="s">
        <v>10457</v>
      </c>
      <c r="IN4" s="13" t="s">
        <v>426</v>
      </c>
      <c r="IO4" s="15" t="s">
        <v>427</v>
      </c>
      <c r="IP4" s="13" t="s">
        <v>10467</v>
      </c>
      <c r="IQ4" s="13" t="s">
        <v>10467</v>
      </c>
      <c r="IR4" s="13" t="s">
        <v>10468</v>
      </c>
      <c r="IS4" s="15" t="s">
        <v>10468</v>
      </c>
      <c r="IT4" s="13" t="s">
        <v>176</v>
      </c>
      <c r="IU4" s="13" t="s">
        <v>177</v>
      </c>
      <c r="IV4" s="13" t="s">
        <v>178</v>
      </c>
      <c r="IW4" s="15" t="s">
        <v>179</v>
      </c>
      <c r="IX4" s="13" t="s">
        <v>180</v>
      </c>
      <c r="IY4" s="15" t="s">
        <v>181</v>
      </c>
      <c r="IZ4" s="13" t="s">
        <v>320</v>
      </c>
      <c r="JA4" s="13" t="s">
        <v>321</v>
      </c>
      <c r="JB4" s="13" t="s">
        <v>1702</v>
      </c>
      <c r="JC4" s="15" t="s">
        <v>1703</v>
      </c>
      <c r="JD4" s="13" t="s">
        <v>10446</v>
      </c>
      <c r="JE4" s="13" t="s">
        <v>10447</v>
      </c>
      <c r="JF4" s="13" t="s">
        <v>1725</v>
      </c>
      <c r="JG4" s="13" t="s">
        <v>1726</v>
      </c>
      <c r="JH4" s="13" t="s">
        <v>1731</v>
      </c>
      <c r="JI4" s="13" t="s">
        <v>1733</v>
      </c>
      <c r="JJ4" s="13" t="s">
        <v>1735</v>
      </c>
      <c r="JK4" s="13" t="s">
        <v>1742</v>
      </c>
      <c r="JL4" s="13" t="s">
        <v>1732</v>
      </c>
      <c r="JM4" s="13" t="s">
        <v>1737</v>
      </c>
      <c r="JN4" s="13" t="s">
        <v>1738</v>
      </c>
      <c r="JO4" s="13" t="s">
        <v>1743</v>
      </c>
      <c r="JP4" s="13" t="s">
        <v>1721</v>
      </c>
      <c r="JQ4" s="13" t="s">
        <v>1722</v>
      </c>
      <c r="JR4" s="270" t="s">
        <v>10553</v>
      </c>
      <c r="JS4" s="270"/>
      <c r="JT4" s="270" t="s">
        <v>10554</v>
      </c>
      <c r="JU4" s="271"/>
      <c r="JV4" s="14" t="s">
        <v>252</v>
      </c>
      <c r="JW4" s="13" t="s">
        <v>253</v>
      </c>
      <c r="JX4" s="13" t="s">
        <v>253</v>
      </c>
      <c r="JY4" s="13" t="s">
        <v>253</v>
      </c>
      <c r="JZ4" s="13" t="s">
        <v>254</v>
      </c>
      <c r="KA4" s="13" t="s">
        <v>254</v>
      </c>
      <c r="KB4" s="15" t="s">
        <v>254</v>
      </c>
      <c r="KC4" s="13" t="s">
        <v>278</v>
      </c>
      <c r="KD4" s="13" t="s">
        <v>1755</v>
      </c>
      <c r="KE4" s="13" t="s">
        <v>1757</v>
      </c>
      <c r="KF4" s="172" t="s">
        <v>1770</v>
      </c>
      <c r="KG4" s="13" t="s">
        <v>1770</v>
      </c>
      <c r="KH4" s="13" t="s">
        <v>1770</v>
      </c>
      <c r="KI4" s="13" t="s">
        <v>1780</v>
      </c>
      <c r="KJ4" s="172" t="s">
        <v>1770</v>
      </c>
      <c r="KK4" s="13" t="s">
        <v>1770</v>
      </c>
      <c r="KL4" s="13" t="s">
        <v>1770</v>
      </c>
      <c r="KM4" s="13" t="s">
        <v>1780</v>
      </c>
      <c r="KN4" s="173" t="s">
        <v>1874</v>
      </c>
      <c r="KO4" s="173" t="s">
        <v>10473</v>
      </c>
      <c r="KP4" s="172" t="s">
        <v>1770</v>
      </c>
      <c r="KQ4" s="13" t="s">
        <v>1770</v>
      </c>
      <c r="KR4" s="13" t="s">
        <v>1770</v>
      </c>
      <c r="KS4" s="173" t="s">
        <v>1780</v>
      </c>
      <c r="KT4" s="173" t="s">
        <v>10472</v>
      </c>
      <c r="KU4" s="13" t="s">
        <v>1762</v>
      </c>
      <c r="KV4" s="13" t="s">
        <v>1763</v>
      </c>
      <c r="KW4" s="13" t="s">
        <v>1763</v>
      </c>
      <c r="KX4" s="13" t="s">
        <v>262</v>
      </c>
      <c r="KY4" s="13" t="s">
        <v>1752</v>
      </c>
      <c r="KZ4" s="13" t="s">
        <v>263</v>
      </c>
      <c r="LA4" s="13" t="s">
        <v>264</v>
      </c>
      <c r="LB4" s="13" t="s">
        <v>264</v>
      </c>
      <c r="LC4" s="13" t="s">
        <v>265</v>
      </c>
      <c r="LD4" s="13" t="s">
        <v>1826</v>
      </c>
      <c r="LE4" s="13" t="s">
        <v>1827</v>
      </c>
      <c r="LF4" s="13" t="s">
        <v>144</v>
      </c>
      <c r="LG4" s="18" t="s">
        <v>10556</v>
      </c>
      <c r="LH4" s="18" t="s">
        <v>10566</v>
      </c>
      <c r="LI4" s="13" t="s">
        <v>1744</v>
      </c>
      <c r="LJ4" s="13" t="s">
        <v>146</v>
      </c>
      <c r="LK4" s="13" t="s">
        <v>10569</v>
      </c>
      <c r="LL4" s="135" t="s">
        <v>1749</v>
      </c>
      <c r="LQ4" s="13" t="s">
        <v>10568</v>
      </c>
      <c r="MG4" s="93" t="s">
        <v>1704</v>
      </c>
      <c r="MH4" s="80" t="s">
        <v>1693</v>
      </c>
      <c r="MI4" s="95" t="s">
        <v>1694</v>
      </c>
      <c r="MJ4" s="80" t="s">
        <v>1695</v>
      </c>
      <c r="MK4" s="95" t="s">
        <v>1696</v>
      </c>
      <c r="ML4" s="80" t="s">
        <v>1697</v>
      </c>
    </row>
    <row r="5" spans="1:350" s="5" customFormat="1" ht="93.75" hidden="1" customHeight="1" outlineLevel="1" x14ac:dyDescent="0.25">
      <c r="A5" s="4"/>
      <c r="B5" s="47" t="s">
        <v>34</v>
      </c>
      <c r="C5" s="35" t="s">
        <v>293</v>
      </c>
      <c r="D5" s="108" t="s">
        <v>34</v>
      </c>
      <c r="E5" s="5" t="s">
        <v>34</v>
      </c>
      <c r="F5" s="4" t="s">
        <v>34</v>
      </c>
      <c r="G5" s="4" t="s">
        <v>439</v>
      </c>
      <c r="H5" s="5" t="s">
        <v>34</v>
      </c>
      <c r="I5" s="5" t="s">
        <v>34</v>
      </c>
      <c r="J5" s="5" t="s">
        <v>34</v>
      </c>
      <c r="K5" s="8" t="s">
        <v>34</v>
      </c>
      <c r="L5" s="34" t="s">
        <v>34</v>
      </c>
      <c r="M5" s="4" t="s">
        <v>34</v>
      </c>
      <c r="N5" s="4" t="s">
        <v>364</v>
      </c>
      <c r="O5" s="4" t="s">
        <v>34</v>
      </c>
      <c r="P5" s="4" t="s">
        <v>34</v>
      </c>
      <c r="Q5" s="235" t="s">
        <v>34</v>
      </c>
      <c r="R5" s="34" t="s">
        <v>34</v>
      </c>
      <c r="S5" s="4" t="s">
        <v>479</v>
      </c>
      <c r="T5" s="4" t="s">
        <v>480</v>
      </c>
      <c r="U5" s="33" t="s">
        <v>34</v>
      </c>
      <c r="V5" s="7" t="s">
        <v>34</v>
      </c>
      <c r="W5" s="5" t="s">
        <v>307</v>
      </c>
      <c r="X5" s="8" t="s">
        <v>34</v>
      </c>
      <c r="Y5" s="9" t="s">
        <v>34</v>
      </c>
      <c r="Z5" s="5" t="s">
        <v>34</v>
      </c>
      <c r="AA5" s="47" t="s">
        <v>34</v>
      </c>
      <c r="AB5" s="47" t="s">
        <v>34</v>
      </c>
      <c r="AC5" s="34" t="s">
        <v>34</v>
      </c>
      <c r="AD5" s="4" t="s">
        <v>34</v>
      </c>
      <c r="AE5" s="4" t="s">
        <v>34</v>
      </c>
      <c r="AF5" s="4" t="s">
        <v>34</v>
      </c>
      <c r="AG5" s="4" t="s">
        <v>34</v>
      </c>
      <c r="AH5" s="33" t="s">
        <v>34</v>
      </c>
      <c r="AI5" s="7" t="s">
        <v>34</v>
      </c>
      <c r="AJ5" s="8" t="s">
        <v>34</v>
      </c>
      <c r="AK5" s="34" t="s">
        <v>34</v>
      </c>
      <c r="AL5" s="4" t="s">
        <v>34</v>
      </c>
      <c r="AM5" s="4" t="s">
        <v>34</v>
      </c>
      <c r="AN5" s="4" t="s">
        <v>34</v>
      </c>
      <c r="AO5" s="33" t="s">
        <v>34</v>
      </c>
      <c r="AP5" s="34" t="s">
        <v>34</v>
      </c>
      <c r="AQ5" s="4" t="s">
        <v>34</v>
      </c>
      <c r="AR5" s="4" t="s">
        <v>34</v>
      </c>
      <c r="AS5" s="4" t="s">
        <v>34</v>
      </c>
      <c r="AT5" s="4" t="s">
        <v>34</v>
      </c>
      <c r="AU5" s="4" t="s">
        <v>34</v>
      </c>
      <c r="AV5" s="34" t="s">
        <v>34</v>
      </c>
      <c r="AW5" s="4" t="s">
        <v>34</v>
      </c>
      <c r="AX5" s="4" t="s">
        <v>34</v>
      </c>
      <c r="AY5" s="4" t="s">
        <v>10547</v>
      </c>
      <c r="AZ5" s="4" t="s">
        <v>34</v>
      </c>
      <c r="BA5" s="33" t="s">
        <v>10548</v>
      </c>
      <c r="BB5" s="131" t="s">
        <v>468</v>
      </c>
      <c r="BC5" s="4" t="s">
        <v>281</v>
      </c>
      <c r="BD5" s="33" t="s">
        <v>34</v>
      </c>
      <c r="BE5" s="34" t="s">
        <v>1754</v>
      </c>
      <c r="BF5" s="5" t="s">
        <v>10521</v>
      </c>
      <c r="BG5" s="5" t="s">
        <v>34</v>
      </c>
      <c r="BH5" s="5" t="s">
        <v>30</v>
      </c>
      <c r="BI5" s="5" t="s">
        <v>31</v>
      </c>
      <c r="BJ5" s="5" t="s">
        <v>55</v>
      </c>
      <c r="BK5" s="5" t="s">
        <v>309</v>
      </c>
      <c r="BL5" s="5" t="s">
        <v>358</v>
      </c>
      <c r="BM5" s="5" t="s">
        <v>1781</v>
      </c>
      <c r="BN5" s="5" t="s">
        <v>435</v>
      </c>
      <c r="BO5" s="5" t="s">
        <v>1875</v>
      </c>
      <c r="BP5" s="5" t="s">
        <v>34</v>
      </c>
      <c r="BQ5" s="5" t="s">
        <v>10523</v>
      </c>
      <c r="BR5" s="5" t="s">
        <v>10524</v>
      </c>
      <c r="BS5" s="5" t="s">
        <v>10525</v>
      </c>
      <c r="BT5" s="5" t="s">
        <v>10526</v>
      </c>
      <c r="BU5" s="161" t="s">
        <v>1802</v>
      </c>
      <c r="BV5" s="5" t="s">
        <v>34</v>
      </c>
      <c r="BW5" s="162" t="s">
        <v>1803</v>
      </c>
      <c r="BX5" s="5" t="s">
        <v>34</v>
      </c>
      <c r="BY5" s="5" t="s">
        <v>34</v>
      </c>
      <c r="BZ5" s="5" t="s">
        <v>34</v>
      </c>
      <c r="CA5" s="5" t="s">
        <v>10496</v>
      </c>
      <c r="CB5" s="5" t="s">
        <v>10497</v>
      </c>
      <c r="CC5" s="5" t="s">
        <v>10498</v>
      </c>
      <c r="CD5" s="5" t="s">
        <v>34</v>
      </c>
      <c r="CE5" s="5" t="s">
        <v>10499</v>
      </c>
      <c r="CF5" s="8" t="s">
        <v>10500</v>
      </c>
      <c r="CG5" s="7" t="s">
        <v>54</v>
      </c>
      <c r="CH5" s="4" t="s">
        <v>469</v>
      </c>
      <c r="CI5" s="8" t="s">
        <v>470</v>
      </c>
      <c r="CJ5" s="5" t="s">
        <v>400</v>
      </c>
      <c r="CK5" s="5" t="s">
        <v>402</v>
      </c>
      <c r="CL5" s="5" t="s">
        <v>405</v>
      </c>
      <c r="CM5" s="12" t="s">
        <v>1878</v>
      </c>
      <c r="CN5" s="5" t="s">
        <v>1879</v>
      </c>
      <c r="CO5" s="12" t="s">
        <v>107</v>
      </c>
      <c r="CP5" s="4" t="s">
        <v>112</v>
      </c>
      <c r="CQ5" s="4" t="s">
        <v>106</v>
      </c>
      <c r="CR5" s="4" t="s">
        <v>110</v>
      </c>
      <c r="CS5" s="4" t="s">
        <v>114</v>
      </c>
      <c r="CT5" s="4" t="s">
        <v>115</v>
      </c>
      <c r="CU5" s="4" t="s">
        <v>488</v>
      </c>
      <c r="CV5" s="4" t="s">
        <v>118</v>
      </c>
      <c r="CW5" s="4" t="s">
        <v>406</v>
      </c>
      <c r="CX5" s="12" t="s">
        <v>56</v>
      </c>
      <c r="CY5" s="4" t="s">
        <v>10501</v>
      </c>
      <c r="CZ5" s="4" t="s">
        <v>102</v>
      </c>
      <c r="DA5" s="4" t="s">
        <v>103</v>
      </c>
      <c r="DB5" s="9" t="s">
        <v>360</v>
      </c>
      <c r="DC5" s="5" t="s">
        <v>34</v>
      </c>
      <c r="DD5" s="5" t="s">
        <v>34</v>
      </c>
      <c r="DE5" s="105" t="str">
        <f>IF(AND(ProductLine="HAMMCO",ISEVEN(Total_No_of_Rows)),"$Prp@QTY_in_Short_Row","$Prp@QTY_in_Long_Row")</f>
        <v>$Prp@QTY_in_Long_Row</v>
      </c>
      <c r="DF5" s="105" t="str">
        <f>IF(AND(ProductLine="HAMMCO",ISEVEN(Total_No_of_Rows)),"$Prp@QTY_in_Long_Row","$Prp@QTY_in_Short_Row")</f>
        <v>$Prp@QTY_in_Short_Row</v>
      </c>
      <c r="DG5" s="5" t="s">
        <v>269</v>
      </c>
      <c r="DH5" s="5" t="s">
        <v>270</v>
      </c>
      <c r="DI5" s="5" t="s">
        <v>34</v>
      </c>
      <c r="DJ5" s="5" t="s">
        <v>34</v>
      </c>
      <c r="DK5" s="22" t="s">
        <v>34</v>
      </c>
      <c r="DL5" s="5" t="s">
        <v>34</v>
      </c>
      <c r="DM5" s="5" t="s">
        <v>34</v>
      </c>
      <c r="DN5" s="5" t="s">
        <v>34</v>
      </c>
      <c r="DO5" s="12" t="s">
        <v>148</v>
      </c>
      <c r="DP5" s="4" t="s">
        <v>10504</v>
      </c>
      <c r="DQ5" s="4" t="s">
        <v>361</v>
      </c>
      <c r="DR5" s="9" t="s">
        <v>36</v>
      </c>
      <c r="DS5" s="105" t="str">
        <f>IF(AND(ProductLine="HAMMCO",ISEVEN(Total_No_of_Rows)),"$PRP@QTY_in_Short_Row_{SS}","$PRP@QTY_in_Long_Row_{SS}")</f>
        <v>$PRP@QTY_in_Long_Row_{SS}</v>
      </c>
      <c r="DT5" s="105" t="str">
        <f>IF(AND(ProductLine="HAMMCO",ISEVEN(Total_No_of_Rows)),"$PRP@QTY_in_Long_Row_{SS}","$PRP@QTY_in_Short_Row_{SS}")</f>
        <v>$PRP@QTY_in_Short_Row_{SS}</v>
      </c>
      <c r="DU5" s="5" t="s">
        <v>34</v>
      </c>
      <c r="DV5" s="5" t="s">
        <v>34</v>
      </c>
      <c r="DW5" s="71" t="s">
        <v>34</v>
      </c>
      <c r="DX5" s="5" t="s">
        <v>34</v>
      </c>
      <c r="DY5" s="5" t="s">
        <v>34</v>
      </c>
      <c r="DZ5" s="5" t="s">
        <v>34</v>
      </c>
      <c r="EA5" s="7" t="s">
        <v>417</v>
      </c>
      <c r="EB5" s="5" t="s">
        <v>1834</v>
      </c>
      <c r="EC5" s="5" t="s">
        <v>1835</v>
      </c>
      <c r="ED5" s="5" t="s">
        <v>485</v>
      </c>
      <c r="EE5" s="7" t="s">
        <v>1839</v>
      </c>
      <c r="EF5" s="5" t="s">
        <v>1840</v>
      </c>
      <c r="EG5" s="5" t="s">
        <v>411</v>
      </c>
      <c r="EH5" s="8" t="s">
        <v>412</v>
      </c>
      <c r="EI5" s="7" t="s">
        <v>10576</v>
      </c>
      <c r="EJ5" s="5" t="s">
        <v>10577</v>
      </c>
      <c r="EK5" s="5" t="s">
        <v>10583</v>
      </c>
      <c r="EL5" s="5" t="s">
        <v>10586</v>
      </c>
      <c r="EM5" s="8" t="s">
        <v>10580</v>
      </c>
      <c r="EN5" s="5" t="s">
        <v>301</v>
      </c>
      <c r="EO5" s="5" t="s">
        <v>34</v>
      </c>
      <c r="EP5" s="5" t="s">
        <v>34</v>
      </c>
      <c r="EQ5" s="5" t="s">
        <v>34</v>
      </c>
      <c r="ER5" s="4" t="s">
        <v>378</v>
      </c>
      <c r="ES5" s="4" t="s">
        <v>379</v>
      </c>
      <c r="ET5" s="4" t="s">
        <v>302</v>
      </c>
      <c r="EU5" s="4" t="s">
        <v>1782</v>
      </c>
      <c r="EV5" s="4" t="s">
        <v>1783</v>
      </c>
      <c r="EW5" s="4" t="s">
        <v>1784</v>
      </c>
      <c r="EX5" s="4" t="s">
        <v>380</v>
      </c>
      <c r="EY5" s="4" t="s">
        <v>381</v>
      </c>
      <c r="EZ5" s="4" t="s">
        <v>303</v>
      </c>
      <c r="FA5" s="5" t="s">
        <v>34</v>
      </c>
      <c r="FB5" s="5" t="s">
        <v>34</v>
      </c>
      <c r="FC5" s="5" t="s">
        <v>34</v>
      </c>
      <c r="FD5" s="4" t="s">
        <v>322</v>
      </c>
      <c r="FE5" s="4" t="s">
        <v>323</v>
      </c>
      <c r="FF5" s="4" t="s">
        <v>326</v>
      </c>
      <c r="FG5" s="4" t="s">
        <v>376</v>
      </c>
      <c r="FH5" s="8" t="s">
        <v>304</v>
      </c>
      <c r="FI5" s="12" t="s">
        <v>1841</v>
      </c>
      <c r="FJ5" s="4" t="s">
        <v>1842</v>
      </c>
      <c r="FK5" s="4" t="s">
        <v>1843</v>
      </c>
      <c r="FL5" s="9" t="s">
        <v>1844</v>
      </c>
      <c r="FM5" s="22" t="s">
        <v>182</v>
      </c>
      <c r="FN5" s="5" t="s">
        <v>183</v>
      </c>
      <c r="FO5" s="5" t="s">
        <v>184</v>
      </c>
      <c r="FP5" s="5" t="s">
        <v>185</v>
      </c>
      <c r="FQ5" s="5" t="s">
        <v>327</v>
      </c>
      <c r="FR5" s="5" t="s">
        <v>328</v>
      </c>
      <c r="FS5" s="5" t="s">
        <v>329</v>
      </c>
      <c r="FT5" s="5" t="s">
        <v>330</v>
      </c>
      <c r="FU5" s="5" t="s">
        <v>387</v>
      </c>
      <c r="FV5" s="5" t="s">
        <v>388</v>
      </c>
      <c r="FW5" s="5" t="s">
        <v>389</v>
      </c>
      <c r="FX5" s="222" t="s">
        <v>390</v>
      </c>
      <c r="FY5" s="127" t="s">
        <v>10531</v>
      </c>
      <c r="FZ5" s="5" t="s">
        <v>10532</v>
      </c>
      <c r="GA5" s="5" t="s">
        <v>10533</v>
      </c>
      <c r="GB5" s="5" t="s">
        <v>10534</v>
      </c>
      <c r="GC5" s="5" t="s">
        <v>10535</v>
      </c>
      <c r="GD5" s="5" t="s">
        <v>10536</v>
      </c>
      <c r="GE5" s="5" t="s">
        <v>10537</v>
      </c>
      <c r="GF5" s="5" t="s">
        <v>10538</v>
      </c>
      <c r="GG5" s="12" t="s">
        <v>10476</v>
      </c>
      <c r="GH5" s="4" t="s">
        <v>10477</v>
      </c>
      <c r="GI5" s="4" t="s">
        <v>10478</v>
      </c>
      <c r="GJ5" s="4" t="s">
        <v>10479</v>
      </c>
      <c r="GK5" s="214" t="s">
        <v>10488</v>
      </c>
      <c r="GL5" s="4" t="s">
        <v>208</v>
      </c>
      <c r="GM5" s="4" t="s">
        <v>209</v>
      </c>
      <c r="GN5" s="4" t="s">
        <v>210</v>
      </c>
      <c r="GO5" s="4" t="s">
        <v>211</v>
      </c>
      <c r="GP5" s="22" t="s">
        <v>186</v>
      </c>
      <c r="GQ5" s="5" t="s">
        <v>187</v>
      </c>
      <c r="GR5" s="5" t="s">
        <v>188</v>
      </c>
      <c r="GS5" s="5" t="s">
        <v>189</v>
      </c>
      <c r="GT5" s="5" t="s">
        <v>335</v>
      </c>
      <c r="GU5" s="5" t="s">
        <v>336</v>
      </c>
      <c r="GV5" s="5" t="s">
        <v>337</v>
      </c>
      <c r="GW5" s="5" t="s">
        <v>338</v>
      </c>
      <c r="GX5" s="5" t="s">
        <v>349</v>
      </c>
      <c r="GY5" s="5" t="s">
        <v>350</v>
      </c>
      <c r="GZ5" s="5" t="s">
        <v>351</v>
      </c>
      <c r="HA5" s="5" t="s">
        <v>352</v>
      </c>
      <c r="HB5" s="5" t="s">
        <v>395</v>
      </c>
      <c r="HC5" s="5" t="s">
        <v>396</v>
      </c>
      <c r="HD5" s="5" t="s">
        <v>397</v>
      </c>
      <c r="HE5" s="5" t="s">
        <v>398</v>
      </c>
      <c r="HF5" s="7" t="s">
        <v>1889</v>
      </c>
      <c r="HG5" s="22" t="s">
        <v>1890</v>
      </c>
      <c r="HH5" s="5" t="s">
        <v>1897</v>
      </c>
      <c r="HI5" s="8" t="s">
        <v>1896</v>
      </c>
      <c r="HJ5" s="34" t="s">
        <v>212</v>
      </c>
      <c r="HK5" s="9" t="s">
        <v>213</v>
      </c>
      <c r="HL5" s="34" t="s">
        <v>1883</v>
      </c>
      <c r="HM5" s="197" t="s">
        <v>1884</v>
      </c>
      <c r="HN5" s="34" t="s">
        <v>1908</v>
      </c>
      <c r="HO5" s="33" t="s">
        <v>10456</v>
      </c>
      <c r="HP5" s="5" t="s">
        <v>428</v>
      </c>
      <c r="HQ5" s="5" t="s">
        <v>429</v>
      </c>
      <c r="HR5" s="22" t="s">
        <v>343</v>
      </c>
      <c r="HS5" s="5" t="s">
        <v>344</v>
      </c>
      <c r="HT5" s="5" t="s">
        <v>430</v>
      </c>
      <c r="HU5" s="5" t="s">
        <v>1705</v>
      </c>
      <c r="HV5" s="5" t="s">
        <v>1706</v>
      </c>
      <c r="HW5" s="5" t="s">
        <v>1775</v>
      </c>
      <c r="HX5" s="127" t="s">
        <v>1707</v>
      </c>
      <c r="HY5" s="5" t="s">
        <v>1708</v>
      </c>
      <c r="HZ5" s="5" t="s">
        <v>1776</v>
      </c>
      <c r="IA5" s="127" t="s">
        <v>1906</v>
      </c>
      <c r="IB5" s="5" t="s">
        <v>10455</v>
      </c>
      <c r="IC5" s="23" t="s">
        <v>1907</v>
      </c>
      <c r="ID5" s="5" t="s">
        <v>431</v>
      </c>
      <c r="IE5" s="5" t="s">
        <v>1709</v>
      </c>
      <c r="IF5" s="5" t="s">
        <v>1710</v>
      </c>
      <c r="IG5" s="5" t="s">
        <v>1777</v>
      </c>
      <c r="IH5" s="127" t="s">
        <v>1711</v>
      </c>
      <c r="II5" s="5" t="s">
        <v>1712</v>
      </c>
      <c r="IJ5" s="23" t="s">
        <v>1778</v>
      </c>
      <c r="IK5" s="127" t="s">
        <v>10458</v>
      </c>
      <c r="IL5" s="5" t="s">
        <v>10459</v>
      </c>
      <c r="IM5" s="23" t="s">
        <v>10460</v>
      </c>
      <c r="IN5" s="5" t="s">
        <v>432</v>
      </c>
      <c r="IO5" s="23" t="s">
        <v>433</v>
      </c>
      <c r="IP5" s="5" t="s">
        <v>10464</v>
      </c>
      <c r="IQ5" s="5" t="s">
        <v>10463</v>
      </c>
      <c r="IR5" s="5" t="s">
        <v>10465</v>
      </c>
      <c r="IS5" s="5" t="s">
        <v>10466</v>
      </c>
      <c r="IT5" s="5" t="s">
        <v>207</v>
      </c>
      <c r="IU5" s="5" t="s">
        <v>206</v>
      </c>
      <c r="IV5" s="5" t="s">
        <v>205</v>
      </c>
      <c r="IW5" s="23" t="s">
        <v>204</v>
      </c>
      <c r="IX5" s="5" t="s">
        <v>203</v>
      </c>
      <c r="IY5" s="23" t="s">
        <v>202</v>
      </c>
      <c r="IZ5" s="5" t="s">
        <v>318</v>
      </c>
      <c r="JA5" s="5" t="s">
        <v>319</v>
      </c>
      <c r="JB5" s="5" t="s">
        <v>1885</v>
      </c>
      <c r="JC5" s="5" t="s">
        <v>1886</v>
      </c>
      <c r="JD5" s="5" t="s">
        <v>10444</v>
      </c>
      <c r="JE5" s="5" t="s">
        <v>10445</v>
      </c>
      <c r="JF5" s="5" t="s">
        <v>1723</v>
      </c>
      <c r="JG5" s="5" t="s">
        <v>1724</v>
      </c>
      <c r="JH5" s="5" t="s">
        <v>1728</v>
      </c>
      <c r="JI5" s="5" t="s">
        <v>1727</v>
      </c>
      <c r="JJ5" s="4" t="s">
        <v>1734</v>
      </c>
      <c r="JK5" s="4" t="s">
        <v>1740</v>
      </c>
      <c r="JL5" s="5" t="s">
        <v>1730</v>
      </c>
      <c r="JM5" s="5" t="s">
        <v>1729</v>
      </c>
      <c r="JN5" s="5" t="s">
        <v>1736</v>
      </c>
      <c r="JO5" s="4" t="s">
        <v>1741</v>
      </c>
      <c r="JP5" s="5" t="s">
        <v>1718</v>
      </c>
      <c r="JQ5" s="23" t="s">
        <v>1719</v>
      </c>
      <c r="JR5" s="4" t="s">
        <v>10549</v>
      </c>
      <c r="JS5" s="4" t="s">
        <v>10551</v>
      </c>
      <c r="JT5" s="4" t="s">
        <v>10550</v>
      </c>
      <c r="JU5" s="4" t="s">
        <v>10552</v>
      </c>
      <c r="JV5" s="22" t="s">
        <v>255</v>
      </c>
      <c r="JW5" s="4" t="s">
        <v>256</v>
      </c>
      <c r="JX5" s="4" t="s">
        <v>257</v>
      </c>
      <c r="JY5" s="4" t="s">
        <v>258</v>
      </c>
      <c r="JZ5" s="5" t="s">
        <v>259</v>
      </c>
      <c r="KA5" s="5" t="s">
        <v>260</v>
      </c>
      <c r="KB5" s="9" t="s">
        <v>261</v>
      </c>
      <c r="KC5" s="4" t="s">
        <v>277</v>
      </c>
      <c r="KD5" s="4" t="s">
        <v>1753</v>
      </c>
      <c r="KE5" s="4" t="s">
        <v>1758</v>
      </c>
      <c r="KF5" s="174" t="s">
        <v>1771</v>
      </c>
      <c r="KG5" s="4" t="s">
        <v>1769</v>
      </c>
      <c r="KH5" s="4" t="s">
        <v>1772</v>
      </c>
      <c r="KI5" s="4" t="s">
        <v>1767</v>
      </c>
      <c r="KJ5" s="174" t="s">
        <v>1853</v>
      </c>
      <c r="KK5" s="4" t="s">
        <v>1862</v>
      </c>
      <c r="KL5" s="4" t="s">
        <v>1855</v>
      </c>
      <c r="KM5" s="4" t="s">
        <v>1854</v>
      </c>
      <c r="KN5" s="175" t="s">
        <v>1873</v>
      </c>
      <c r="KO5" s="175" t="s">
        <v>10471</v>
      </c>
      <c r="KP5" s="174" t="s">
        <v>1859</v>
      </c>
      <c r="KQ5" s="4" t="s">
        <v>1863</v>
      </c>
      <c r="KR5" s="4" t="s">
        <v>1860</v>
      </c>
      <c r="KS5" s="175" t="s">
        <v>1861</v>
      </c>
      <c r="KT5" s="175" t="s">
        <v>10474</v>
      </c>
      <c r="KU5" s="5" t="s">
        <v>1845</v>
      </c>
      <c r="KV5" s="5" t="s">
        <v>1774</v>
      </c>
      <c r="KW5" s="4" t="s">
        <v>1846</v>
      </c>
      <c r="KX5" s="207" t="s">
        <v>10572</v>
      </c>
      <c r="KY5" s="4" t="s">
        <v>1751</v>
      </c>
      <c r="KZ5" s="4" t="s">
        <v>34</v>
      </c>
      <c r="LA5" s="4" t="s">
        <v>266</v>
      </c>
      <c r="LB5" s="4" t="s">
        <v>267</v>
      </c>
      <c r="LC5" s="4" t="s">
        <v>268</v>
      </c>
      <c r="LD5" s="5" t="s">
        <v>1847</v>
      </c>
      <c r="LE5" s="5" t="s">
        <v>1848</v>
      </c>
      <c r="LF5" s="5" t="s">
        <v>1849</v>
      </c>
      <c r="LG5" s="5" t="s">
        <v>10555</v>
      </c>
      <c r="LH5" s="5" t="s">
        <v>10567</v>
      </c>
      <c r="LI5" s="5" t="s">
        <v>1745</v>
      </c>
      <c r="LJ5" s="5" t="s">
        <v>147</v>
      </c>
      <c r="LK5" s="5" t="s">
        <v>10571</v>
      </c>
      <c r="LL5" s="23" t="s">
        <v>1748</v>
      </c>
      <c r="LQ5" s="5" t="s">
        <v>10570</v>
      </c>
      <c r="MG5" s="34" t="s">
        <v>34</v>
      </c>
      <c r="MH5" s="4" t="s">
        <v>34</v>
      </c>
      <c r="MI5" s="4" t="s">
        <v>34</v>
      </c>
      <c r="MJ5" s="4" t="s">
        <v>34</v>
      </c>
      <c r="MK5" s="4" t="s">
        <v>34</v>
      </c>
      <c r="ML5" s="4" t="s">
        <v>34</v>
      </c>
    </row>
    <row r="6" spans="1:350" s="2" customFormat="1" ht="18.75" collapsed="1" x14ac:dyDescent="0.3">
      <c r="A6" s="36" t="s">
        <v>1</v>
      </c>
      <c r="B6" s="142" t="str">
        <f>IF(ROUND(BB6,0)+0=1,"AXC","HAMMCO")</f>
        <v>AXC</v>
      </c>
      <c r="C6" s="38">
        <v>0</v>
      </c>
      <c r="D6" s="2" t="s">
        <v>487</v>
      </c>
      <c r="E6" s="2" t="s">
        <v>487</v>
      </c>
      <c r="F6" s="36" t="s">
        <v>455</v>
      </c>
      <c r="G6" s="99" t="str">
        <f>VLOOKUP(  CONCATENATE("Hammco", Material_Type),   Name_Plate_Bracket_Table,2,FALSE)</f>
        <v>D2 SA516 70 (N) cs</v>
      </c>
      <c r="H6" s="2" t="s">
        <v>10520</v>
      </c>
      <c r="I6" s="2" t="s">
        <v>1739</v>
      </c>
      <c r="J6" s="2" t="s">
        <v>1739</v>
      </c>
      <c r="K6" s="85" t="s">
        <v>1739</v>
      </c>
      <c r="L6" s="10" t="str">
        <f>IF(ProductLine="AXC","MC12x10.6","BC - Broke Channel")</f>
        <v>MC12x10.6</v>
      </c>
      <c r="M6" s="2">
        <v>29</v>
      </c>
      <c r="N6" s="36">
        <v>4</v>
      </c>
      <c r="O6" s="2">
        <v>0.25</v>
      </c>
      <c r="P6" s="2">
        <v>1.75</v>
      </c>
      <c r="Q6" s="193" t="s">
        <v>487</v>
      </c>
      <c r="R6" s="10" t="str">
        <f>IF(Locking_Tab?="Yes", "None", "Weld Bar")</f>
        <v>Weld Bar</v>
      </c>
      <c r="S6" s="2">
        <v>1</v>
      </c>
      <c r="T6" s="2">
        <v>0.25</v>
      </c>
      <c r="U6" s="50">
        <f>IF(ISNUMBER(FIND("with",$R6,1)),"Custom",VLOOKUP(SF_Size,HDR_Support_Table,IF($R6="Float Bar",5,2),FALSE))</f>
        <v>9.5</v>
      </c>
      <c r="V6" s="137" t="str">
        <f>IF(ProductLine&lt;&gt;"AXC","No","Yes")</f>
        <v>Yes</v>
      </c>
      <c r="W6" s="2">
        <v>4</v>
      </c>
      <c r="X6" s="85" t="s">
        <v>1788</v>
      </c>
      <c r="Y6" s="225">
        <f>BG6</f>
        <v>0</v>
      </c>
      <c r="Z6" s="91" t="s">
        <v>1887</v>
      </c>
      <c r="AA6" s="48"/>
      <c r="AB6" s="193" t="s">
        <v>487</v>
      </c>
      <c r="AC6" s="137" t="str">
        <f>IF(AND(LowTemp?="Yes",Material_Type="Carbon"),   "[SA350 LF2]",       IF(Material_Type="Stainless",   "[SA182 F304]",   "[SA105]")    )</f>
        <v>[SA105]</v>
      </c>
      <c r="AD6" s="2">
        <v>3000</v>
      </c>
      <c r="AE6" s="36">
        <v>1</v>
      </c>
      <c r="AF6" s="36">
        <v>1</v>
      </c>
      <c r="AG6" s="36">
        <v>1</v>
      </c>
      <c r="AH6" s="37">
        <v>1</v>
      </c>
      <c r="AI6" s="118"/>
      <c r="AJ6" s="120" t="s">
        <v>10495</v>
      </c>
      <c r="AK6" s="10">
        <v>3000</v>
      </c>
      <c r="AL6" s="36">
        <v>1</v>
      </c>
      <c r="AM6" s="2">
        <v>0</v>
      </c>
      <c r="AN6" s="36">
        <v>1</v>
      </c>
      <c r="AO6" s="85">
        <v>0</v>
      </c>
      <c r="AP6" s="88" t="s">
        <v>496</v>
      </c>
      <c r="AQ6" s="2">
        <v>300</v>
      </c>
      <c r="AR6" s="36">
        <v>1</v>
      </c>
      <c r="AS6" s="2">
        <v>160</v>
      </c>
      <c r="AT6" s="36">
        <v>1</v>
      </c>
      <c r="AU6" s="2">
        <v>160</v>
      </c>
      <c r="AV6" s="10" t="s">
        <v>1739</v>
      </c>
      <c r="AW6" s="2">
        <v>3000</v>
      </c>
      <c r="AX6" s="36">
        <v>1</v>
      </c>
      <c r="AY6" s="2">
        <v>0</v>
      </c>
      <c r="AZ6" s="36">
        <v>1</v>
      </c>
      <c r="BA6" s="85">
        <v>0</v>
      </c>
      <c r="BB6" s="132">
        <v>1</v>
      </c>
      <c r="BC6" s="104">
        <v>0.99999999999999922</v>
      </c>
      <c r="BD6" s="50" t="str">
        <f>VLOOKUP(ROUND(Header_Type_Number,1),Header_Type_Table,2,FALSE)</f>
        <v>Plate</v>
      </c>
      <c r="BE6" s="55">
        <f>IF(AND(SF_Lip&lt;&gt;0,LEFT(SF_Size,2)="BC"),SF_Lip,0.00001)</f>
        <v>1.0000000000000001E-5</v>
      </c>
      <c r="BF6" s="62">
        <v>89.99999999999855</v>
      </c>
      <c r="BG6" s="41">
        <f>90-ROUND(BF6,8)</f>
        <v>0</v>
      </c>
      <c r="BH6" s="62">
        <v>0.49999999999999961</v>
      </c>
      <c r="BI6" s="62">
        <v>0.99999999999999833</v>
      </c>
      <c r="BJ6" s="62">
        <v>0.84375000000000022</v>
      </c>
      <c r="BK6" s="62">
        <v>31.375000000000014</v>
      </c>
      <c r="BL6" s="62">
        <v>5.9999999999999973</v>
      </c>
      <c r="BM6" s="62">
        <v>6.5846143170299571</v>
      </c>
      <c r="BN6" s="62">
        <v>26.565509550648066</v>
      </c>
      <c r="BO6" s="62">
        <v>1</v>
      </c>
      <c r="BP6" s="24" t="str">
        <f>IF(ROUND(BO6,4)=1,"Carbon","Stainless")</f>
        <v>Carbon</v>
      </c>
      <c r="BQ6" s="62">
        <v>0.99999999999999922</v>
      </c>
      <c r="BR6" s="62">
        <v>1.0000000000000036</v>
      </c>
      <c r="BS6" s="62">
        <v>0.99999999999999922</v>
      </c>
      <c r="BT6" s="62">
        <v>1.0000000000000036</v>
      </c>
      <c r="BU6" s="155">
        <v>0.99999999999999922</v>
      </c>
      <c r="BV6" s="158" t="str">
        <f>VLOOKUP(ROUND(BU6,4),Tube_Connection_Type_Table,2,FALSE)</f>
        <v>Standard</v>
      </c>
      <c r="BW6" s="153">
        <v>0.99999999999999478</v>
      </c>
      <c r="BX6" s="158" t="str">
        <f>IF(ROUND(BW6,4)=2,"Yes","No")</f>
        <v>No</v>
      </c>
      <c r="BY6" s="163">
        <v>1.5</v>
      </c>
      <c r="BZ6" s="163">
        <v>0.5</v>
      </c>
      <c r="CA6" s="154">
        <v>0.62500000000001221</v>
      </c>
      <c r="CB6" s="153">
        <v>0.50499999999998846</v>
      </c>
      <c r="CC6" s="153">
        <v>6.0000000000011926E-2</v>
      </c>
      <c r="CD6" s="158">
        <f>VLOOKUP(ROUND(Tube_Wall_Thk,4),BWG_Table,2,FALSE)</f>
        <v>16</v>
      </c>
      <c r="CE6" s="62">
        <v>20</v>
      </c>
      <c r="CF6" s="63">
        <v>3.9999999999999791</v>
      </c>
      <c r="CG6" s="17">
        <v>0</v>
      </c>
      <c r="CH6" s="62">
        <v>4.9999989999999785</v>
      </c>
      <c r="CI6" s="63">
        <v>0.99999999999999478</v>
      </c>
      <c r="CJ6" s="24" t="str">
        <f>IF(Plug_Type="NPT","S","U")</f>
        <v>U</v>
      </c>
      <c r="CK6" s="24">
        <f>IF(Plug_Type="Shoulder",1,2)</f>
        <v>1</v>
      </c>
      <c r="CL6" s="24">
        <f>VLOOKUP(R6,HDR_Support_Type_Table,3,FALSE)</f>
        <v>2</v>
      </c>
      <c r="CM6" s="191">
        <v>4.3374999999999914E-2</v>
      </c>
      <c r="CN6" s="134">
        <f>CN7</f>
        <v>4.3374999999999914E-2</v>
      </c>
      <c r="CO6" s="27">
        <f>IF(AND(Header_Type="Tube",ROUND(Tube_Dia,4)&lt;1.25,Oil?="No"),0,IF(ROUND(T_and_P_Thk,4)&gt;=1,2,1))</f>
        <v>2</v>
      </c>
      <c r="CP6" s="2">
        <v>0.125</v>
      </c>
      <c r="CQ6" s="24">
        <f>IF(Groove_QTY&gt;=2,0.25,ROUND(T_and_P_Thk,4)*2)</f>
        <v>0.25</v>
      </c>
      <c r="CR6" s="24">
        <f>IF(Tubes_Reamed?="Yes",   T_and_P_Thk-Tube_Ream_Depth+Tube_Ream_Clearance,   IF(Groove_QTY&gt;=2,((ROUND(T_and_P_Thk,4)-IF(Tube_Connection_Type="Strength Weld",CM6,0)-Groove_Spacing-(2*Groove_Width))/2),(ROUND(T_and_P_Thk,4)/2)-(Groove_Width/2)))</f>
        <v>0.25</v>
      </c>
      <c r="CS6" s="134">
        <f>CR6</f>
        <v>0.25</v>
      </c>
      <c r="CT6" s="24">
        <f>Groove_Width</f>
        <v>0.125</v>
      </c>
      <c r="CU6" s="24" t="str">
        <f>IF(Groove_QTY&gt;=1,"U","S")</f>
        <v>U</v>
      </c>
      <c r="CV6" s="24">
        <f>Groove_Width</f>
        <v>0.125</v>
      </c>
      <c r="CW6" s="24" t="str">
        <f>IF(Groove_QTY&lt;2,"S","U")</f>
        <v>U</v>
      </c>
      <c r="CX6" s="220" t="str">
        <f>IF(Plug_Type="NPT",     IFERROR(VLOOKUP("NPT "&amp;ROUND(Tube_Dia,6),Hole_Table,12,FALSE),"1/2-14NPT (0.625)"),    VLOOKUP(ROUND(Tube_Dia,6),Hole_Table,12,FALSE)   )</f>
        <v>3/4-16 (0.625 tube)</v>
      </c>
      <c r="CY6" s="24">
        <f>IF(Plug_Type="NPT",     IFERROR(VLOOKUP("NPT "&amp;ROUND(Tube_Dia,6),Hole_Table,15,FALSE),0.71875),    VLOOKUP(ROUND(Tube_Dia,6),Hole_Table,15,FALSE)  )</f>
        <v>0.6875</v>
      </c>
      <c r="CZ6" s="24">
        <f>VLOOKUP(ROUND(Tube_Dia,6),Hole_Table,4,FALSE)</f>
        <v>1.125</v>
      </c>
      <c r="DA6" s="24">
        <f>VLOOKUP(ROUND(Tube_Dia,6),Hole_Table,8,FALSE)</f>
        <v>0.63200000000000001</v>
      </c>
      <c r="DB6" s="25">
        <f>Header_Depth/2</f>
        <v>2.9999999999999987</v>
      </c>
      <c r="DC6" s="24">
        <f>VLOOKUP(ROUND(Tube_Dia,6),Hole_Table,3,FALSE)</f>
        <v>1.5</v>
      </c>
      <c r="DD6" s="24">
        <f>(Pitch/2)*(TAN(RADIANS(60)))</f>
        <v>1.2990381056766576</v>
      </c>
      <c r="DE6" s="27">
        <f>IF(DE10&lt;=0,1,DE10)</f>
        <v>20</v>
      </c>
      <c r="DF6" s="24">
        <f>IF(DF10&lt;=0,1,DF10)</f>
        <v>19</v>
      </c>
      <c r="DG6" s="24">
        <f>IF(ISODD(ROUND(Total_No_of_Rows,6)),INT(ROUND(Total_No_of_Rows,6)/2)+1,ROUND(Total_No_of_Rows,6)/2)</f>
        <v>2</v>
      </c>
      <c r="DH6" s="24">
        <f>ROUND(Total_No_of_Rows,6)-QTY_of_Long_Rows_Actual</f>
        <v>2</v>
      </c>
      <c r="DI6" s="24">
        <f>IF(QTY_of_Long_Rows_Actual&lt;=1,2,QTY_of_Long_Rows_Actual)</f>
        <v>2</v>
      </c>
      <c r="DJ6" s="25">
        <f>IF(QTY_of_Short_Rows_Actual&lt;=1,2,QTY_of_Short_Rows_Actual)</f>
        <v>2</v>
      </c>
      <c r="DK6" s="27">
        <f>QTY_in_Long_Row_Pattern</f>
        <v>20</v>
      </c>
      <c r="DL6" s="24">
        <f>QTY_in_Short_Row_Pattern</f>
        <v>19</v>
      </c>
      <c r="DM6" s="41">
        <f>DI6</f>
        <v>2</v>
      </c>
      <c r="DN6" s="42">
        <f>DJ6</f>
        <v>2</v>
      </c>
      <c r="DO6" s="103" t="str">
        <f>CX6</f>
        <v>3/4-16 (0.625 tube)</v>
      </c>
      <c r="DP6" s="134">
        <f>CY6</f>
        <v>0.6875</v>
      </c>
      <c r="DQ6" s="24">
        <f>Header_Depth/2</f>
        <v>2.9999999999999987</v>
      </c>
      <c r="DR6" s="29" t="str">
        <f>IF(SS_1&gt;0,"U","S")</f>
        <v>S</v>
      </c>
      <c r="DS6" s="27">
        <f>IF(DS10&lt;=0,1,DS10)</f>
        <v>5.9999989999999732</v>
      </c>
      <c r="DT6" s="24">
        <f>IF(DT10&lt;=0,1,DT10)</f>
        <v>4.9999989999999732</v>
      </c>
      <c r="DU6" s="41">
        <f>DI6</f>
        <v>2</v>
      </c>
      <c r="DV6" s="42">
        <f>DJ6</f>
        <v>2</v>
      </c>
      <c r="DW6" s="27">
        <f>QTY_in_Long_Row_SS_Pattern</f>
        <v>5.9999989999999732</v>
      </c>
      <c r="DX6" s="24">
        <f>QTY_in_Short_Row_SS_Pattern</f>
        <v>4.9999989999999732</v>
      </c>
      <c r="DY6" s="41">
        <f>DU6</f>
        <v>2</v>
      </c>
      <c r="DZ6" s="41">
        <f>DV6</f>
        <v>2</v>
      </c>
      <c r="EA6" s="52" t="str">
        <f>IF(AND(ProductLine="AXC",SS_1&gt;0),"R","S")</f>
        <v>S</v>
      </c>
      <c r="EB6" s="24" t="str">
        <f>IF(EA6="R","U","S")</f>
        <v>S</v>
      </c>
      <c r="EC6" s="134" t="str">
        <f>EB6</f>
        <v>S</v>
      </c>
      <c r="ED6" s="50" t="str">
        <f>IF($D$6="Yes","Low Temp",IF(Material_Type="Stainless","SS","Default"))</f>
        <v>Default</v>
      </c>
      <c r="EE6" s="52" t="str">
        <f>IF(AND(LEFT(Header_Type,5)&lt;&gt;"Plate",Nozzle_Angle&lt;&gt;0),"R","S")</f>
        <v>S</v>
      </c>
      <c r="EF6" s="24" t="str">
        <f>IF(LEFT(BD6,5)="Plate","Tube",BD6)</f>
        <v>Tube</v>
      </c>
      <c r="EG6" s="24">
        <f>IF(Header_Type="SQ Pipe",0.5,0.22619803002199)</f>
        <v>0.22619803002198999</v>
      </c>
      <c r="EH6" s="54">
        <f>EG6</f>
        <v>0.22619803002198999</v>
      </c>
      <c r="EI6" s="24" t="str">
        <f>IF(Locking_Tab?="Yes", "R", "S")</f>
        <v>S</v>
      </c>
      <c r="EJ6" s="26" t="str">
        <f>IF(EI6="R","U","S")</f>
        <v>S</v>
      </c>
      <c r="EK6" s="26">
        <f>VLOOKUP(SF_Size,HDR_Support_Table,11,FALSE)</f>
        <v>0.625</v>
      </c>
      <c r="EL6" s="41">
        <f>EK6</f>
        <v>0.625</v>
      </c>
      <c r="EM6" s="50">
        <f>IF(Locking_Tab?="Yes",1,0.00001)</f>
        <v>1.0000000000000001E-5</v>
      </c>
      <c r="EN6" s="24">
        <f>IF(LEFT($V$6,3)="Yes",1,0.00001)</f>
        <v>1</v>
      </c>
      <c r="EO6" s="24">
        <f>VLOOKUP(SF_Size,HDR_Support_Table,9,FALSE)  -  Header_Depth  -  HDR_Offset_Front</f>
        <v>6.0000000000000027</v>
      </c>
      <c r="EP6" s="24" t="str">
        <f>IF(RIGHT(AirFillerTabs?,6)="custom",  "custom",  IF(AND(Header_Type="SQ Pipe",HDR_2_SF_GAP_Front=1.5), "Tube", Header_Type)  )</f>
        <v>Plate</v>
      </c>
      <c r="EQ6" s="24" t="str">
        <f>IF(EP6="custom","",IF(Material_Type="Stainless"," SS",IF(AND(LowTemp?="Yes",Header_Type&lt;&gt;"Plate NACE")," Low Temp","")))</f>
        <v/>
      </c>
      <c r="ER6" s="24" t="str">
        <f>CONCATENATE(EP6,EQ6)</f>
        <v>Plate</v>
      </c>
      <c r="ES6" s="24" t="str">
        <f>IF(LEFT($V$6,3)="Yes","R","S")</f>
        <v>R</v>
      </c>
      <c r="ET6" s="24" t="str">
        <f>IF(ES6="R","U","S")</f>
        <v>U</v>
      </c>
      <c r="EU6" s="24">
        <f>IF(Tab_Orientation_Front="Vertical",0,90)</f>
        <v>0</v>
      </c>
      <c r="EV6" s="24">
        <f>IF(EU6&lt;&gt;0,0,IF(AND(Header_Type="SQ Pipe",HDR_2_SF_GAP_Front=1.5),1.25,1.75))</f>
        <v>1.75</v>
      </c>
      <c r="EW6" s="24">
        <f>IF(EU6&lt;&gt;0,0,IF(AND(Header_Type="SQ Pipe",HDR_2_SF_GAP_Front=1.5),1.25,1.75))</f>
        <v>1.75</v>
      </c>
      <c r="EX6" s="41" t="str">
        <f>$ER6</f>
        <v>Plate</v>
      </c>
      <c r="EY6" s="24" t="str">
        <f>IF(AND(LEFT($V$6,3)="Yes",$C6&lt;&gt;0),"R","S")</f>
        <v>S</v>
      </c>
      <c r="EZ6" s="24" t="str">
        <f>IF(EY6="R","U","S")</f>
        <v>S</v>
      </c>
      <c r="FA6" s="24">
        <f>ABS(Header_Length-(2*W6))</f>
        <v>23.375000000000014</v>
      </c>
      <c r="FB6" s="24">
        <f>IF(INT(Tab_Pattern_Length/24)&gt;=1,INT(Tab_Pattern_Length/24)+2,IF(INT(Tab_Pattern_Length/15)&gt;=1,INT(Tab_Pattern_Length/15)+1,2))</f>
        <v>2</v>
      </c>
      <c r="FC6" s="24">
        <f>Tab_Pattern_Length/(Possible_Tab_QTY-1)</f>
        <v>23.375000000000014</v>
      </c>
      <c r="FD6" s="24">
        <f>IF(AND(Possible_Tab_Spacing&lt;=24,Possible_Tab_Spacing&gt;=12),    Possible_Tab_QTY,    IF(Possible_Tab_Spacing&lt;12, IF(Possible_Tab_QTY-1&lt;=2,2,Possible_Tab_QTY-1), IF(Possible_Tab_Spacing&gt;24,Possible_Tab_QTY+1,30)))</f>
        <v>2</v>
      </c>
      <c r="FE6" s="41">
        <f>$FD6</f>
        <v>2</v>
      </c>
      <c r="FF6" s="24">
        <f>Tab_Pattern_Length/(FE6-1)</f>
        <v>23.375000000000014</v>
      </c>
      <c r="FG6" s="41">
        <f>$FF6</f>
        <v>23.375000000000014</v>
      </c>
      <c r="FH6" s="54">
        <f>$FD6</f>
        <v>2</v>
      </c>
      <c r="FI6" s="27" t="str">
        <f>IF(ISNUMBER(FIND("1",$Z6,1)),"R","S")</f>
        <v>R</v>
      </c>
      <c r="FJ6" s="24" t="str">
        <f>IF(ISNUMBER(FIND("2",$Z6,1)),"R","S")</f>
        <v>R</v>
      </c>
      <c r="FK6" s="24" t="str">
        <f>IF(ISNUMBER(FIND("3",$Z6,1)),"R","S")</f>
        <v>R</v>
      </c>
      <c r="FL6" s="25" t="str">
        <f>IF(ISNUMBER(FIND("4",$Z6,1)),"R","S")</f>
        <v>R</v>
      </c>
      <c r="FM6" s="27" t="str">
        <f t="shared" ref="FM6:FP7" si="0">IF(FI6="R", "U", "S")</f>
        <v>U</v>
      </c>
      <c r="FN6" s="24" t="str">
        <f t="shared" si="0"/>
        <v>U</v>
      </c>
      <c r="FO6" s="24" t="str">
        <f t="shared" si="0"/>
        <v>U</v>
      </c>
      <c r="FP6" s="24" t="str">
        <f t="shared" si="0"/>
        <v>U</v>
      </c>
      <c r="FQ6" s="41" t="str">
        <f>FM6</f>
        <v>U</v>
      </c>
      <c r="FR6" s="41" t="str">
        <f t="shared" ref="FR6:FT6" si="1">FN6</f>
        <v>U</v>
      </c>
      <c r="FS6" s="41" t="str">
        <f t="shared" si="1"/>
        <v>U</v>
      </c>
      <c r="FT6" s="41" t="str">
        <f t="shared" si="1"/>
        <v>U</v>
      </c>
      <c r="FU6" s="26">
        <f>Wrapper_Thk/COS(RADIANS(IF($Y$6=90,0,$Y$6)))</f>
        <v>0.49999999999999961</v>
      </c>
      <c r="FV6" s="41">
        <f>$FU$6</f>
        <v>0.49999999999999961</v>
      </c>
      <c r="FW6" s="41">
        <f t="shared" ref="FW6:FX9" si="2">$FU$6</f>
        <v>0.49999999999999961</v>
      </c>
      <c r="FX6" s="223">
        <f t="shared" si="2"/>
        <v>0.49999999999999961</v>
      </c>
      <c r="FY6" s="224" t="str">
        <f>IF(AND(FM6="U",ROUND(BQ6,6)=2),"U","S")</f>
        <v>S</v>
      </c>
      <c r="FZ6" s="24" t="str">
        <f>IF(AND(FN6="U",ROUND(BR6,6)=2),"U","S")</f>
        <v>S</v>
      </c>
      <c r="GA6" s="24" t="str">
        <f>IF(AND(FO6="U",ROUND(BS6,6)=2),"U","S")</f>
        <v>S</v>
      </c>
      <c r="GB6" s="24" t="str">
        <f>IF(AND(FP6="U",ROUND(BT6,6)=2),"U","S")</f>
        <v>S</v>
      </c>
      <c r="GC6" s="41" t="str">
        <f>FY6</f>
        <v>S</v>
      </c>
      <c r="GD6" s="41" t="str">
        <f t="shared" ref="GD6" si="3">FZ6</f>
        <v>S</v>
      </c>
      <c r="GE6" s="41" t="str">
        <f t="shared" ref="GE6" si="4">GA6</f>
        <v>S</v>
      </c>
      <c r="GF6" s="41" t="str">
        <f t="shared" ref="GF6" si="5">GB6</f>
        <v>S</v>
      </c>
      <c r="GG6" s="2" t="s">
        <v>10484</v>
      </c>
      <c r="GH6" s="2" t="s">
        <v>10484</v>
      </c>
      <c r="GI6" s="2" t="s">
        <v>10487</v>
      </c>
      <c r="GJ6" s="2" t="s">
        <v>10487</v>
      </c>
      <c r="GK6" s="215" t="str">
        <f>IF(AND(FK6="S",FL6="S"),"Front Size1", IF(FK6="R", GI6,GJ6))</f>
        <v>Front Size2</v>
      </c>
      <c r="GL6" s="24" t="str">
        <f>IF(ISNUMBER(FIND("1",$AA6,1)),"R","S")</f>
        <v>S</v>
      </c>
      <c r="GM6" s="24" t="str">
        <f>IF(ISNUMBER(FIND("2",$AA6,1)),"R","S")</f>
        <v>S</v>
      </c>
      <c r="GN6" s="24" t="str">
        <f>IF(ISNUMBER(FIND("3",$AA6,1)),"R","S")</f>
        <v>S</v>
      </c>
      <c r="GO6" s="24" t="str">
        <f>IF(ISNUMBER(FIND("4",$AA6,1)),"R","S")</f>
        <v>S</v>
      </c>
      <c r="GP6" s="27" t="str">
        <f t="shared" ref="GP6:GS7" si="6">IF(GL6="R", "U", "S")</f>
        <v>S</v>
      </c>
      <c r="GQ6" s="24" t="str">
        <f t="shared" si="6"/>
        <v>S</v>
      </c>
      <c r="GR6" s="24" t="str">
        <f t="shared" si="6"/>
        <v>S</v>
      </c>
      <c r="GS6" s="24" t="str">
        <f t="shared" si="6"/>
        <v>S</v>
      </c>
      <c r="GT6" s="41" t="str">
        <f>GP6</f>
        <v>S</v>
      </c>
      <c r="GU6" s="41" t="str">
        <f t="shared" ref="GU6:GU7" si="7">GQ6</f>
        <v>S</v>
      </c>
      <c r="GV6" s="41" t="str">
        <f t="shared" ref="GV6:GV7" si="8">GR6</f>
        <v>S</v>
      </c>
      <c r="GW6" s="41" t="str">
        <f t="shared" ref="GW6:GW7" si="9">GS6</f>
        <v>S</v>
      </c>
      <c r="GX6" s="41" t="str">
        <f>GP6</f>
        <v>S</v>
      </c>
      <c r="GY6" s="41" t="str">
        <f t="shared" ref="GY6:HA6" si="10">GQ6</f>
        <v>S</v>
      </c>
      <c r="GZ6" s="41" t="str">
        <f t="shared" si="10"/>
        <v>S</v>
      </c>
      <c r="HA6" s="41" t="str">
        <f t="shared" si="10"/>
        <v>S</v>
      </c>
      <c r="HB6" s="41">
        <f>$FU$6</f>
        <v>0.49999999999999961</v>
      </c>
      <c r="HC6" s="41">
        <f t="shared" ref="HC6:HE9" si="11">$FU$6</f>
        <v>0.49999999999999961</v>
      </c>
      <c r="HD6" s="41">
        <f t="shared" si="11"/>
        <v>0.49999999999999961</v>
      </c>
      <c r="HE6" s="41">
        <f t="shared" si="11"/>
        <v>0.49999999999999961</v>
      </c>
      <c r="HF6" s="52" t="str">
        <f>IF(AB6="Yes","R","S")</f>
        <v>S</v>
      </c>
      <c r="HG6" s="27" t="str">
        <f>IF(HF6="R", "U", "S")</f>
        <v>S</v>
      </c>
      <c r="HH6" s="41" t="str">
        <f>HG6</f>
        <v>S</v>
      </c>
      <c r="HI6" s="24">
        <f>Wrapper_Thk/COS(RADIANS(22.61986495))</f>
        <v>0.54166666667438523</v>
      </c>
      <c r="HJ6" s="52" t="str">
        <f>IF(AND(ISNUMBER(FIND("1",$AI6)),$AJ6="Coupling"),"R","S")</f>
        <v>S</v>
      </c>
      <c r="HK6" s="25" t="str">
        <f>IF(AND(ISNUMBER(FIND("2",$AI6)),$AJ6="Coupling"),"R","S")</f>
        <v>S</v>
      </c>
      <c r="HL6" s="52" t="str">
        <f>IF(AND(ISNUMBER(FIND("1",$AI6)),$AJ6="LWN"),"R","S")</f>
        <v>S</v>
      </c>
      <c r="HM6" s="50" t="str">
        <f>IF(AND(ISNUMBER(FIND("2",$AI6)),$AJ6="LWN"),"R","S")</f>
        <v>S</v>
      </c>
      <c r="HN6" s="52" t="str">
        <f>IF(AND(ISNUMBER(FIND("1",$AI6)),$AJ6="RFWN Flange"),"R","S")</f>
        <v>S</v>
      </c>
      <c r="HO6" s="50" t="str">
        <f>IF(AND(ISNUMBER(FIND("2",$AI6)),$AJ6="RFWN Flange"),"R","S")</f>
        <v>S</v>
      </c>
      <c r="HP6" s="24" t="str">
        <f>IF(OR(HJ6="R",HL6="R",HN6="R"), "U", "S")</f>
        <v>S</v>
      </c>
      <c r="HQ6" s="24" t="str">
        <f>IF(OR(HK6="R",HM6="R",HO6="R"), "U", "S")</f>
        <v>S</v>
      </c>
      <c r="HR6" s="46" t="str">
        <f>HP6</f>
        <v>S</v>
      </c>
      <c r="HS6" s="41" t="str">
        <f>HQ6</f>
        <v>S</v>
      </c>
      <c r="HT6" s="41" t="str">
        <f>HP6</f>
        <v>S</v>
      </c>
      <c r="HU6" s="124" t="str">
        <f t="shared" ref="HU6:HW7" si="12">IF($HJ6="R","U","S")</f>
        <v>S</v>
      </c>
      <c r="HV6" s="124" t="str">
        <f t="shared" si="12"/>
        <v>S</v>
      </c>
      <c r="HW6" s="124" t="str">
        <f t="shared" si="12"/>
        <v>S</v>
      </c>
      <c r="HX6" s="128" t="str">
        <f>IF($HL6="R","U","S")</f>
        <v>S</v>
      </c>
      <c r="HY6" s="124" t="str">
        <f t="shared" ref="HY6:HZ7" si="13">IF($HL6="R","U","S")</f>
        <v>S</v>
      </c>
      <c r="HZ6" s="124" t="str">
        <f t="shared" si="13"/>
        <v>S</v>
      </c>
      <c r="IA6" s="128" t="str">
        <f t="shared" ref="IA6:IC7" si="14">IF($HN6="R","U","S")</f>
        <v>S</v>
      </c>
      <c r="IB6" s="124" t="str">
        <f t="shared" si="14"/>
        <v>S</v>
      </c>
      <c r="IC6" s="125" t="str">
        <f t="shared" si="14"/>
        <v>S</v>
      </c>
      <c r="ID6" s="41" t="str">
        <f>HQ6</f>
        <v>S</v>
      </c>
      <c r="IE6" s="124" t="str">
        <f t="shared" ref="IE6:IG7" si="15">IF($HK6="R","U","S")</f>
        <v>S</v>
      </c>
      <c r="IF6" s="124" t="str">
        <f t="shared" si="15"/>
        <v>S</v>
      </c>
      <c r="IG6" s="124" t="str">
        <f t="shared" si="15"/>
        <v>S</v>
      </c>
      <c r="IH6" s="128" t="str">
        <f>IF($HM6="R","U","S")</f>
        <v>S</v>
      </c>
      <c r="II6" s="124" t="str">
        <f t="shared" ref="II6:IJ7" si="16">IF($HM6="R","U","S")</f>
        <v>S</v>
      </c>
      <c r="IJ6" s="125" t="str">
        <f t="shared" si="16"/>
        <v>S</v>
      </c>
      <c r="IK6" s="128" t="str">
        <f t="shared" ref="IK6:IM7" si="17">IF($HO6="R","U","S")</f>
        <v>S</v>
      </c>
      <c r="IL6" s="124" t="str">
        <f t="shared" si="17"/>
        <v>S</v>
      </c>
      <c r="IM6" s="125" t="str">
        <f t="shared" si="17"/>
        <v>S</v>
      </c>
      <c r="IN6" s="26">
        <f>Wrapper_Thk/COS(RADIANS(IF(AM6=90,0,AM6)))</f>
        <v>0.49999999999999961</v>
      </c>
      <c r="IO6" s="66">
        <f>Wrapper_Thk/COS(RADIANS(IF(AO6=90,0,AO6)))</f>
        <v>0.49999999999999961</v>
      </c>
      <c r="IP6" s="24">
        <f>IF(AJ6="RFWN Flange", 0.0625,0.0001)</f>
        <v>1E-4</v>
      </c>
      <c r="IQ6" s="134">
        <f>$IP6</f>
        <v>1E-4</v>
      </c>
      <c r="IR6" s="134">
        <f t="shared" ref="IR6:IS7" si="18">$IP6</f>
        <v>1E-4</v>
      </c>
      <c r="IS6" s="134">
        <f t="shared" si="18"/>
        <v>1E-4</v>
      </c>
      <c r="IT6" s="24" t="str">
        <f>CONCATENATE("CLASS ",$AD6," COUPLING, ",AE6," IN ",$AC6,IF(Nozzle_Angle=0,"","-miter"))</f>
        <v>CLASS 3000 COUPLING, 1 IN [SA105]</v>
      </c>
      <c r="IU6" s="24" t="str">
        <f>CONCATENATE("CLASS ",$AD6," COUPLING, ",AF6," IN ",$AC6,IF(Nozzle_Angle=0,"","-miter"))</f>
        <v>CLASS 3000 COUPLING, 1 IN [SA105]</v>
      </c>
      <c r="IV6" s="24" t="str">
        <f>CONCATENATE("CLASS ",$AD6," COUPLING, ",AG6," IN ",$AC6,IF(Nozzle_Angle=0,"","-miter"))</f>
        <v>CLASS 3000 COUPLING, 1 IN [SA105]</v>
      </c>
      <c r="IW6" s="25" t="str">
        <f>CONCATENATE("CLASS ",$AD6," COUPLING, ",AH6," IN ",$AC6,IF(Nozzle_Angle=0,"","-miter"))</f>
        <v>CLASS 3000 COUPLING, 1 IN [SA105]</v>
      </c>
      <c r="IX6" s="24" t="str">
        <f>CONCATENATE("CLASS ",$AK6," COUPLING, ",AL6," IN ",$AC6,IF($AM6=0,"","-miter"))</f>
        <v>CLASS 3000 COUPLING, 1 IN [SA105]</v>
      </c>
      <c r="IY6" s="25" t="str">
        <f>CONCATENATE("CLASS ",$AK6," COUPLING, ",AN6," IN ",$AC6,IF($AO6=0,"","-miter"))</f>
        <v>CLASS 3000 COUPLING, 1 IN [SA105]</v>
      </c>
      <c r="IZ6" s="24">
        <f>IF(AM6=0,0,22.61986495)</f>
        <v>0</v>
      </c>
      <c r="JA6" s="24">
        <f>IF(AO6=0,0,22.61986495)</f>
        <v>0</v>
      </c>
      <c r="JB6" s="24" t="str">
        <f>"Vent"</f>
        <v>Vent</v>
      </c>
      <c r="JC6" s="24" t="str">
        <f>"Drain"</f>
        <v>Drain</v>
      </c>
      <c r="JD6" s="24" t="str">
        <f>CONCATENATE("WNeck Flange ",AQ6,"-NPS",AR6," SCH-",AS6," [",AP6,"]")</f>
        <v>WNeck Flange 300-NPS1 SCH-160 [SA105]</v>
      </c>
      <c r="JE6" s="24" t="str">
        <f>CONCATENATE("WNeck Flange ",AQ6,"-NPS",AT6," SCH-",AU6," [",AP6,"]")</f>
        <v>WNeck Flange 300-NPS1 SCH-160 [SA105]</v>
      </c>
      <c r="JF6" s="24" t="str">
        <f>IF(OR($AV6="Top",$AV6="Top &amp; Bottom"),"R","S")</f>
        <v>S</v>
      </c>
      <c r="JG6" s="24" t="str">
        <f>IF(OR($AV6="Bottom",$AV6="Top &amp; Bottom"),"R","S")</f>
        <v>S</v>
      </c>
      <c r="JH6" s="24" t="str">
        <f>IF(JF6="R","U","S")</f>
        <v>S</v>
      </c>
      <c r="JI6" s="134" t="str">
        <f>$JH6</f>
        <v>S</v>
      </c>
      <c r="JJ6" s="103" t="str">
        <f>$JH6</f>
        <v>S</v>
      </c>
      <c r="JK6" s="134">
        <f>$FU$6</f>
        <v>0.49999999999999961</v>
      </c>
      <c r="JL6" s="24" t="str">
        <f>IF(JG6="R","U","S")</f>
        <v>S</v>
      </c>
      <c r="JM6" s="134" t="str">
        <f>$JL6</f>
        <v>S</v>
      </c>
      <c r="JN6" s="134" t="str">
        <f>$JL6</f>
        <v>S</v>
      </c>
      <c r="JO6" s="134">
        <f>$FU$6</f>
        <v>0.49999999999999961</v>
      </c>
      <c r="JP6" s="24" t="str">
        <f>CONCATENATE("CLASS ",$AW6," COUPLING, ",AX6," IN ",$AC6,IF($AY6=0,"","-miter"))</f>
        <v>CLASS 3000 COUPLING, 1 IN [SA105]</v>
      </c>
      <c r="JQ6" s="24" t="str">
        <f>CONCATENATE("CLASS ",$AW6," COUPLING, ",AZ6," IN ",$AC6,IF($BA6=0,"","-miter"))</f>
        <v>CLASS 3000 COUPLING, 1 IN [SA105]</v>
      </c>
      <c r="JR6" s="24" t="str">
        <f>"U"</f>
        <v>U</v>
      </c>
      <c r="JS6" s="41" t="str">
        <f>IF(JR6="U","S","U")</f>
        <v>S</v>
      </c>
      <c r="JT6" s="24" t="str">
        <f>"U"</f>
        <v>U</v>
      </c>
      <c r="JU6" s="41" t="str">
        <f>IF(JT6="U","S","U")</f>
        <v>S</v>
      </c>
      <c r="JV6" s="27" t="str">
        <f>IF($F6="None","S","R")</f>
        <v>R</v>
      </c>
      <c r="JW6" s="24" t="str">
        <f>IF($F6="Top","U","S")</f>
        <v>U</v>
      </c>
      <c r="JX6" s="41" t="str">
        <f>$JW6</f>
        <v>U</v>
      </c>
      <c r="JY6" s="41" t="str">
        <f>$JW6</f>
        <v>U</v>
      </c>
      <c r="JZ6" s="24" t="str">
        <f>IF($F6="Bottom","U","S")</f>
        <v>S</v>
      </c>
      <c r="KA6" s="41" t="str">
        <f>$JZ6</f>
        <v>S</v>
      </c>
      <c r="KB6" s="42" t="str">
        <f>$JZ6</f>
        <v>S</v>
      </c>
      <c r="KC6" s="41">
        <f>VLOOKUP(SF_Size,HDR_Support_Table,10,FALSE)</f>
        <v>5</v>
      </c>
      <c r="KD6" s="134">
        <f>SF_Depth</f>
        <v>29</v>
      </c>
      <c r="KE6" s="134">
        <f>SF_Thk</f>
        <v>0.25</v>
      </c>
      <c r="KF6" s="176" t="str">
        <f>IF(OR(ProductLine="AXC",Slide_Pad_Type="None"),"S","R")</f>
        <v>S</v>
      </c>
      <c r="KG6" s="24" t="str">
        <f>IF($KF$6="R","U",$KF$6)</f>
        <v>S</v>
      </c>
      <c r="KH6" s="134" t="str">
        <f>$KF$6</f>
        <v>S</v>
      </c>
      <c r="KI6" s="24" t="str">
        <f>IF(Slide_Pad_Type="None","Teflon, 3.5 x 5",Slide_Pad_Type)</f>
        <v>Teflon, 3.5 x 5</v>
      </c>
      <c r="KJ6" s="176" t="str">
        <f>IF(OR(ProductLine="AXC",Slide_Pad2_Type="None"),"S","R")</f>
        <v>S</v>
      </c>
      <c r="KK6" s="24" t="str">
        <f>IF($KJ$6="R","U",$KJ$6)</f>
        <v>S</v>
      </c>
      <c r="KL6" s="134" t="str">
        <f>$KJ$6</f>
        <v>S</v>
      </c>
      <c r="KM6" s="24" t="str">
        <f>IF(Slide_Pad2_Type="None","Teflon, 3.5 x 5",Slide_Pad2_Type)</f>
        <v>Teflon, 3.5 x 5</v>
      </c>
      <c r="KN6" s="177">
        <f>VLOOKUP(Slide_Pad_Type,Slide_Pad_Size_Table,2,FALSE)</f>
        <v>0</v>
      </c>
      <c r="KO6" s="177">
        <f>VLOOKUP(Slide_Pad_Type,Slide_Pad_Size_Table,2,FALSE)+VLOOKUP(Slide_Pad2_Type,Slide_Pad_Size_Table,2,FALSE)+0.000001</f>
        <v>9.9999999999999995E-7</v>
      </c>
      <c r="KP6" s="176" t="str">
        <f>IF(OR(ProductLine="AXC",Slide_Pad_Top_Type="None"),"S","R")</f>
        <v>S</v>
      </c>
      <c r="KQ6" s="24" t="str">
        <f>IF($KP$6="R","U",$KP$6)</f>
        <v>S</v>
      </c>
      <c r="KR6" s="134" t="str">
        <f>$KP$6</f>
        <v>S</v>
      </c>
      <c r="KS6" s="177" t="str">
        <f>IF(Slide_Pad_Top_Type="None","Teflon, 3.5 x 5",Slide_Pad_Top_Type)</f>
        <v>Teflon, 3.5 x 5</v>
      </c>
      <c r="KT6" s="177">
        <f>VLOOKUP(Slide_Pad_Top_Type,Slide_Pad_Size_Table,2,FALSE)+0.000001</f>
        <v>9.9999999999999995E-7</v>
      </c>
      <c r="KU6" s="24" t="str">
        <f>IF(OR(ProductLine&lt;&gt;"AXC",Header_Support_Type_Front="None"),"S","R")</f>
        <v>R</v>
      </c>
      <c r="KV6" s="134" t="str">
        <f>IF($KU$6="R","U","S")</f>
        <v>U</v>
      </c>
      <c r="KW6" s="134" t="str">
        <f>$KU$6</f>
        <v>R</v>
      </c>
      <c r="KX6" s="24" t="str">
        <f>IF(RIGHT($R6,3)="Bar",$R6,IF($R6="None", "Weld Bar", CONCATENATE(LEFT($R6,FIND("Bar",$R6,1)+2)," (",IF(ISNUMBER(FIND("with",$R6,1)),"Custom",SF_Size),") - ",$U6)) )</f>
        <v>Weld Bar</v>
      </c>
      <c r="KY6" s="24">
        <f>IF(U6="Custom",50,U6)</f>
        <v>9.5</v>
      </c>
      <c r="KZ6" s="24" t="str">
        <f>IF(ISTEXT(VLOOKUP(KX6,HDR_Support_Config_List,1,FALSE)),"Good Config Name","Bad Config Name")</f>
        <v>Good Config Name</v>
      </c>
      <c r="LA6" s="24">
        <f>VLOOKUP(SF_Size,HDR_Support_Table,IF(LEFT(Header_Support_Type_Front,4)="Weld",4,7),FALSE)</f>
        <v>0.1875</v>
      </c>
      <c r="LB6" s="41">
        <f>$LA6</f>
        <v>0.1875</v>
      </c>
      <c r="LC6" s="24">
        <f>VLOOKUP(SF_Size,HDR_Support_Table,IF(LEFT(Header_Support_Type_Front,4)="Weld",3,6),FALSE)</f>
        <v>0.625</v>
      </c>
      <c r="LD6" s="24" t="str">
        <f>IF(Tubes_Reamed?="Yes","R",IF(AND(ProductLine="Hammco",Tube_Connection_Type&lt;&gt;"Standard"),"R","S"))</f>
        <v>S</v>
      </c>
      <c r="LE6" s="24" t="str">
        <f>IF(Tubes_Reamed?="Yes",ROUND(Tube_Dia,4)&amp;" Tube Reamed","Default")</f>
        <v>Default</v>
      </c>
      <c r="LF6" s="24" t="str">
        <f>"Front"</f>
        <v>Front</v>
      </c>
      <c r="LG6" s="41">
        <f>IF(OR(ROUND(BG6,0)=360,ROUND(BG6,0)=0),90,TRUNC(BG6,3))</f>
        <v>90</v>
      </c>
      <c r="LH6" s="24" t="str">
        <f>CONCATENATE($B$2,$C$2)</f>
        <v>3</v>
      </c>
      <c r="LI6" s="24" t="str">
        <f>CONCATENATE(".",$LH6)</f>
        <v>.3</v>
      </c>
      <c r="LJ6" s="24" t="str">
        <f>CONCATENATE($LH6,"-HDR-F")</f>
        <v>3-HDR-F</v>
      </c>
      <c r="LK6" s="24" t="str">
        <f>CONCATENATE($LH6,"-SEC")</f>
        <v>3-SEC</v>
      </c>
      <c r="LL6" s="24" t="str">
        <f>LEFT($A$2,FIND("_",$A$2,1)-1)</f>
        <v>000000</v>
      </c>
      <c r="LQ6" s="24" t="str">
        <f>CONCATENATE($LH6,"-SEC")</f>
        <v>3-SEC</v>
      </c>
      <c r="MG6" s="88" t="s">
        <v>496</v>
      </c>
      <c r="MH6" s="2">
        <v>150</v>
      </c>
      <c r="MI6" s="36">
        <v>1</v>
      </c>
      <c r="MJ6" s="2">
        <v>9</v>
      </c>
      <c r="MK6" s="36">
        <v>1</v>
      </c>
      <c r="ML6" s="2">
        <v>9</v>
      </c>
    </row>
    <row r="7" spans="1:350" s="2" customFormat="1" ht="18.75" x14ac:dyDescent="0.3">
      <c r="A7" s="36" t="s">
        <v>2</v>
      </c>
      <c r="B7" s="143" t="str">
        <f>B6</f>
        <v>AXC</v>
      </c>
      <c r="C7" s="38">
        <v>0</v>
      </c>
      <c r="D7" s="41" t="str">
        <f>D$6</f>
        <v>No</v>
      </c>
      <c r="E7" s="41" t="str">
        <f>E$6</f>
        <v>No</v>
      </c>
      <c r="F7" s="24" t="str">
        <f>IF(F6&lt;&gt;"None","None","Top")</f>
        <v>None</v>
      </c>
      <c r="G7" s="41" t="str">
        <f t="shared" ref="G7" si="19">G6</f>
        <v>D2 SA516 70 (N) cs</v>
      </c>
      <c r="H7" s="45" t="str">
        <f t="shared" ref="H7" si="20">H6</f>
        <v>Shoulder</v>
      </c>
      <c r="I7" s="24" t="str">
        <f>Slide_Pad_Type</f>
        <v>None</v>
      </c>
      <c r="J7" s="24" t="str">
        <f>Slide_Pad2_Type</f>
        <v>None</v>
      </c>
      <c r="K7" s="24" t="str">
        <f>Slide_Pad_Top_Type</f>
        <v>None</v>
      </c>
      <c r="L7" s="57" t="str">
        <f>L6</f>
        <v>MC12x10.6</v>
      </c>
      <c r="M7" s="45">
        <f>M6</f>
        <v>29</v>
      </c>
      <c r="N7" s="45">
        <f>N6</f>
        <v>4</v>
      </c>
      <c r="O7" s="45">
        <f t="shared" ref="O7:P7" si="21">O6</f>
        <v>0.25</v>
      </c>
      <c r="P7" s="45">
        <f t="shared" si="21"/>
        <v>1.75</v>
      </c>
      <c r="Q7" s="55" t="str">
        <f>Q6</f>
        <v>No</v>
      </c>
      <c r="R7" s="10" t="str">
        <f>IF(Locking_Tab?="Yes","None",IF(Header_Support_Type_Front="Weld Bar","Float Bar","Weld Bar"))</f>
        <v>Float Bar</v>
      </c>
      <c r="S7" s="2">
        <v>4</v>
      </c>
      <c r="T7" s="2">
        <v>0.18750000000000003</v>
      </c>
      <c r="U7" s="50">
        <f>IF(ISNUMBER(FIND("with",$R7,1)),"Custom",VLOOKUP(SF_Size,HDR_Support_Table,IF($R7="Float Bar",5,2),FALSE))</f>
        <v>11.0625</v>
      </c>
      <c r="V7" s="55" t="str">
        <f t="shared" ref="V7" si="22">V$6</f>
        <v>Yes</v>
      </c>
      <c r="W7" s="41">
        <f>W$6</f>
        <v>4</v>
      </c>
      <c r="X7" s="85" t="s">
        <v>1788</v>
      </c>
      <c r="Y7" s="66">
        <f>Nozzle_Angle</f>
        <v>0</v>
      </c>
      <c r="Z7" s="91" t="s">
        <v>1887</v>
      </c>
      <c r="AA7" s="48"/>
      <c r="AB7" s="193" t="str">
        <f>AB6</f>
        <v>No</v>
      </c>
      <c r="AC7" s="94" t="str">
        <f>AC6</f>
        <v>[SA105]</v>
      </c>
      <c r="AD7" s="26">
        <f t="shared" ref="AD7" si="23">AD6</f>
        <v>3000</v>
      </c>
      <c r="AE7" s="36">
        <v>1</v>
      </c>
      <c r="AF7" s="36">
        <v>1</v>
      </c>
      <c r="AG7" s="36">
        <v>1</v>
      </c>
      <c r="AH7" s="37">
        <v>1</v>
      </c>
      <c r="AI7" s="118"/>
      <c r="AJ7" s="121" t="str">
        <f t="shared" ref="AJ7" si="24">AJ6</f>
        <v>Coupling</v>
      </c>
      <c r="AK7" s="94">
        <f t="shared" ref="AK7" si="25">AK6</f>
        <v>3000</v>
      </c>
      <c r="AL7" s="36">
        <v>1</v>
      </c>
      <c r="AM7" s="2">
        <f>AM6</f>
        <v>0</v>
      </c>
      <c r="AN7" s="36">
        <v>1</v>
      </c>
      <c r="AO7" s="85">
        <f>AO6</f>
        <v>0</v>
      </c>
      <c r="AP7" s="94" t="str">
        <f>AP6</f>
        <v>SA105</v>
      </c>
      <c r="AQ7" s="26">
        <f>AQ6</f>
        <v>300</v>
      </c>
      <c r="AR7" s="36">
        <v>1</v>
      </c>
      <c r="AS7" s="2">
        <v>160</v>
      </c>
      <c r="AT7" s="36">
        <v>1</v>
      </c>
      <c r="AU7" s="2">
        <v>160</v>
      </c>
      <c r="AV7" s="10" t="s">
        <v>1739</v>
      </c>
      <c r="AW7" s="26">
        <f t="shared" ref="AW7" si="26">AW6</f>
        <v>3000</v>
      </c>
      <c r="AX7" s="36">
        <v>1</v>
      </c>
      <c r="AY7" s="2">
        <f>AY6</f>
        <v>0</v>
      </c>
      <c r="AZ7" s="36">
        <v>1</v>
      </c>
      <c r="BA7" s="85">
        <f t="shared" ref="BA7" si="27">BA6</f>
        <v>0</v>
      </c>
      <c r="BB7" s="57">
        <f t="shared" ref="BB7:BD7" si="28">BB6</f>
        <v>1</v>
      </c>
      <c r="BC7" s="104">
        <f t="shared" si="28"/>
        <v>0.99999999999999922</v>
      </c>
      <c r="BD7" s="50" t="str">
        <f t="shared" si="28"/>
        <v>Plate</v>
      </c>
      <c r="BE7" s="55">
        <f>BE6</f>
        <v>1.0000000000000001E-5</v>
      </c>
      <c r="BF7" s="41">
        <f>BF6</f>
        <v>89.99999999999855</v>
      </c>
      <c r="BG7" s="41">
        <f>90-ROUND(BF7,8)</f>
        <v>0</v>
      </c>
      <c r="BH7" s="62">
        <v>0.49999999999999961</v>
      </c>
      <c r="BI7" s="62">
        <v>1</v>
      </c>
      <c r="BJ7" s="62">
        <v>0.84375000000000022</v>
      </c>
      <c r="BK7" s="62">
        <v>31.374999999999979</v>
      </c>
      <c r="BL7" s="62">
        <v>5.9999999999999973</v>
      </c>
      <c r="BM7" s="62">
        <v>6.5846143170299856</v>
      </c>
      <c r="BN7" s="62">
        <v>26.565509550648066</v>
      </c>
      <c r="BO7" s="41">
        <f>BO6</f>
        <v>1</v>
      </c>
      <c r="BP7" s="41" t="str">
        <f>$BP$6</f>
        <v>Carbon</v>
      </c>
      <c r="BQ7" s="62">
        <v>0.99999999999999922</v>
      </c>
      <c r="BR7" s="62">
        <v>1.0000000000000036</v>
      </c>
      <c r="BS7" s="62">
        <v>0.99999999999999922</v>
      </c>
      <c r="BT7" s="62">
        <v>1.0000000000000036</v>
      </c>
      <c r="BU7" s="165">
        <f t="shared" ref="BU7:BW7" si="29">BU6</f>
        <v>0.99999999999999922</v>
      </c>
      <c r="BV7" s="157" t="str">
        <f t="shared" ref="BV7:BX7" si="30">BV6</f>
        <v>Standard</v>
      </c>
      <c r="BW7" s="164">
        <f t="shared" si="29"/>
        <v>0.99999999999999478</v>
      </c>
      <c r="BX7" s="157" t="str">
        <f t="shared" si="30"/>
        <v>No</v>
      </c>
      <c r="BY7" s="157">
        <f t="shared" ref="BY7:BZ7" si="31">BY6</f>
        <v>1.5</v>
      </c>
      <c r="BZ7" s="157">
        <f t="shared" si="31"/>
        <v>0.5</v>
      </c>
      <c r="CA7" s="164">
        <f t="shared" ref="CA7:CI7" si="32">CA6</f>
        <v>0.62500000000001221</v>
      </c>
      <c r="CB7" s="164">
        <f t="shared" ref="CB7:CC7" si="33">CB6</f>
        <v>0.50499999999998846</v>
      </c>
      <c r="CC7" s="164">
        <f t="shared" si="33"/>
        <v>6.0000000000011926E-2</v>
      </c>
      <c r="CD7" s="157">
        <f t="shared" ref="CD7" si="34">CD6</f>
        <v>16</v>
      </c>
      <c r="CE7" s="166">
        <f t="shared" si="32"/>
        <v>20</v>
      </c>
      <c r="CF7" s="167">
        <f t="shared" si="32"/>
        <v>3.9999999999999791</v>
      </c>
      <c r="CG7" s="168">
        <f t="shared" si="32"/>
        <v>0</v>
      </c>
      <c r="CH7" s="166">
        <f>CH6</f>
        <v>4.9999989999999785</v>
      </c>
      <c r="CI7" s="167">
        <f t="shared" si="32"/>
        <v>0.99999999999999478</v>
      </c>
      <c r="CJ7" s="41" t="str">
        <f t="shared" ref="CJ7:CK7" si="35">CJ$6</f>
        <v>U</v>
      </c>
      <c r="CK7" s="41">
        <f t="shared" si="35"/>
        <v>1</v>
      </c>
      <c r="CL7" s="24">
        <f>VLOOKUP(R7,HDR_Support_Type_Table,3,FALSE)</f>
        <v>1</v>
      </c>
      <c r="CM7" s="190">
        <f>CM6</f>
        <v>4.3374999999999914E-2</v>
      </c>
      <c r="CN7" s="166">
        <f>CM6</f>
        <v>4.3374999999999914E-2</v>
      </c>
      <c r="CO7" s="27">
        <f>IF(AND(Header_Type="Tube",ROUND(Tube_Dia,4)&lt;1.25,Oil?="No"),0,IF(ROUND(T_and_P_Thk_Rear,4)&gt;=1,2,1))</f>
        <v>2</v>
      </c>
      <c r="CP7" s="2">
        <v>0.125</v>
      </c>
      <c r="CQ7" s="24">
        <f>IF(Groove_QTY_Rear&gt;=2,0.25,ROUND(T_and_P_Thk_Rear,4)*2)</f>
        <v>0.25</v>
      </c>
      <c r="CR7" s="24">
        <f>IF(Tubes_Reamed?="Yes",  Tube_Ream_Depth-Tube_Ream_Clearance-Groove_Width_Rear-Groove_Spacing_Rear-Groove_Width_Rear,   IF(Groove_QTY_Rear&gt;=2,  ((ROUND(T_and_P_Thk_Rear,4)+IF(Tube_Connection_Type="Strength Weld",CM6,0)-Groove_Spacing_Rear-(2*Groove_Width_Rear))/2),   (ROUND(T_and_P_Thk_Rear,4)/2)-(Groove_Width_Rear/2)))</f>
        <v>0.25</v>
      </c>
      <c r="CS7" s="134">
        <f>CR7</f>
        <v>0.25</v>
      </c>
      <c r="CT7" s="24">
        <f>Groove_Width_Rear</f>
        <v>0.125</v>
      </c>
      <c r="CU7" s="24" t="str">
        <f>IF(Groove_QTY_Rear&gt;=1,"U","S")</f>
        <v>U</v>
      </c>
      <c r="CV7" s="24">
        <f>Groove_Width_Rear</f>
        <v>0.125</v>
      </c>
      <c r="CW7" s="24" t="str">
        <f>IF(Groove_QTY_Rear&lt;2,"S","U")</f>
        <v>U</v>
      </c>
      <c r="CX7" s="40" t="str">
        <f t="shared" ref="CX7:DQ7" si="36">CX$6</f>
        <v>3/4-16 (0.625 tube)</v>
      </c>
      <c r="CY7" s="41">
        <f t="shared" si="36"/>
        <v>0.6875</v>
      </c>
      <c r="CZ7" s="41">
        <f t="shared" si="36"/>
        <v>1.125</v>
      </c>
      <c r="DA7" s="41">
        <f t="shared" si="36"/>
        <v>0.63200000000000001</v>
      </c>
      <c r="DB7" s="42">
        <f t="shared" si="36"/>
        <v>2.9999999999999987</v>
      </c>
      <c r="DC7" s="41">
        <f t="shared" si="36"/>
        <v>1.5</v>
      </c>
      <c r="DD7" s="41">
        <f t="shared" si="36"/>
        <v>1.2990381056766576</v>
      </c>
      <c r="DE7" s="46">
        <f t="shared" si="36"/>
        <v>20</v>
      </c>
      <c r="DF7" s="41">
        <f t="shared" si="36"/>
        <v>19</v>
      </c>
      <c r="DG7" s="41">
        <f t="shared" si="36"/>
        <v>2</v>
      </c>
      <c r="DH7" s="41">
        <f t="shared" si="36"/>
        <v>2</v>
      </c>
      <c r="DI7" s="41">
        <f t="shared" si="36"/>
        <v>2</v>
      </c>
      <c r="DJ7" s="42">
        <f t="shared" si="36"/>
        <v>2</v>
      </c>
      <c r="DK7" s="46">
        <f t="shared" si="36"/>
        <v>20</v>
      </c>
      <c r="DL7" s="41">
        <f t="shared" si="36"/>
        <v>19</v>
      </c>
      <c r="DM7" s="41">
        <f t="shared" si="36"/>
        <v>2</v>
      </c>
      <c r="DN7" s="42">
        <f t="shared" si="36"/>
        <v>2</v>
      </c>
      <c r="DO7" s="45" t="str">
        <f t="shared" si="36"/>
        <v>3/4-16 (0.625 tube)</v>
      </c>
      <c r="DP7" s="45">
        <f t="shared" si="36"/>
        <v>0.6875</v>
      </c>
      <c r="DQ7" s="45">
        <f t="shared" si="36"/>
        <v>2.9999999999999987</v>
      </c>
      <c r="DR7" s="53" t="str">
        <f>DR$6</f>
        <v>S</v>
      </c>
      <c r="DS7" s="46">
        <f>DS$6</f>
        <v>5.9999989999999732</v>
      </c>
      <c r="DT7" s="41">
        <f>DT$6</f>
        <v>4.9999989999999732</v>
      </c>
      <c r="DU7" s="41">
        <f>DU$6</f>
        <v>2</v>
      </c>
      <c r="DV7" s="42">
        <f>DV$6</f>
        <v>2</v>
      </c>
      <c r="DW7" s="46">
        <f t="shared" ref="DW7:FH7" si="37">DW$6</f>
        <v>5.9999989999999732</v>
      </c>
      <c r="DX7" s="41">
        <f t="shared" si="37"/>
        <v>4.9999989999999732</v>
      </c>
      <c r="DY7" s="41">
        <f t="shared" si="37"/>
        <v>2</v>
      </c>
      <c r="DZ7" s="41">
        <f t="shared" si="37"/>
        <v>2</v>
      </c>
      <c r="EA7" s="55" t="str">
        <f t="shared" si="37"/>
        <v>S</v>
      </c>
      <c r="EB7" s="41" t="str">
        <f t="shared" si="37"/>
        <v>S</v>
      </c>
      <c r="EC7" s="41" t="str">
        <f t="shared" si="37"/>
        <v>S</v>
      </c>
      <c r="ED7" s="54" t="str">
        <f t="shared" si="37"/>
        <v>Default</v>
      </c>
      <c r="EE7" s="55" t="str">
        <f t="shared" si="37"/>
        <v>S</v>
      </c>
      <c r="EF7" s="41" t="str">
        <f t="shared" si="37"/>
        <v>Tube</v>
      </c>
      <c r="EG7" s="41">
        <f t="shared" si="37"/>
        <v>0.22619803002198999</v>
      </c>
      <c r="EH7" s="54">
        <f t="shared" si="37"/>
        <v>0.22619803002198999</v>
      </c>
      <c r="EI7" s="41" t="str">
        <f t="shared" si="37"/>
        <v>S</v>
      </c>
      <c r="EJ7" s="41" t="str">
        <f t="shared" si="37"/>
        <v>S</v>
      </c>
      <c r="EK7" s="41">
        <f t="shared" si="37"/>
        <v>0.625</v>
      </c>
      <c r="EL7" s="41">
        <f t="shared" si="37"/>
        <v>0.625</v>
      </c>
      <c r="EM7" s="54">
        <f t="shared" si="37"/>
        <v>1.0000000000000001E-5</v>
      </c>
      <c r="EN7" s="41">
        <f t="shared" si="37"/>
        <v>1</v>
      </c>
      <c r="EO7" s="24">
        <f>VLOOKUP(SF_Size,HDR_Support_Table,9,FALSE)  -  Header_Depth  -  HDR_Offset_Rear</f>
        <v>6.0000000000000027</v>
      </c>
      <c r="EP7" s="24" t="str">
        <f>IF(RIGHT(AirFillerTabs?,6)="custom",  "custom",  IF(AND(Header_Type="SQ Pipe",HDR_2_SF_GAP_Rear=1.5), "Tube", Header_Type)  )</f>
        <v>Plate</v>
      </c>
      <c r="EQ7" s="24" t="str">
        <f>IF(EP7="custom","",IF(Material_Type="Stainless"," SS",IF(AND(LowTemp?="Yes",Header_Type&lt;&gt;"Plate NACE")," Low Temp","")))</f>
        <v/>
      </c>
      <c r="ER7" s="24" t="str">
        <f>CONCATENATE(EP7,EQ7)</f>
        <v>Plate</v>
      </c>
      <c r="ES7" s="45" t="str">
        <f t="shared" si="37"/>
        <v>R</v>
      </c>
      <c r="ET7" s="45" t="str">
        <f t="shared" si="37"/>
        <v>U</v>
      </c>
      <c r="EU7" s="24">
        <f>IF(Tab_Orientation_Rear="Vertical",0,270)</f>
        <v>0</v>
      </c>
      <c r="EV7" s="24">
        <f>IF(EU7&lt;&gt;0,0,IF(AND(Header_Type="SQ Pipe",HDR_2_SF_GAP_Rear=1.5),1.25,1.75))</f>
        <v>1.75</v>
      </c>
      <c r="EW7" s="24">
        <f>IF(EU7&lt;&gt;0,0,IF(AND(Header_Type="SQ Pipe",HDR_2_SF_GAP_Rear=1.5),1.25,1.75))</f>
        <v>1.75</v>
      </c>
      <c r="EX7" s="41" t="str">
        <f>EX$6</f>
        <v>Plate</v>
      </c>
      <c r="EY7" s="24" t="str">
        <f>IF(AND(LEFT($V$6,3)="Yes",$C7&lt;&gt;0),"R","S")</f>
        <v>S</v>
      </c>
      <c r="EZ7" s="24" t="str">
        <f>IF(EY7="R","U","S")</f>
        <v>S</v>
      </c>
      <c r="FA7" s="41">
        <f t="shared" si="37"/>
        <v>23.375000000000014</v>
      </c>
      <c r="FB7" s="41">
        <f t="shared" si="37"/>
        <v>2</v>
      </c>
      <c r="FC7" s="41">
        <f t="shared" si="37"/>
        <v>23.375000000000014</v>
      </c>
      <c r="FD7" s="41">
        <f t="shared" si="37"/>
        <v>2</v>
      </c>
      <c r="FE7" s="41">
        <f t="shared" si="37"/>
        <v>2</v>
      </c>
      <c r="FF7" s="41">
        <f t="shared" si="37"/>
        <v>23.375000000000014</v>
      </c>
      <c r="FG7" s="41">
        <f t="shared" si="37"/>
        <v>23.375000000000014</v>
      </c>
      <c r="FH7" s="54">
        <f t="shared" si="37"/>
        <v>2</v>
      </c>
      <c r="FI7" s="27" t="str">
        <f>IF(ISNUMBER(FIND("1",$Z7,1)),"R","S")</f>
        <v>R</v>
      </c>
      <c r="FJ7" s="24" t="str">
        <f>IF(ISNUMBER(FIND("2",$Z7,1)),"R","S")</f>
        <v>R</v>
      </c>
      <c r="FK7" s="24" t="str">
        <f>IF(ISNUMBER(FIND("3",$Z7,1)),"R","S")</f>
        <v>R</v>
      </c>
      <c r="FL7" s="25" t="str">
        <f>IF(ISNUMBER(FIND("4",$Z7,1)),"R","S")</f>
        <v>R</v>
      </c>
      <c r="FM7" s="27" t="str">
        <f t="shared" si="0"/>
        <v>U</v>
      </c>
      <c r="FN7" s="24" t="str">
        <f t="shared" si="0"/>
        <v>U</v>
      </c>
      <c r="FO7" s="24" t="str">
        <f t="shared" si="0"/>
        <v>U</v>
      </c>
      <c r="FP7" s="24" t="str">
        <f t="shared" si="0"/>
        <v>U</v>
      </c>
      <c r="FQ7" s="41" t="str">
        <f>FM7</f>
        <v>U</v>
      </c>
      <c r="FR7" s="41" t="str">
        <f t="shared" ref="FR7" si="38">FN7</f>
        <v>U</v>
      </c>
      <c r="FS7" s="41" t="str">
        <f t="shared" ref="FS7" si="39">FO7</f>
        <v>U</v>
      </c>
      <c r="FT7" s="41" t="str">
        <f t="shared" ref="FT7" si="40">FP7</f>
        <v>U</v>
      </c>
      <c r="FU7" s="41">
        <f>$FU$6</f>
        <v>0.49999999999999961</v>
      </c>
      <c r="FV7" s="41">
        <f t="shared" ref="FV7:FV9" si="41">$FU$6</f>
        <v>0.49999999999999961</v>
      </c>
      <c r="FW7" s="41">
        <f t="shared" si="2"/>
        <v>0.49999999999999961</v>
      </c>
      <c r="FX7" s="223">
        <f t="shared" si="2"/>
        <v>0.49999999999999961</v>
      </c>
      <c r="FY7" s="224" t="str">
        <f>IF(AND(FM7="U",ROUND(BQ7,6)=2),"U","S")</f>
        <v>S</v>
      </c>
      <c r="FZ7" s="24" t="str">
        <f>IF(AND(FN7="U",ROUND(BR7,6)=2),"U","S")</f>
        <v>S</v>
      </c>
      <c r="GA7" s="24" t="str">
        <f t="shared" ref="GA7" si="42">IF(AND(FO7="U",ROUND(BS7,6)=2),"U","S")</f>
        <v>S</v>
      </c>
      <c r="GB7" s="24" t="str">
        <f t="shared" ref="GB7" si="43">IF(AND(FP7="U",ROUND(BT7,6)=2),"U","S")</f>
        <v>S</v>
      </c>
      <c r="GC7" s="41" t="str">
        <f>FY7</f>
        <v>S</v>
      </c>
      <c r="GD7" s="41" t="str">
        <f t="shared" ref="GD7" si="44">FZ7</f>
        <v>S</v>
      </c>
      <c r="GE7" s="41" t="str">
        <f t="shared" ref="GE7" si="45">GA7</f>
        <v>S</v>
      </c>
      <c r="GF7" s="41" t="str">
        <f t="shared" ref="GF7" si="46">GB7</f>
        <v>S</v>
      </c>
      <c r="GG7" s="2" t="s">
        <v>10485</v>
      </c>
      <c r="GH7" s="2" t="s">
        <v>10485</v>
      </c>
      <c r="GI7" s="2" t="s">
        <v>10486</v>
      </c>
      <c r="GJ7" s="2" t="s">
        <v>10486</v>
      </c>
      <c r="GK7" s="215" t="str">
        <f>IF(AND(FK7="S",FL7="S"),"Rear Size1", IF(FK7="R", GI7,GJ7))</f>
        <v>Rear Size2</v>
      </c>
      <c r="GL7" s="24" t="str">
        <f>IF(ISNUMBER(FIND("1",$AA7,1)),"R","S")</f>
        <v>S</v>
      </c>
      <c r="GM7" s="24" t="str">
        <f>IF(ISNUMBER(FIND("2",$AA7,1)),"R","S")</f>
        <v>S</v>
      </c>
      <c r="GN7" s="24" t="str">
        <f>IF(ISNUMBER(FIND("3",$AA7,1)),"R","S")</f>
        <v>S</v>
      </c>
      <c r="GO7" s="24" t="str">
        <f>IF(ISNUMBER(FIND("4",$AA7,1)),"R","S")</f>
        <v>S</v>
      </c>
      <c r="GP7" s="27" t="str">
        <f t="shared" si="6"/>
        <v>S</v>
      </c>
      <c r="GQ7" s="24" t="str">
        <f t="shared" si="6"/>
        <v>S</v>
      </c>
      <c r="GR7" s="24" t="str">
        <f t="shared" si="6"/>
        <v>S</v>
      </c>
      <c r="GS7" s="24" t="str">
        <f t="shared" si="6"/>
        <v>S</v>
      </c>
      <c r="GT7" s="41" t="str">
        <f>GP7</f>
        <v>S</v>
      </c>
      <c r="GU7" s="41" t="str">
        <f t="shared" si="7"/>
        <v>S</v>
      </c>
      <c r="GV7" s="41" t="str">
        <f t="shared" si="8"/>
        <v>S</v>
      </c>
      <c r="GW7" s="41" t="str">
        <f t="shared" si="9"/>
        <v>S</v>
      </c>
      <c r="GX7" s="41" t="str">
        <f>GP7</f>
        <v>S</v>
      </c>
      <c r="GY7" s="41" t="str">
        <f t="shared" ref="GY7" si="47">GQ7</f>
        <v>S</v>
      </c>
      <c r="GZ7" s="41" t="str">
        <f t="shared" ref="GZ7" si="48">GR7</f>
        <v>S</v>
      </c>
      <c r="HA7" s="41" t="str">
        <f t="shared" ref="HA7" si="49">GS7</f>
        <v>S</v>
      </c>
      <c r="HB7" s="41">
        <f t="shared" ref="HB7:HB9" si="50">$FU$6</f>
        <v>0.49999999999999961</v>
      </c>
      <c r="HC7" s="41">
        <f t="shared" si="11"/>
        <v>0.49999999999999961</v>
      </c>
      <c r="HD7" s="41">
        <f t="shared" si="11"/>
        <v>0.49999999999999961</v>
      </c>
      <c r="HE7" s="41">
        <f t="shared" si="11"/>
        <v>0.49999999999999961</v>
      </c>
      <c r="HF7" s="52" t="str">
        <f>IF(AB7="Yes","R","S")</f>
        <v>S</v>
      </c>
      <c r="HG7" s="27" t="str">
        <f>IF(HF7="R", "U", "S")</f>
        <v>S</v>
      </c>
      <c r="HH7" s="41" t="str">
        <f t="shared" ref="HH7:HH9" si="51">HG7</f>
        <v>S</v>
      </c>
      <c r="HI7" s="41">
        <f>HI6</f>
        <v>0.54166666667438523</v>
      </c>
      <c r="HJ7" s="52" t="str">
        <f>IF(AND(ISNUMBER(FIND("1",$AI7)),$AJ7="Coupling"),"R","S")</f>
        <v>S</v>
      </c>
      <c r="HK7" s="25" t="str">
        <f>IF(AND(ISNUMBER(FIND("2",$AI7)),$AJ7="Coupling"),"R","S")</f>
        <v>S</v>
      </c>
      <c r="HL7" s="52" t="str">
        <f>IF(AND(ISNUMBER(FIND("1",$AI7)),$AJ7="LWN"),"R","S")</f>
        <v>S</v>
      </c>
      <c r="HM7" s="50" t="str">
        <f>IF(AND(ISNUMBER(FIND("2",$AI7)),$AJ7="LWN"),"R","S")</f>
        <v>S</v>
      </c>
      <c r="HN7" s="52" t="str">
        <f>IF(AND(ISNUMBER(FIND("1",$AI7)),$AJ7="RFWN Flange"),"R","S")</f>
        <v>S</v>
      </c>
      <c r="HO7" s="50" t="str">
        <f>IF(AND(ISNUMBER(FIND("2",$AI7)),$AJ7="RFWN Flange"),"R","S")</f>
        <v>S</v>
      </c>
      <c r="HP7" s="24" t="str">
        <f>IF(OR(HJ7="R",HL7="R",HN7="R"), "U", "S")</f>
        <v>S</v>
      </c>
      <c r="HQ7" s="24" t="str">
        <f>IF(OR(HK7="R",HM7="R",HO7="R"), "U", "S")</f>
        <v>S</v>
      </c>
      <c r="HR7" s="46" t="str">
        <f>HP7</f>
        <v>S</v>
      </c>
      <c r="HS7" s="41" t="str">
        <f>HQ7</f>
        <v>S</v>
      </c>
      <c r="HT7" s="41" t="str">
        <f>HP7</f>
        <v>S</v>
      </c>
      <c r="HU7" s="124" t="str">
        <f t="shared" si="12"/>
        <v>S</v>
      </c>
      <c r="HV7" s="124" t="str">
        <f t="shared" si="12"/>
        <v>S</v>
      </c>
      <c r="HW7" s="124" t="str">
        <f t="shared" si="12"/>
        <v>S</v>
      </c>
      <c r="HX7" s="128" t="str">
        <f>IF($HL7="R","U","S")</f>
        <v>S</v>
      </c>
      <c r="HY7" s="124" t="str">
        <f t="shared" si="13"/>
        <v>S</v>
      </c>
      <c r="HZ7" s="124" t="str">
        <f t="shared" si="13"/>
        <v>S</v>
      </c>
      <c r="IA7" s="128" t="str">
        <f t="shared" si="14"/>
        <v>S</v>
      </c>
      <c r="IB7" s="124" t="str">
        <f t="shared" si="14"/>
        <v>S</v>
      </c>
      <c r="IC7" s="125" t="str">
        <f t="shared" si="14"/>
        <v>S</v>
      </c>
      <c r="ID7" s="41" t="str">
        <f>HQ7</f>
        <v>S</v>
      </c>
      <c r="IE7" s="124" t="str">
        <f t="shared" si="15"/>
        <v>S</v>
      </c>
      <c r="IF7" s="124" t="str">
        <f t="shared" si="15"/>
        <v>S</v>
      </c>
      <c r="IG7" s="124" t="str">
        <f t="shared" si="15"/>
        <v>S</v>
      </c>
      <c r="IH7" s="128" t="str">
        <f>IF($HM7="R","U","S")</f>
        <v>S</v>
      </c>
      <c r="II7" s="124" t="str">
        <f t="shared" si="16"/>
        <v>S</v>
      </c>
      <c r="IJ7" s="125" t="str">
        <f t="shared" si="16"/>
        <v>S</v>
      </c>
      <c r="IK7" s="128" t="str">
        <f t="shared" si="17"/>
        <v>S</v>
      </c>
      <c r="IL7" s="124" t="str">
        <f t="shared" si="17"/>
        <v>S</v>
      </c>
      <c r="IM7" s="125" t="str">
        <f t="shared" si="17"/>
        <v>S</v>
      </c>
      <c r="IN7" s="26">
        <f>Wrapper_Thk/COS(RADIANS(IF(AM7=90,0,AM7)))</f>
        <v>0.49999999999999961</v>
      </c>
      <c r="IO7" s="66">
        <f>Wrapper_Thk/COS(RADIANS(IF(AO7=90,0,AO7)))</f>
        <v>0.49999999999999961</v>
      </c>
      <c r="IP7" s="24">
        <f>IF(AJ7="RFWN Flange", 0.0625,0.0001)</f>
        <v>1E-4</v>
      </c>
      <c r="IQ7" s="134">
        <f>$IP7</f>
        <v>1E-4</v>
      </c>
      <c r="IR7" s="134">
        <f t="shared" si="18"/>
        <v>1E-4</v>
      </c>
      <c r="IS7" s="134">
        <f t="shared" si="18"/>
        <v>1E-4</v>
      </c>
      <c r="IT7" s="24" t="str">
        <f>CONCATENATE("CLASS ",$AD7," COUPLING, ",AE7," IN ",$AC7,IF($Y7=0,"","-miter"))</f>
        <v>CLASS 3000 COUPLING, 1 IN [SA105]</v>
      </c>
      <c r="IU7" s="24" t="str">
        <f>CONCATENATE("CLASS ",$AD7," COUPLING, ",AF7," IN ",$AC7,IF($Y7=0,"","-miter"))</f>
        <v>CLASS 3000 COUPLING, 1 IN [SA105]</v>
      </c>
      <c r="IV7" s="24" t="str">
        <f>CONCATENATE("CLASS ",$AD7," COUPLING, ",AG7," IN ",$AC7,IF($Y7=0,"","-miter"))</f>
        <v>CLASS 3000 COUPLING, 1 IN [SA105]</v>
      </c>
      <c r="IW7" s="25" t="str">
        <f>CONCATENATE("CLASS ",$AD7," COUPLING, ",AH7," IN ",$AC7,IF($Y7=0,"","-miter"))</f>
        <v>CLASS 3000 COUPLING, 1 IN [SA105]</v>
      </c>
      <c r="IX7" s="24" t="str">
        <f>CONCATENATE("CLASS ",$AK7," COUPLING, ",AL7," IN ",$AC7,IF($AM7=0,"","-miter"))</f>
        <v>CLASS 3000 COUPLING, 1 IN [SA105]</v>
      </c>
      <c r="IY7" s="25" t="str">
        <f>CONCATENATE("CLASS ",$AK7," COUPLING, ",AN7," IN ",$AC7,IF($AO7=0,"","-miter"))</f>
        <v>CLASS 3000 COUPLING, 1 IN [SA105]</v>
      </c>
      <c r="IZ7" s="24">
        <f>IF(AM7=0,0,22.61986495)</f>
        <v>0</v>
      </c>
      <c r="JA7" s="24">
        <f>IF(AO7=0,0,22.61986495)</f>
        <v>0</v>
      </c>
      <c r="JB7" s="24" t="str">
        <f>"Vent"</f>
        <v>Vent</v>
      </c>
      <c r="JC7" s="24" t="str">
        <f>"Drain"</f>
        <v>Drain</v>
      </c>
      <c r="JD7" s="24" t="str">
        <f>CONCATENATE("WNeck Flange ",AQ7,"-NPS",AR7," SCH-",AS7," [",AP7,"]")</f>
        <v>WNeck Flange 300-NPS1 SCH-160 [SA105]</v>
      </c>
      <c r="JE7" s="24" t="str">
        <f>CONCATENATE("WNeck Flange ",AQ7,"-NPS",AT7," SCH-",AU7," [",AP7,"]")</f>
        <v>WNeck Flange 300-NPS1 SCH-160 [SA105]</v>
      </c>
      <c r="JF7" s="24" t="str">
        <f>IF(OR($AV7="Top",$AV7="Top &amp; Bottom"),"R","S")</f>
        <v>S</v>
      </c>
      <c r="JG7" s="24" t="str">
        <f>IF(OR($AV7="Bottom",$AV7="Top &amp; Bottom"),"R","S")</f>
        <v>S</v>
      </c>
      <c r="JH7" s="24" t="str">
        <f>IF(JF7="R","U","S")</f>
        <v>S</v>
      </c>
      <c r="JI7" s="134" t="str">
        <f>$JH7</f>
        <v>S</v>
      </c>
      <c r="JJ7" s="103" t="str">
        <f>$JH7</f>
        <v>S</v>
      </c>
      <c r="JK7" s="134">
        <f>$FU$6</f>
        <v>0.49999999999999961</v>
      </c>
      <c r="JL7" s="24" t="str">
        <f>IF(JG7="R","U","S")</f>
        <v>S</v>
      </c>
      <c r="JM7" s="134" t="str">
        <f>$JL7</f>
        <v>S</v>
      </c>
      <c r="JN7" s="134" t="str">
        <f>$JL7</f>
        <v>S</v>
      </c>
      <c r="JO7" s="134">
        <f>$FU$6</f>
        <v>0.49999999999999961</v>
      </c>
      <c r="JP7" s="24" t="str">
        <f>CONCATENATE("CLASS ",$AW7," COUPLING, ",AX7," IN ",$AC7,IF($AY7=0,"","-miter"))</f>
        <v>CLASS 3000 COUPLING, 1 IN [SA105]</v>
      </c>
      <c r="JQ7" s="24" t="str">
        <f>CONCATENATE("CLASS ",$AW7," COUPLING, ",AZ7," IN ",$AC7,IF($BA7=0,"","-miter"))</f>
        <v>CLASS 3000 COUPLING, 1 IN [SA105]</v>
      </c>
      <c r="JR7" s="24" t="str">
        <f>"S"</f>
        <v>S</v>
      </c>
      <c r="JS7" s="41" t="str">
        <f>IF(JR7="U","S","U")</f>
        <v>U</v>
      </c>
      <c r="JT7" s="24" t="str">
        <f>"S"</f>
        <v>S</v>
      </c>
      <c r="JU7" s="41" t="str">
        <f>IF(JT7="U","S","U")</f>
        <v>U</v>
      </c>
      <c r="JV7" s="27" t="str">
        <f>IF($F7="None","S","R")</f>
        <v>S</v>
      </c>
      <c r="JW7" s="24" t="str">
        <f>IF($F7="Top","U","S")</f>
        <v>S</v>
      </c>
      <c r="JX7" s="41" t="str">
        <f>$JW7</f>
        <v>S</v>
      </c>
      <c r="JY7" s="41" t="str">
        <f>$JW7</f>
        <v>S</v>
      </c>
      <c r="JZ7" s="24" t="str">
        <f>IF($F7="Bottom","U","S")</f>
        <v>S</v>
      </c>
      <c r="KA7" s="41" t="str">
        <f>$JZ7</f>
        <v>S</v>
      </c>
      <c r="KB7" s="42" t="str">
        <f>$JZ7</f>
        <v>S</v>
      </c>
      <c r="KC7" s="41">
        <f>KC6</f>
        <v>5</v>
      </c>
      <c r="KD7" s="41">
        <f t="shared" ref="KD7:KE7" si="52">KD6</f>
        <v>29</v>
      </c>
      <c r="KE7" s="41">
        <f t="shared" si="52"/>
        <v>0.25</v>
      </c>
      <c r="KF7" s="176" t="str">
        <f>IF(OR(ProductLine="AXC",Slide_Pad_Type_Rear="None"),"S","R")</f>
        <v>S</v>
      </c>
      <c r="KG7" s="24" t="str">
        <f>IF($KF$7="R","U",$KF$7)</f>
        <v>S</v>
      </c>
      <c r="KH7" s="134" t="str">
        <f>$KF$7</f>
        <v>S</v>
      </c>
      <c r="KI7" s="24" t="str">
        <f>IF(Slide_Pad_Type_Rear="None","Teflon, 3.5 x 5",Slide_Pad_Type_Rear)</f>
        <v>Teflon, 3.5 x 5</v>
      </c>
      <c r="KJ7" s="176" t="str">
        <f>IF(OR(ProductLine="AXC",Slide_Pad2_Type_Rear="None"),"S","R")</f>
        <v>S</v>
      </c>
      <c r="KK7" s="24" t="str">
        <f>IF($KJ$7="R","U",$KJ$7)</f>
        <v>S</v>
      </c>
      <c r="KL7" s="134" t="str">
        <f>$KJ$7</f>
        <v>S</v>
      </c>
      <c r="KM7" s="24" t="str">
        <f>IF(Slide_Pad2_Type_Rear="None","Teflon, 3.5 x 5",Slide_Pad2_Type_Rear)</f>
        <v>Teflon, 3.5 x 5</v>
      </c>
      <c r="KN7" s="177">
        <f>VLOOKUP(Slide_Pad_Type_Rear,Slide_Pad_Size_Table,2,FALSE)</f>
        <v>0</v>
      </c>
      <c r="KO7" s="177">
        <f>VLOOKUP(Slide_Pad_Type_Rear,Slide_Pad_Size_Table,2,FALSE)+VLOOKUP(Slide_Pad2_Type_Rear,Slide_Pad_Size_Table,2,FALSE)+0.000001</f>
        <v>9.9999999999999995E-7</v>
      </c>
      <c r="KP7" s="176" t="str">
        <f>IF(OR(ProductLine="AXC",Slide_Pad_Top_Type_Rear="None"),"S","R")</f>
        <v>S</v>
      </c>
      <c r="KQ7" s="24" t="str">
        <f>IF($KP$7="R","U",$KP$7)</f>
        <v>S</v>
      </c>
      <c r="KR7" s="134" t="str">
        <f>$KP$7</f>
        <v>S</v>
      </c>
      <c r="KS7" s="177" t="str">
        <f>IF(Slide_Pad_Top_Type_Rear="None","Teflon, 3.5 x 5",Slide_Pad_Top_Type_Rear)</f>
        <v>Teflon, 3.5 x 5</v>
      </c>
      <c r="KT7" s="177">
        <f>VLOOKUP(Slide_Pad_Top_Type_Rear,Slide_Pad_Size_Table,2,FALSE)+0.000001</f>
        <v>9.9999999999999995E-7</v>
      </c>
      <c r="KU7" s="24" t="str">
        <f>IF(OR(ProductLine&lt;&gt;"AXC",Header_Support_Type_Rear="None"),"S","R")</f>
        <v>R</v>
      </c>
      <c r="KV7" s="41" t="str">
        <f t="shared" ref="KV7:KW7" si="53">KV6</f>
        <v>U</v>
      </c>
      <c r="KW7" s="41" t="str">
        <f t="shared" si="53"/>
        <v>R</v>
      </c>
      <c r="KX7" s="24" t="str">
        <f>IF(RIGHT($R7,3)="Bar",$R7,IF($R7="None", "Float Bar", CONCATENATE(LEFT($R7,FIND("Bar",$R7,1)+2)," (",IF(ISNUMBER(FIND("with",$R7,1)),"Custom",SF_Size),") - ",$U7)) )</f>
        <v>Float Bar</v>
      </c>
      <c r="KY7" s="24">
        <f>IF(U7="Custom",50,U7)</f>
        <v>11.0625</v>
      </c>
      <c r="KZ7" s="24" t="str">
        <f>IF(ISTEXT(VLOOKUP(KX7,HDR_Support_Config_List,1,FALSE)),"Good Config Name","Bad Config Name")</f>
        <v>Good Config Name</v>
      </c>
      <c r="LA7" s="24">
        <f>VLOOKUP(SF_Size,HDR_Support_Table,IF(LEFT(Header_Support_Type_Front,4)="Weld",4,7),FALSE)</f>
        <v>0.1875</v>
      </c>
      <c r="LB7" s="41">
        <f>$LA7</f>
        <v>0.1875</v>
      </c>
      <c r="LC7" s="24">
        <f>VLOOKUP(SF_Size,HDR_Support_Table,IF(LEFT(Header_Support_Type_Rear,4)="Weld",3,6),FALSE)</f>
        <v>0.5</v>
      </c>
      <c r="LD7" s="41" t="str">
        <f>LD6</f>
        <v>S</v>
      </c>
      <c r="LE7" s="41" t="str">
        <f>LE6</f>
        <v>Default</v>
      </c>
      <c r="LF7" s="24" t="str">
        <f>"Rear"</f>
        <v>Rear</v>
      </c>
      <c r="LG7" s="41">
        <f>90-ROUND(BG7,8)</f>
        <v>90</v>
      </c>
      <c r="LH7" s="134" t="str">
        <f>$LH$6</f>
        <v>3</v>
      </c>
      <c r="LI7" s="24" t="str">
        <f>CONCATENATE(".",$LH7)</f>
        <v>.3</v>
      </c>
      <c r="LJ7" s="24" t="str">
        <f>CONCATENATE($LH7,"-HDR-R")</f>
        <v>3-HDR-R</v>
      </c>
      <c r="LK7" s="24" t="str">
        <f>CONCATENATE($LH7,"-SEC")</f>
        <v>3-SEC</v>
      </c>
      <c r="LL7" s="41" t="str">
        <f>LL6</f>
        <v>000000</v>
      </c>
      <c r="LQ7" s="24" t="str">
        <f>CONCATENATE($LH7,"-SEC")</f>
        <v>3-SEC</v>
      </c>
      <c r="MG7" s="94" t="str">
        <f>MG6</f>
        <v>SA105</v>
      </c>
      <c r="MH7" s="26">
        <f>MH6</f>
        <v>150</v>
      </c>
      <c r="MI7" s="36">
        <v>1</v>
      </c>
      <c r="MJ7" s="2">
        <v>9</v>
      </c>
      <c r="MK7" s="36">
        <v>1</v>
      </c>
      <c r="ML7" s="2">
        <v>9</v>
      </c>
    </row>
    <row r="8" spans="1:350" s="2" customFormat="1" ht="15.75" x14ac:dyDescent="0.25">
      <c r="A8" s="45" t="s">
        <v>356</v>
      </c>
      <c r="B8" s="143" t="str">
        <f>B6</f>
        <v>AXC</v>
      </c>
      <c r="C8" s="86">
        <f>C6</f>
        <v>0</v>
      </c>
      <c r="D8" s="41" t="str">
        <f t="shared" ref="D8:E9" si="54">D6</f>
        <v>No</v>
      </c>
      <c r="E8" s="41" t="str">
        <f t="shared" si="54"/>
        <v>No</v>
      </c>
      <c r="F8" s="45" t="str">
        <f t="shared" ref="F8:DX9" si="55">F6</f>
        <v>Top</v>
      </c>
      <c r="G8" s="41" t="str">
        <f t="shared" ref="G8" si="56">G6</f>
        <v>D2 SA516 70 (N) cs</v>
      </c>
      <c r="H8" s="45" t="str">
        <f t="shared" ref="H8" si="57">H6</f>
        <v>Shoulder</v>
      </c>
      <c r="I8" s="45" t="str">
        <f t="shared" ref="I8:K9" si="58">I6</f>
        <v>None</v>
      </c>
      <c r="J8" s="45" t="str">
        <f t="shared" si="58"/>
        <v>None</v>
      </c>
      <c r="K8" s="45" t="str">
        <f t="shared" si="58"/>
        <v>None</v>
      </c>
      <c r="L8" s="57" t="str">
        <f t="shared" si="55"/>
        <v>MC12x10.6</v>
      </c>
      <c r="M8" s="45">
        <f t="shared" ref="M8" si="59">M6</f>
        <v>29</v>
      </c>
      <c r="N8" s="45">
        <f t="shared" si="55"/>
        <v>4</v>
      </c>
      <c r="O8" s="45">
        <f t="shared" ref="O8:P8" si="60">O6</f>
        <v>0.25</v>
      </c>
      <c r="P8" s="45">
        <f t="shared" si="60"/>
        <v>1.75</v>
      </c>
      <c r="Q8" s="55" t="str">
        <f>Q6</f>
        <v>No</v>
      </c>
      <c r="R8" s="57" t="str">
        <f t="shared" si="55"/>
        <v>Weld Bar</v>
      </c>
      <c r="S8" s="45">
        <f t="shared" ref="S8:T8" si="61">S6</f>
        <v>1</v>
      </c>
      <c r="T8" s="45">
        <f t="shared" si="61"/>
        <v>0.25</v>
      </c>
      <c r="U8" s="58">
        <f>U6</f>
        <v>9.5</v>
      </c>
      <c r="V8" s="55" t="str">
        <f t="shared" si="55"/>
        <v>Yes</v>
      </c>
      <c r="W8" s="41">
        <f t="shared" si="55"/>
        <v>4</v>
      </c>
      <c r="X8" s="54" t="str">
        <f t="shared" ref="X8" si="62">X6</f>
        <v>Vertical</v>
      </c>
      <c r="Y8" s="42">
        <f>Nozzle_Angle</f>
        <v>0</v>
      </c>
      <c r="Z8" s="100" t="str">
        <f t="shared" ref="Z8:AB9" si="63">IF(Z6="","",Z6)</f>
        <v>1,2,3,4,</v>
      </c>
      <c r="AA8" s="101" t="str">
        <f t="shared" si="63"/>
        <v/>
      </c>
      <c r="AB8" s="101" t="str">
        <f t="shared" si="63"/>
        <v>No</v>
      </c>
      <c r="AC8" s="57" t="str">
        <f t="shared" si="55"/>
        <v>[SA105]</v>
      </c>
      <c r="AD8" s="45">
        <f t="shared" si="55"/>
        <v>3000</v>
      </c>
      <c r="AE8" s="45">
        <f t="shared" si="55"/>
        <v>1</v>
      </c>
      <c r="AF8" s="45">
        <f t="shared" si="55"/>
        <v>1</v>
      </c>
      <c r="AG8" s="45">
        <f t="shared" si="55"/>
        <v>1</v>
      </c>
      <c r="AH8" s="58">
        <f t="shared" si="55"/>
        <v>1</v>
      </c>
      <c r="AI8" s="119" t="str">
        <f>IF(AI6="","",AI6)</f>
        <v/>
      </c>
      <c r="AJ8" s="122" t="str">
        <f>IF(AJ6="","",AJ6)</f>
        <v>Coupling</v>
      </c>
      <c r="AK8" s="57">
        <f t="shared" si="55"/>
        <v>3000</v>
      </c>
      <c r="AL8" s="45">
        <f t="shared" si="55"/>
        <v>1</v>
      </c>
      <c r="AM8" s="45">
        <f t="shared" si="55"/>
        <v>0</v>
      </c>
      <c r="AN8" s="45">
        <f t="shared" si="55"/>
        <v>1</v>
      </c>
      <c r="AO8" s="58">
        <f t="shared" si="55"/>
        <v>0</v>
      </c>
      <c r="AP8" s="57" t="str">
        <f t="shared" ref="AP8:AU9" si="64">AP6</f>
        <v>SA105</v>
      </c>
      <c r="AQ8" s="45">
        <f t="shared" si="64"/>
        <v>300</v>
      </c>
      <c r="AR8" s="45">
        <f t="shared" si="64"/>
        <v>1</v>
      </c>
      <c r="AS8" s="45">
        <f t="shared" si="64"/>
        <v>160</v>
      </c>
      <c r="AT8" s="45">
        <f t="shared" si="64"/>
        <v>1</v>
      </c>
      <c r="AU8" s="45">
        <f t="shared" si="64"/>
        <v>160</v>
      </c>
      <c r="AV8" s="57" t="str">
        <f t="shared" ref="AV8" si="65">AV6</f>
        <v>None</v>
      </c>
      <c r="AW8" s="45">
        <f t="shared" ref="AW8:BA8" si="66">AW6</f>
        <v>3000</v>
      </c>
      <c r="AX8" s="45">
        <f t="shared" si="66"/>
        <v>1</v>
      </c>
      <c r="AY8" s="45">
        <f t="shared" si="66"/>
        <v>0</v>
      </c>
      <c r="AZ8" s="45">
        <f t="shared" si="66"/>
        <v>1</v>
      </c>
      <c r="BA8" s="58">
        <f t="shared" si="66"/>
        <v>0</v>
      </c>
      <c r="BB8" s="57">
        <f t="shared" ref="BB8" si="67">BB6</f>
        <v>1</v>
      </c>
      <c r="BC8" s="45">
        <f t="shared" si="55"/>
        <v>0.99999999999999922</v>
      </c>
      <c r="BD8" s="58" t="str">
        <f t="shared" si="55"/>
        <v>Plate</v>
      </c>
      <c r="BE8" s="57">
        <f>BE6</f>
        <v>1.0000000000000001E-5</v>
      </c>
      <c r="BF8" s="41">
        <f t="shared" ref="BF8:BG8" si="68">BF6</f>
        <v>89.99999999999855</v>
      </c>
      <c r="BG8" s="41">
        <f t="shared" si="68"/>
        <v>0</v>
      </c>
      <c r="BH8" s="41">
        <f t="shared" si="55"/>
        <v>0.49999999999999961</v>
      </c>
      <c r="BI8" s="41">
        <f t="shared" si="55"/>
        <v>0.99999999999999833</v>
      </c>
      <c r="BJ8" s="41">
        <f t="shared" si="55"/>
        <v>0.84375000000000022</v>
      </c>
      <c r="BK8" s="41">
        <f t="shared" si="55"/>
        <v>31.375000000000014</v>
      </c>
      <c r="BL8" s="41">
        <f t="shared" ref="BL8:BM8" si="69">BL6</f>
        <v>5.9999999999999973</v>
      </c>
      <c r="BM8" s="41">
        <f t="shared" si="69"/>
        <v>6.5846143170299571</v>
      </c>
      <c r="BN8" s="41">
        <f t="shared" ref="BN8:BO8" si="70">BN6</f>
        <v>26.565509550648066</v>
      </c>
      <c r="BO8" s="41">
        <f t="shared" si="70"/>
        <v>1</v>
      </c>
      <c r="BP8" s="41" t="str">
        <f t="shared" ref="BP8:BP9" si="71">$BP$6</f>
        <v>Carbon</v>
      </c>
      <c r="BQ8" s="41">
        <f t="shared" ref="BQ8" si="72">BQ6</f>
        <v>0.99999999999999922</v>
      </c>
      <c r="BR8" s="41">
        <f t="shared" ref="BR8:BT8" si="73">BR6</f>
        <v>1.0000000000000036</v>
      </c>
      <c r="BS8" s="41">
        <f t="shared" si="73"/>
        <v>0.99999999999999922</v>
      </c>
      <c r="BT8" s="41">
        <f t="shared" si="73"/>
        <v>1.0000000000000036</v>
      </c>
      <c r="BU8" s="55">
        <f t="shared" ref="BU8:BW8" si="74">BU6</f>
        <v>0.99999999999999922</v>
      </c>
      <c r="BV8" s="41" t="str">
        <f t="shared" ref="BV8:BX8" si="75">BV6</f>
        <v>Standard</v>
      </c>
      <c r="BW8" s="41">
        <f t="shared" si="74"/>
        <v>0.99999999999999478</v>
      </c>
      <c r="BX8" s="41" t="str">
        <f t="shared" si="75"/>
        <v>No</v>
      </c>
      <c r="BY8" s="41">
        <f t="shared" ref="BY8:BZ8" si="76">BY6</f>
        <v>1.5</v>
      </c>
      <c r="BZ8" s="41">
        <f t="shared" si="76"/>
        <v>0.5</v>
      </c>
      <c r="CA8" s="41">
        <f t="shared" si="55"/>
        <v>0.62500000000001221</v>
      </c>
      <c r="CB8" s="41">
        <f t="shared" ref="CB8:CC8" si="77">CB6</f>
        <v>0.50499999999998846</v>
      </c>
      <c r="CC8" s="41">
        <f t="shared" si="77"/>
        <v>6.0000000000011926E-2</v>
      </c>
      <c r="CD8" s="41">
        <f t="shared" ref="CD8" si="78">CD6</f>
        <v>16</v>
      </c>
      <c r="CE8" s="41">
        <f t="shared" si="55"/>
        <v>20</v>
      </c>
      <c r="CF8" s="54">
        <f t="shared" si="55"/>
        <v>3.9999999999999791</v>
      </c>
      <c r="CG8" s="55">
        <f t="shared" si="55"/>
        <v>0</v>
      </c>
      <c r="CH8" s="41">
        <f>CH6</f>
        <v>4.9999989999999785</v>
      </c>
      <c r="CI8" s="54">
        <f t="shared" si="55"/>
        <v>0.99999999999999478</v>
      </c>
      <c r="CJ8" s="41" t="str">
        <f t="shared" ref="CJ8:CL9" si="79">CJ6</f>
        <v>U</v>
      </c>
      <c r="CK8" s="41">
        <f t="shared" si="79"/>
        <v>1</v>
      </c>
      <c r="CL8" s="41">
        <f t="shared" si="79"/>
        <v>2</v>
      </c>
      <c r="CM8" s="190">
        <f>CM6</f>
        <v>4.3374999999999914E-2</v>
      </c>
      <c r="CN8" s="134">
        <f>CN6</f>
        <v>4.3374999999999914E-2</v>
      </c>
      <c r="CO8" s="40">
        <f t="shared" si="55"/>
        <v>2</v>
      </c>
      <c r="CP8" s="45">
        <f t="shared" si="55"/>
        <v>0.125</v>
      </c>
      <c r="CQ8" s="45">
        <f t="shared" si="55"/>
        <v>0.25</v>
      </c>
      <c r="CR8" s="45">
        <f t="shared" si="55"/>
        <v>0.25</v>
      </c>
      <c r="CS8" s="45">
        <f t="shared" si="55"/>
        <v>0.25</v>
      </c>
      <c r="CT8" s="45">
        <f t="shared" si="55"/>
        <v>0.125</v>
      </c>
      <c r="CU8" s="45" t="str">
        <f t="shared" ref="CU8" si="80">CU6</f>
        <v>U</v>
      </c>
      <c r="CV8" s="45">
        <f t="shared" si="55"/>
        <v>0.125</v>
      </c>
      <c r="CW8" s="45" t="str">
        <f t="shared" ref="CW8" si="81">CW6</f>
        <v>U</v>
      </c>
      <c r="CX8" s="40" t="str">
        <f t="shared" si="55"/>
        <v>3/4-16 (0.625 tube)</v>
      </c>
      <c r="CY8" s="45">
        <f t="shared" ref="CY8" si="82">CY6</f>
        <v>0.6875</v>
      </c>
      <c r="CZ8" s="45">
        <f t="shared" si="55"/>
        <v>1.125</v>
      </c>
      <c r="DA8" s="45">
        <f t="shared" si="55"/>
        <v>0.63200000000000001</v>
      </c>
      <c r="DB8" s="56">
        <f t="shared" ref="DB8" si="83">DB6</f>
        <v>2.9999999999999987</v>
      </c>
      <c r="DC8" s="41">
        <f t="shared" si="55"/>
        <v>1.5</v>
      </c>
      <c r="DD8" s="41">
        <f t="shared" si="55"/>
        <v>1.2990381056766576</v>
      </c>
      <c r="DE8" s="46">
        <f t="shared" si="55"/>
        <v>20</v>
      </c>
      <c r="DF8" s="41">
        <f t="shared" si="55"/>
        <v>19</v>
      </c>
      <c r="DG8" s="41">
        <f t="shared" si="55"/>
        <v>2</v>
      </c>
      <c r="DH8" s="41">
        <f t="shared" si="55"/>
        <v>2</v>
      </c>
      <c r="DI8" s="41">
        <f t="shared" si="55"/>
        <v>2</v>
      </c>
      <c r="DJ8" s="42">
        <f t="shared" si="55"/>
        <v>2</v>
      </c>
      <c r="DK8" s="46">
        <f t="shared" si="55"/>
        <v>20</v>
      </c>
      <c r="DL8" s="41">
        <f t="shared" si="55"/>
        <v>19</v>
      </c>
      <c r="DM8" s="41">
        <f t="shared" si="55"/>
        <v>2</v>
      </c>
      <c r="DN8" s="42">
        <f t="shared" si="55"/>
        <v>2</v>
      </c>
      <c r="DO8" s="45" t="str">
        <f t="shared" si="55"/>
        <v>3/4-16 (0.625 tube)</v>
      </c>
      <c r="DP8" s="45">
        <f t="shared" si="55"/>
        <v>0.6875</v>
      </c>
      <c r="DQ8" s="45">
        <f t="shared" ref="DQ8" si="84">DQ6</f>
        <v>2.9999999999999987</v>
      </c>
      <c r="DR8" s="53" t="str">
        <f t="shared" si="55"/>
        <v>S</v>
      </c>
      <c r="DS8" s="46">
        <f t="shared" si="55"/>
        <v>5.9999989999999732</v>
      </c>
      <c r="DT8" s="41">
        <f t="shared" si="55"/>
        <v>4.9999989999999732</v>
      </c>
      <c r="DU8" s="41">
        <f t="shared" si="55"/>
        <v>2</v>
      </c>
      <c r="DV8" s="42">
        <f t="shared" si="55"/>
        <v>2</v>
      </c>
      <c r="DW8" s="46">
        <f t="shared" si="55"/>
        <v>5.9999989999999732</v>
      </c>
      <c r="DX8" s="41">
        <f t="shared" si="55"/>
        <v>4.9999989999999732</v>
      </c>
      <c r="DY8" s="41">
        <f t="shared" ref="DY8:JZ9" si="85">DY6</f>
        <v>2</v>
      </c>
      <c r="DZ8" s="41">
        <f t="shared" si="85"/>
        <v>2</v>
      </c>
      <c r="EA8" s="55" t="str">
        <f t="shared" si="85"/>
        <v>S</v>
      </c>
      <c r="EB8" s="41" t="str">
        <f t="shared" ref="EB8:EC8" si="86">EB6</f>
        <v>S</v>
      </c>
      <c r="EC8" s="41" t="str">
        <f t="shared" si="86"/>
        <v>S</v>
      </c>
      <c r="ED8" s="54" t="str">
        <f t="shared" ref="ED8" si="87">ED6</f>
        <v>Default</v>
      </c>
      <c r="EE8" s="55" t="str">
        <f t="shared" ref="EE8:EF8" si="88">EE6</f>
        <v>S</v>
      </c>
      <c r="EF8" s="41" t="str">
        <f t="shared" si="88"/>
        <v>Tube</v>
      </c>
      <c r="EG8" s="41">
        <f t="shared" ref="EG8:EJ8" si="89">EG6</f>
        <v>0.22619803002198999</v>
      </c>
      <c r="EH8" s="54">
        <f t="shared" si="89"/>
        <v>0.22619803002198999</v>
      </c>
      <c r="EI8" s="41" t="str">
        <f t="shared" ref="EI8" si="90">EI6</f>
        <v>S</v>
      </c>
      <c r="EJ8" s="41" t="str">
        <f t="shared" si="89"/>
        <v>S</v>
      </c>
      <c r="EK8" s="41">
        <f t="shared" ref="EK8:EL8" si="91">EK6</f>
        <v>0.625</v>
      </c>
      <c r="EL8" s="41">
        <f t="shared" si="91"/>
        <v>0.625</v>
      </c>
      <c r="EM8" s="54">
        <f t="shared" ref="EM8" si="92">EM6</f>
        <v>1.0000000000000001E-5</v>
      </c>
      <c r="EN8" s="41">
        <f t="shared" si="85"/>
        <v>1</v>
      </c>
      <c r="EO8" s="45">
        <f t="shared" ref="EO8" si="93">EO6</f>
        <v>6.0000000000000027</v>
      </c>
      <c r="EP8" s="45" t="str">
        <f t="shared" si="85"/>
        <v>Plate</v>
      </c>
      <c r="EQ8" s="45" t="str">
        <f t="shared" ref="EQ8:ER8" si="94">EQ6</f>
        <v/>
      </c>
      <c r="ER8" s="45" t="str">
        <f t="shared" si="94"/>
        <v>Plate</v>
      </c>
      <c r="ES8" s="45" t="str">
        <f t="shared" si="85"/>
        <v>R</v>
      </c>
      <c r="ET8" s="45" t="str">
        <f t="shared" si="85"/>
        <v>U</v>
      </c>
      <c r="EU8" s="45">
        <f t="shared" ref="EU8:EW8" si="95">EU6</f>
        <v>0</v>
      </c>
      <c r="EV8" s="45">
        <f t="shared" si="95"/>
        <v>1.75</v>
      </c>
      <c r="EW8" s="45">
        <f t="shared" si="95"/>
        <v>1.75</v>
      </c>
      <c r="EX8" s="45" t="str">
        <f t="shared" ref="EX8" si="96">EX6</f>
        <v>Plate</v>
      </c>
      <c r="EY8" s="45" t="str">
        <f t="shared" si="85"/>
        <v>S</v>
      </c>
      <c r="EZ8" s="45" t="str">
        <f t="shared" si="85"/>
        <v>S</v>
      </c>
      <c r="FA8" s="41">
        <f t="shared" si="85"/>
        <v>23.375000000000014</v>
      </c>
      <c r="FB8" s="41">
        <f t="shared" si="85"/>
        <v>2</v>
      </c>
      <c r="FC8" s="41">
        <f t="shared" si="85"/>
        <v>23.375000000000014</v>
      </c>
      <c r="FD8" s="45">
        <f t="shared" si="85"/>
        <v>2</v>
      </c>
      <c r="FE8" s="45">
        <f t="shared" si="85"/>
        <v>2</v>
      </c>
      <c r="FF8" s="45">
        <f t="shared" si="85"/>
        <v>23.375000000000014</v>
      </c>
      <c r="FG8" s="45">
        <f t="shared" ref="FG8" si="97">FG6</f>
        <v>23.375000000000014</v>
      </c>
      <c r="FH8" s="54">
        <f t="shared" si="85"/>
        <v>2</v>
      </c>
      <c r="FI8" s="40" t="str">
        <f t="shared" si="85"/>
        <v>R</v>
      </c>
      <c r="FJ8" s="45" t="str">
        <f t="shared" si="85"/>
        <v>R</v>
      </c>
      <c r="FK8" s="45" t="str">
        <f t="shared" si="85"/>
        <v>R</v>
      </c>
      <c r="FL8" s="56" t="str">
        <f t="shared" si="85"/>
        <v>R</v>
      </c>
      <c r="FM8" s="46" t="str">
        <f t="shared" si="85"/>
        <v>U</v>
      </c>
      <c r="FN8" s="41" t="str">
        <f t="shared" si="85"/>
        <v>U</v>
      </c>
      <c r="FO8" s="41" t="str">
        <f t="shared" si="85"/>
        <v>U</v>
      </c>
      <c r="FP8" s="41" t="str">
        <f t="shared" si="85"/>
        <v>U</v>
      </c>
      <c r="FQ8" s="41" t="str">
        <f t="shared" si="85"/>
        <v>U</v>
      </c>
      <c r="FR8" s="41" t="str">
        <f t="shared" si="85"/>
        <v>U</v>
      </c>
      <c r="FS8" s="41" t="str">
        <f t="shared" si="85"/>
        <v>U</v>
      </c>
      <c r="FT8" s="41" t="str">
        <f t="shared" si="85"/>
        <v>U</v>
      </c>
      <c r="FU8" s="41">
        <f t="shared" ref="FU8:FU9" si="98">$FU$6</f>
        <v>0.49999999999999961</v>
      </c>
      <c r="FV8" s="41">
        <f t="shared" si="41"/>
        <v>0.49999999999999961</v>
      </c>
      <c r="FW8" s="41">
        <f t="shared" si="2"/>
        <v>0.49999999999999961</v>
      </c>
      <c r="FX8" s="223">
        <f t="shared" si="2"/>
        <v>0.49999999999999961</v>
      </c>
      <c r="FY8" s="46" t="str">
        <f t="shared" ref="FY8:GF8" si="99">FY6</f>
        <v>S</v>
      </c>
      <c r="FZ8" s="41" t="str">
        <f t="shared" si="99"/>
        <v>S</v>
      </c>
      <c r="GA8" s="41" t="str">
        <f t="shared" si="99"/>
        <v>S</v>
      </c>
      <c r="GB8" s="41" t="str">
        <f t="shared" si="99"/>
        <v>S</v>
      </c>
      <c r="GC8" s="41" t="str">
        <f t="shared" si="99"/>
        <v>S</v>
      </c>
      <c r="GD8" s="41" t="str">
        <f t="shared" si="99"/>
        <v>S</v>
      </c>
      <c r="GE8" s="41" t="str">
        <f t="shared" si="99"/>
        <v>S</v>
      </c>
      <c r="GF8" s="41" t="str">
        <f t="shared" si="99"/>
        <v>S</v>
      </c>
      <c r="GG8" s="134" t="str">
        <f>GG6 &amp; " Cut-Length"</f>
        <v>Front Size1 Cut-Length</v>
      </c>
      <c r="GH8" s="134" t="str">
        <f t="shared" ref="GH8:GJ8" si="100">GH6 &amp; " Cut-Length"</f>
        <v>Front Size1 Cut-Length</v>
      </c>
      <c r="GI8" s="134" t="str">
        <f t="shared" si="100"/>
        <v>Front Size2 Cut-Length</v>
      </c>
      <c r="GJ8" s="134" t="str">
        <f t="shared" si="100"/>
        <v>Front Size2 Cut-Length</v>
      </c>
      <c r="GK8" s="216" t="str">
        <f t="shared" ref="GK8" si="101">GK6</f>
        <v>Front Size2</v>
      </c>
      <c r="GL8" s="45" t="str">
        <f t="shared" si="85"/>
        <v>S</v>
      </c>
      <c r="GM8" s="45" t="str">
        <f t="shared" si="85"/>
        <v>S</v>
      </c>
      <c r="GN8" s="45" t="str">
        <f t="shared" si="85"/>
        <v>S</v>
      </c>
      <c r="GO8" s="45" t="str">
        <f t="shared" si="85"/>
        <v>S</v>
      </c>
      <c r="GP8" s="46" t="str">
        <f t="shared" si="85"/>
        <v>S</v>
      </c>
      <c r="GQ8" s="41" t="str">
        <f t="shared" si="85"/>
        <v>S</v>
      </c>
      <c r="GR8" s="41" t="str">
        <f t="shared" si="85"/>
        <v>S</v>
      </c>
      <c r="GS8" s="41" t="str">
        <f t="shared" si="85"/>
        <v>S</v>
      </c>
      <c r="GT8" s="41" t="str">
        <f t="shared" si="85"/>
        <v>S</v>
      </c>
      <c r="GU8" s="41" t="str">
        <f t="shared" si="85"/>
        <v>S</v>
      </c>
      <c r="GV8" s="41" t="str">
        <f t="shared" si="85"/>
        <v>S</v>
      </c>
      <c r="GW8" s="41" t="str">
        <f t="shared" si="85"/>
        <v>S</v>
      </c>
      <c r="GX8" s="41" t="str">
        <f t="shared" si="85"/>
        <v>S</v>
      </c>
      <c r="GY8" s="41" t="str">
        <f t="shared" si="85"/>
        <v>S</v>
      </c>
      <c r="GZ8" s="41" t="str">
        <f t="shared" si="85"/>
        <v>S</v>
      </c>
      <c r="HA8" s="41" t="str">
        <f t="shared" si="85"/>
        <v>S</v>
      </c>
      <c r="HB8" s="41">
        <f t="shared" si="50"/>
        <v>0.49999999999999961</v>
      </c>
      <c r="HC8" s="41">
        <f t="shared" si="11"/>
        <v>0.49999999999999961</v>
      </c>
      <c r="HD8" s="41">
        <f t="shared" si="11"/>
        <v>0.49999999999999961</v>
      </c>
      <c r="HE8" s="41">
        <f t="shared" si="11"/>
        <v>0.49999999999999961</v>
      </c>
      <c r="HF8" s="55" t="str">
        <f>HF6</f>
        <v>S</v>
      </c>
      <c r="HG8" s="46" t="str">
        <f>HG6</f>
        <v>S</v>
      </c>
      <c r="HH8" s="41" t="str">
        <f t="shared" si="51"/>
        <v>S</v>
      </c>
      <c r="HI8" s="41">
        <f>HI6</f>
        <v>0.54166666667438523</v>
      </c>
      <c r="HJ8" s="55" t="str">
        <f t="shared" si="85"/>
        <v>S</v>
      </c>
      <c r="HK8" s="42" t="str">
        <f t="shared" si="85"/>
        <v>S</v>
      </c>
      <c r="HL8" s="55" t="str">
        <f t="shared" ref="HL8:HM8" si="102">HL6</f>
        <v>S</v>
      </c>
      <c r="HM8" s="54" t="str">
        <f t="shared" si="102"/>
        <v>S</v>
      </c>
      <c r="HN8" s="55" t="str">
        <f>HN6</f>
        <v>S</v>
      </c>
      <c r="HO8" s="54" t="str">
        <f>HO6</f>
        <v>S</v>
      </c>
      <c r="HP8" s="41" t="str">
        <f t="shared" si="85"/>
        <v>S</v>
      </c>
      <c r="HQ8" s="41" t="str">
        <f t="shared" si="85"/>
        <v>S</v>
      </c>
      <c r="HR8" s="46" t="str">
        <f t="shared" si="85"/>
        <v>S</v>
      </c>
      <c r="HS8" s="41" t="str">
        <f t="shared" si="85"/>
        <v>S</v>
      </c>
      <c r="HT8" s="41" t="str">
        <f t="shared" si="85"/>
        <v>S</v>
      </c>
      <c r="HU8" s="41" t="str">
        <f t="shared" ref="HU8:HZ8" si="103">HU6</f>
        <v>S</v>
      </c>
      <c r="HV8" s="41" t="str">
        <f t="shared" si="103"/>
        <v>S</v>
      </c>
      <c r="HW8" s="41" t="str">
        <f t="shared" si="103"/>
        <v>S</v>
      </c>
      <c r="HX8" s="129" t="str">
        <f t="shared" si="103"/>
        <v>S</v>
      </c>
      <c r="HY8" s="41" t="str">
        <f t="shared" si="103"/>
        <v>S</v>
      </c>
      <c r="HZ8" s="41" t="str">
        <f t="shared" si="103"/>
        <v>S</v>
      </c>
      <c r="IA8" s="129" t="str">
        <f t="shared" ref="IA8:IC8" si="104">IA6</f>
        <v>S</v>
      </c>
      <c r="IB8" s="41" t="str">
        <f t="shared" si="104"/>
        <v>S</v>
      </c>
      <c r="IC8" s="42" t="str">
        <f t="shared" si="104"/>
        <v>S</v>
      </c>
      <c r="ID8" s="41" t="str">
        <f t="shared" si="85"/>
        <v>S</v>
      </c>
      <c r="IE8" s="41" t="str">
        <f t="shared" ref="IE8:IJ9" si="105">IE6</f>
        <v>S</v>
      </c>
      <c r="IF8" s="41" t="str">
        <f t="shared" si="105"/>
        <v>S</v>
      </c>
      <c r="IG8" s="41" t="str">
        <f t="shared" si="105"/>
        <v>S</v>
      </c>
      <c r="IH8" s="129" t="str">
        <f t="shared" si="105"/>
        <v>S</v>
      </c>
      <c r="II8" s="41" t="str">
        <f t="shared" si="105"/>
        <v>S</v>
      </c>
      <c r="IJ8" s="42" t="str">
        <f t="shared" si="105"/>
        <v>S</v>
      </c>
      <c r="IK8" s="129" t="str">
        <f t="shared" ref="IK8:IM8" si="106">IK6</f>
        <v>S</v>
      </c>
      <c r="IL8" s="41" t="str">
        <f t="shared" si="106"/>
        <v>S</v>
      </c>
      <c r="IM8" s="42" t="str">
        <f t="shared" si="106"/>
        <v>S</v>
      </c>
      <c r="IN8" s="41">
        <f t="shared" ref="IN8:IO8" si="107">IN6</f>
        <v>0.49999999999999961</v>
      </c>
      <c r="IO8" s="42">
        <f t="shared" si="107"/>
        <v>0.49999999999999961</v>
      </c>
      <c r="IP8" s="41">
        <f t="shared" ref="IP8:IS8" si="108">IP6</f>
        <v>1E-4</v>
      </c>
      <c r="IQ8" s="41">
        <f t="shared" si="108"/>
        <v>1E-4</v>
      </c>
      <c r="IR8" s="41">
        <f t="shared" si="108"/>
        <v>1E-4</v>
      </c>
      <c r="IS8" s="41">
        <f t="shared" si="108"/>
        <v>1E-4</v>
      </c>
      <c r="IT8" s="41" t="str">
        <f t="shared" si="85"/>
        <v>CLASS 3000 COUPLING, 1 IN [SA105]</v>
      </c>
      <c r="IU8" s="41" t="str">
        <f t="shared" si="85"/>
        <v>CLASS 3000 COUPLING, 1 IN [SA105]</v>
      </c>
      <c r="IV8" s="41" t="str">
        <f t="shared" si="85"/>
        <v>CLASS 3000 COUPLING, 1 IN [SA105]</v>
      </c>
      <c r="IW8" s="42" t="str">
        <f t="shared" si="85"/>
        <v>CLASS 3000 COUPLING, 1 IN [SA105]</v>
      </c>
      <c r="IX8" s="41" t="str">
        <f t="shared" si="85"/>
        <v>CLASS 3000 COUPLING, 1 IN [SA105]</v>
      </c>
      <c r="IY8" s="42" t="str">
        <f t="shared" si="85"/>
        <v>CLASS 3000 COUPLING, 1 IN [SA105]</v>
      </c>
      <c r="IZ8" s="41">
        <f t="shared" si="85"/>
        <v>0</v>
      </c>
      <c r="JA8" s="41">
        <f t="shared" si="85"/>
        <v>0</v>
      </c>
      <c r="JB8" s="41" t="str">
        <f t="shared" ref="JB8:JG8" si="109">JB6</f>
        <v>Vent</v>
      </c>
      <c r="JC8" s="41" t="str">
        <f t="shared" si="109"/>
        <v>Drain</v>
      </c>
      <c r="JD8" s="41" t="str">
        <f t="shared" ref="JD8:JE8" si="110">JD6</f>
        <v>WNeck Flange 300-NPS1 SCH-160 [SA105]</v>
      </c>
      <c r="JE8" s="41" t="str">
        <f t="shared" si="110"/>
        <v>WNeck Flange 300-NPS1 SCH-160 [SA105]</v>
      </c>
      <c r="JF8" s="41" t="str">
        <f t="shared" si="109"/>
        <v>S</v>
      </c>
      <c r="JG8" s="41" t="str">
        <f t="shared" si="109"/>
        <v>S</v>
      </c>
      <c r="JH8" s="41" t="str">
        <f t="shared" ref="JH8:JM8" si="111">JH6</f>
        <v>S</v>
      </c>
      <c r="JI8" s="41" t="str">
        <f t="shared" si="111"/>
        <v>S</v>
      </c>
      <c r="JJ8" s="41" t="str">
        <f t="shared" ref="JJ8:JK8" si="112">JJ6</f>
        <v>S</v>
      </c>
      <c r="JK8" s="41">
        <f t="shared" si="112"/>
        <v>0.49999999999999961</v>
      </c>
      <c r="JL8" s="41" t="str">
        <f t="shared" si="111"/>
        <v>S</v>
      </c>
      <c r="JM8" s="41" t="str">
        <f t="shared" si="111"/>
        <v>S</v>
      </c>
      <c r="JN8" s="41" t="str">
        <f t="shared" ref="JN8:JO8" si="113">JN6</f>
        <v>S</v>
      </c>
      <c r="JO8" s="41">
        <f t="shared" si="113"/>
        <v>0.49999999999999961</v>
      </c>
      <c r="JP8" s="41" t="str">
        <f t="shared" ref="JP8:JQ8" si="114">JP6</f>
        <v>CLASS 3000 COUPLING, 1 IN [SA105]</v>
      </c>
      <c r="JQ8" s="41" t="str">
        <f t="shared" si="114"/>
        <v>CLASS 3000 COUPLING, 1 IN [SA105]</v>
      </c>
      <c r="JR8" s="41" t="str">
        <f t="shared" ref="JR8:JU9" si="115">JR6</f>
        <v>U</v>
      </c>
      <c r="JS8" s="41" t="str">
        <f t="shared" si="115"/>
        <v>S</v>
      </c>
      <c r="JT8" s="41" t="str">
        <f t="shared" si="115"/>
        <v>U</v>
      </c>
      <c r="JU8" s="41" t="str">
        <f t="shared" si="115"/>
        <v>S</v>
      </c>
      <c r="JV8" s="40" t="str">
        <f t="shared" si="85"/>
        <v>R</v>
      </c>
      <c r="JW8" s="45" t="str">
        <f t="shared" si="85"/>
        <v>U</v>
      </c>
      <c r="JX8" s="45" t="str">
        <f t="shared" si="85"/>
        <v>U</v>
      </c>
      <c r="JY8" s="45" t="str">
        <f t="shared" si="85"/>
        <v>U</v>
      </c>
      <c r="JZ8" s="45" t="str">
        <f t="shared" si="85"/>
        <v>S</v>
      </c>
      <c r="KA8" s="45" t="str">
        <f t="shared" ref="KA8:LC8" si="116">KA6</f>
        <v>S</v>
      </c>
      <c r="KB8" s="56" t="str">
        <f t="shared" si="116"/>
        <v>S</v>
      </c>
      <c r="KC8" s="45">
        <f t="shared" si="116"/>
        <v>5</v>
      </c>
      <c r="KD8" s="45">
        <f t="shared" ref="KD8:KE8" si="117">KD6</f>
        <v>29</v>
      </c>
      <c r="KE8" s="45">
        <f t="shared" si="117"/>
        <v>0.25</v>
      </c>
      <c r="KF8" s="178" t="str">
        <f t="shared" ref="KF8:KT9" si="118">KF6</f>
        <v>S</v>
      </c>
      <c r="KG8" s="45" t="str">
        <f t="shared" si="118"/>
        <v>S</v>
      </c>
      <c r="KH8" s="45" t="str">
        <f t="shared" si="118"/>
        <v>S</v>
      </c>
      <c r="KI8" s="45" t="str">
        <f t="shared" si="118"/>
        <v>Teflon, 3.5 x 5</v>
      </c>
      <c r="KJ8" s="178" t="str">
        <f t="shared" si="118"/>
        <v>S</v>
      </c>
      <c r="KK8" s="45" t="str">
        <f t="shared" si="118"/>
        <v>S</v>
      </c>
      <c r="KL8" s="45" t="str">
        <f t="shared" si="118"/>
        <v>S</v>
      </c>
      <c r="KM8" s="45" t="str">
        <f t="shared" si="118"/>
        <v>Teflon, 3.5 x 5</v>
      </c>
      <c r="KN8" s="179">
        <f t="shared" ref="KN8" si="119">KN6</f>
        <v>0</v>
      </c>
      <c r="KO8" s="45">
        <f t="shared" ref="KO8" si="120">KO6</f>
        <v>9.9999999999999995E-7</v>
      </c>
      <c r="KP8" s="178" t="str">
        <f t="shared" si="118"/>
        <v>S</v>
      </c>
      <c r="KQ8" s="45" t="str">
        <f t="shared" si="118"/>
        <v>S</v>
      </c>
      <c r="KR8" s="45" t="str">
        <f t="shared" si="118"/>
        <v>S</v>
      </c>
      <c r="KS8" s="179" t="str">
        <f t="shared" si="118"/>
        <v>Teflon, 3.5 x 5</v>
      </c>
      <c r="KT8" s="179">
        <f t="shared" si="118"/>
        <v>9.9999999999999995E-7</v>
      </c>
      <c r="KU8" s="45" t="str">
        <f t="shared" ref="KU8" si="121">KU6</f>
        <v>R</v>
      </c>
      <c r="KV8" s="45" t="str">
        <f t="shared" ref="KV8:KW8" si="122">KV6</f>
        <v>U</v>
      </c>
      <c r="KW8" s="45" t="str">
        <f t="shared" si="122"/>
        <v>R</v>
      </c>
      <c r="KX8" s="45" t="str">
        <f t="shared" si="116"/>
        <v>Weld Bar</v>
      </c>
      <c r="KY8" s="45">
        <f>KY6</f>
        <v>9.5</v>
      </c>
      <c r="KZ8" s="45" t="str">
        <f t="shared" si="116"/>
        <v>Good Config Name</v>
      </c>
      <c r="LA8" s="45">
        <f t="shared" si="116"/>
        <v>0.1875</v>
      </c>
      <c r="LB8" s="45">
        <f t="shared" si="116"/>
        <v>0.1875</v>
      </c>
      <c r="LC8" s="45">
        <f t="shared" si="116"/>
        <v>0.625</v>
      </c>
      <c r="LD8" s="45" t="str">
        <f t="shared" ref="LD8:LE8" si="123">LD6</f>
        <v>S</v>
      </c>
      <c r="LE8" s="45" t="str">
        <f t="shared" si="123"/>
        <v>Default</v>
      </c>
      <c r="LF8" s="41" t="str">
        <f>LF6&amp;"-Cut Length"</f>
        <v>Front-Cut Length</v>
      </c>
      <c r="LG8" s="41">
        <f t="shared" ref="LG8" si="124">LG6</f>
        <v>90</v>
      </c>
      <c r="LH8" s="134" t="str">
        <f t="shared" ref="LH8:LH9" si="125">$LH$6</f>
        <v>3</v>
      </c>
      <c r="LI8" s="45" t="str">
        <f t="shared" ref="LI8:LK9" si="126">LI6</f>
        <v>.3</v>
      </c>
      <c r="LJ8" s="45" t="str">
        <f t="shared" si="126"/>
        <v>3-HDR-F</v>
      </c>
      <c r="LK8" s="45" t="str">
        <f t="shared" si="126"/>
        <v>3-SEC</v>
      </c>
      <c r="LL8" s="45" t="str">
        <f t="shared" ref="LL8" si="127">LL6</f>
        <v>000000</v>
      </c>
      <c r="LQ8" s="45" t="str">
        <f>LQ6</f>
        <v>3-SEC</v>
      </c>
      <c r="MG8" s="57" t="str">
        <f t="shared" ref="MG8" si="128">MG6</f>
        <v>SA105</v>
      </c>
      <c r="MH8" s="45">
        <f t="shared" ref="MH8:ML9" si="129">MH6</f>
        <v>150</v>
      </c>
      <c r="MI8" s="45">
        <f t="shared" si="129"/>
        <v>1</v>
      </c>
      <c r="MJ8" s="45">
        <f t="shared" si="129"/>
        <v>9</v>
      </c>
      <c r="MK8" s="45">
        <f t="shared" si="129"/>
        <v>1</v>
      </c>
      <c r="ML8" s="45">
        <f t="shared" si="129"/>
        <v>9</v>
      </c>
    </row>
    <row r="9" spans="1:350" s="2" customFormat="1" ht="15.75" x14ac:dyDescent="0.25">
      <c r="A9" s="45" t="s">
        <v>357</v>
      </c>
      <c r="B9" s="143" t="str">
        <f>B7</f>
        <v>AXC</v>
      </c>
      <c r="C9" s="86">
        <f>C7</f>
        <v>0</v>
      </c>
      <c r="D9" s="59" t="str">
        <f t="shared" ref="D9" si="130">D7</f>
        <v>No</v>
      </c>
      <c r="E9" s="59" t="str">
        <f t="shared" si="54"/>
        <v>No</v>
      </c>
      <c r="F9" s="45" t="str">
        <f t="shared" ref="F9:DX9" si="131">F7</f>
        <v>None</v>
      </c>
      <c r="G9" s="41" t="str">
        <f t="shared" ref="G9" si="132">G7</f>
        <v>D2 SA516 70 (N) cs</v>
      </c>
      <c r="H9" s="45" t="str">
        <f t="shared" ref="H9" si="133">H7</f>
        <v>Shoulder</v>
      </c>
      <c r="I9" s="45" t="str">
        <f t="shared" si="58"/>
        <v>None</v>
      </c>
      <c r="J9" s="45" t="str">
        <f t="shared" si="58"/>
        <v>None</v>
      </c>
      <c r="K9" s="45" t="str">
        <f t="shared" si="58"/>
        <v>None</v>
      </c>
      <c r="L9" s="57" t="str">
        <f t="shared" si="131"/>
        <v>MC12x10.6</v>
      </c>
      <c r="M9" s="45">
        <f t="shared" si="131"/>
        <v>29</v>
      </c>
      <c r="N9" s="45">
        <f t="shared" si="55"/>
        <v>4</v>
      </c>
      <c r="O9" s="45">
        <f t="shared" ref="O9:P9" si="134">O7</f>
        <v>0.25</v>
      </c>
      <c r="P9" s="45">
        <f t="shared" si="134"/>
        <v>1.75</v>
      </c>
      <c r="Q9" s="89" t="str">
        <f>Q7</f>
        <v>No</v>
      </c>
      <c r="R9" s="57" t="str">
        <f t="shared" si="131"/>
        <v>Float Bar</v>
      </c>
      <c r="S9" s="45">
        <f t="shared" ref="S9:T9" si="135">S7</f>
        <v>4</v>
      </c>
      <c r="T9" s="45">
        <f t="shared" si="135"/>
        <v>0.18750000000000003</v>
      </c>
      <c r="U9" s="58">
        <f>U7</f>
        <v>11.0625</v>
      </c>
      <c r="V9" s="89" t="str">
        <f t="shared" si="131"/>
        <v>Yes</v>
      </c>
      <c r="W9" s="59">
        <f t="shared" si="131"/>
        <v>4</v>
      </c>
      <c r="X9" s="61" t="str">
        <f t="shared" ref="X9" si="136">X7</f>
        <v>Vertical</v>
      </c>
      <c r="Y9" s="56">
        <f>Y7</f>
        <v>0</v>
      </c>
      <c r="Z9" s="100" t="str">
        <f t="shared" si="63"/>
        <v>1,2,3,4,</v>
      </c>
      <c r="AA9" s="101" t="str">
        <f t="shared" si="63"/>
        <v/>
      </c>
      <c r="AB9" s="101" t="str">
        <f t="shared" si="63"/>
        <v>No</v>
      </c>
      <c r="AC9" s="57" t="str">
        <f t="shared" si="131"/>
        <v>[SA105]</v>
      </c>
      <c r="AD9" s="45">
        <f t="shared" si="131"/>
        <v>3000</v>
      </c>
      <c r="AE9" s="45">
        <f t="shared" si="131"/>
        <v>1</v>
      </c>
      <c r="AF9" s="45">
        <f t="shared" si="131"/>
        <v>1</v>
      </c>
      <c r="AG9" s="45">
        <f t="shared" si="131"/>
        <v>1</v>
      </c>
      <c r="AH9" s="58">
        <f t="shared" si="131"/>
        <v>1</v>
      </c>
      <c r="AI9" s="119" t="str">
        <f>IF(AI7="","",AI7)</f>
        <v/>
      </c>
      <c r="AJ9" s="123" t="str">
        <f>IF(AJ7="","",AJ7)</f>
        <v>Coupling</v>
      </c>
      <c r="AK9" s="57">
        <f t="shared" si="131"/>
        <v>3000</v>
      </c>
      <c r="AL9" s="45">
        <f t="shared" si="131"/>
        <v>1</v>
      </c>
      <c r="AM9" s="45">
        <f t="shared" si="131"/>
        <v>0</v>
      </c>
      <c r="AN9" s="45">
        <f t="shared" si="131"/>
        <v>1</v>
      </c>
      <c r="AO9" s="58">
        <f t="shared" si="131"/>
        <v>0</v>
      </c>
      <c r="AP9" s="57" t="str">
        <f t="shared" si="64"/>
        <v>SA105</v>
      </c>
      <c r="AQ9" s="45">
        <f t="shared" si="64"/>
        <v>300</v>
      </c>
      <c r="AR9" s="45">
        <f t="shared" si="64"/>
        <v>1</v>
      </c>
      <c r="AS9" s="45">
        <f t="shared" si="64"/>
        <v>160</v>
      </c>
      <c r="AT9" s="45">
        <f t="shared" si="64"/>
        <v>1</v>
      </c>
      <c r="AU9" s="45">
        <f t="shared" si="64"/>
        <v>160</v>
      </c>
      <c r="AV9" s="57" t="str">
        <f t="shared" ref="AV9" si="137">AV7</f>
        <v>None</v>
      </c>
      <c r="AW9" s="45">
        <f t="shared" ref="AW9:BA9" si="138">AW7</f>
        <v>3000</v>
      </c>
      <c r="AX9" s="45">
        <f t="shared" si="138"/>
        <v>1</v>
      </c>
      <c r="AY9" s="45">
        <f t="shared" si="138"/>
        <v>0</v>
      </c>
      <c r="AZ9" s="45">
        <f t="shared" si="138"/>
        <v>1</v>
      </c>
      <c r="BA9" s="58">
        <f t="shared" si="138"/>
        <v>0</v>
      </c>
      <c r="BB9" s="45">
        <f t="shared" ref="BB9" si="139">BB7</f>
        <v>1</v>
      </c>
      <c r="BC9" s="45">
        <f t="shared" si="131"/>
        <v>0.99999999999999922</v>
      </c>
      <c r="BD9" s="58" t="str">
        <f t="shared" si="131"/>
        <v>Plate</v>
      </c>
      <c r="BE9" s="57">
        <f>BE7</f>
        <v>1.0000000000000001E-5</v>
      </c>
      <c r="BF9" s="41">
        <f t="shared" ref="BF9:BG9" si="140">BF7</f>
        <v>89.99999999999855</v>
      </c>
      <c r="BG9" s="41">
        <f t="shared" si="140"/>
        <v>0</v>
      </c>
      <c r="BH9" s="41">
        <f t="shared" si="131"/>
        <v>0.49999999999999961</v>
      </c>
      <c r="BI9" s="41">
        <f t="shared" si="131"/>
        <v>1</v>
      </c>
      <c r="BJ9" s="41">
        <f t="shared" si="131"/>
        <v>0.84375000000000022</v>
      </c>
      <c r="BK9" s="41">
        <f t="shared" si="131"/>
        <v>31.374999999999979</v>
      </c>
      <c r="BL9" s="41">
        <f t="shared" ref="BL9:BM9" si="141">BL7</f>
        <v>5.9999999999999973</v>
      </c>
      <c r="BM9" s="41">
        <f t="shared" si="141"/>
        <v>6.5846143170299856</v>
      </c>
      <c r="BN9" s="41">
        <f t="shared" ref="BN9:BO9" si="142">BN7</f>
        <v>26.565509550648066</v>
      </c>
      <c r="BO9" s="41">
        <f t="shared" si="142"/>
        <v>1</v>
      </c>
      <c r="BP9" s="41" t="str">
        <f t="shared" si="71"/>
        <v>Carbon</v>
      </c>
      <c r="BQ9" s="41">
        <f t="shared" ref="BQ9" si="143">BQ7</f>
        <v>0.99999999999999922</v>
      </c>
      <c r="BR9" s="41">
        <f t="shared" ref="BR9:BT9" si="144">BR7</f>
        <v>1.0000000000000036</v>
      </c>
      <c r="BS9" s="41">
        <f t="shared" si="144"/>
        <v>0.99999999999999922</v>
      </c>
      <c r="BT9" s="41">
        <f t="shared" si="144"/>
        <v>1.0000000000000036</v>
      </c>
      <c r="BU9" s="55">
        <f t="shared" ref="BU9:BW9" si="145">BU7</f>
        <v>0.99999999999999922</v>
      </c>
      <c r="BV9" s="41" t="str">
        <f t="shared" ref="BV9:BX9" si="146">BV7</f>
        <v>Standard</v>
      </c>
      <c r="BW9" s="41">
        <f t="shared" si="145"/>
        <v>0.99999999999999478</v>
      </c>
      <c r="BX9" s="41" t="str">
        <f t="shared" si="146"/>
        <v>No</v>
      </c>
      <c r="BY9" s="41">
        <f t="shared" ref="BY9:BZ9" si="147">BY7</f>
        <v>1.5</v>
      </c>
      <c r="BZ9" s="41">
        <f t="shared" si="147"/>
        <v>0.5</v>
      </c>
      <c r="CA9" s="41">
        <f t="shared" si="131"/>
        <v>0.62500000000001221</v>
      </c>
      <c r="CB9" s="41">
        <f t="shared" ref="CB9:CC9" si="148">CB7</f>
        <v>0.50499999999998846</v>
      </c>
      <c r="CC9" s="41">
        <f t="shared" si="148"/>
        <v>6.0000000000011926E-2</v>
      </c>
      <c r="CD9" s="41">
        <f t="shared" ref="CD9" si="149">CD7</f>
        <v>16</v>
      </c>
      <c r="CE9" s="41">
        <f t="shared" si="131"/>
        <v>20</v>
      </c>
      <c r="CF9" s="54">
        <f t="shared" si="131"/>
        <v>3.9999999999999791</v>
      </c>
      <c r="CG9" s="55">
        <f t="shared" si="131"/>
        <v>0</v>
      </c>
      <c r="CH9" s="41">
        <f>CH7</f>
        <v>4.9999989999999785</v>
      </c>
      <c r="CI9" s="54">
        <f t="shared" si="131"/>
        <v>0.99999999999999478</v>
      </c>
      <c r="CJ9" s="41" t="str">
        <f t="shared" ref="CJ9:CK9" si="150">CJ7</f>
        <v>U</v>
      </c>
      <c r="CK9" s="41">
        <f t="shared" si="150"/>
        <v>1</v>
      </c>
      <c r="CL9" s="41">
        <f t="shared" si="79"/>
        <v>1</v>
      </c>
      <c r="CM9" s="190">
        <f>CM7</f>
        <v>4.3374999999999914E-2</v>
      </c>
      <c r="CN9" s="134">
        <f>CN7</f>
        <v>4.3374999999999914E-2</v>
      </c>
      <c r="CO9" s="40">
        <f t="shared" si="131"/>
        <v>2</v>
      </c>
      <c r="CP9" s="45">
        <f t="shared" si="131"/>
        <v>0.125</v>
      </c>
      <c r="CQ9" s="45">
        <f t="shared" si="131"/>
        <v>0.25</v>
      </c>
      <c r="CR9" s="45">
        <f t="shared" si="131"/>
        <v>0.25</v>
      </c>
      <c r="CS9" s="45">
        <f t="shared" si="131"/>
        <v>0.25</v>
      </c>
      <c r="CT9" s="45">
        <f t="shared" si="131"/>
        <v>0.125</v>
      </c>
      <c r="CU9" s="45" t="str">
        <f t="shared" ref="CU9" si="151">CU7</f>
        <v>U</v>
      </c>
      <c r="CV9" s="45">
        <f t="shared" si="131"/>
        <v>0.125</v>
      </c>
      <c r="CW9" s="45" t="str">
        <f t="shared" ref="CW9" si="152">CW7</f>
        <v>U</v>
      </c>
      <c r="CX9" s="40" t="str">
        <f t="shared" si="131"/>
        <v>3/4-16 (0.625 tube)</v>
      </c>
      <c r="CY9" s="45">
        <f t="shared" ref="CY9" si="153">CY7</f>
        <v>0.6875</v>
      </c>
      <c r="CZ9" s="45">
        <f t="shared" si="131"/>
        <v>1.125</v>
      </c>
      <c r="DA9" s="45">
        <f t="shared" si="131"/>
        <v>0.63200000000000001</v>
      </c>
      <c r="DB9" s="56">
        <f t="shared" ref="DB9" si="154">DB7</f>
        <v>2.9999999999999987</v>
      </c>
      <c r="DC9" s="41">
        <f t="shared" si="131"/>
        <v>1.5</v>
      </c>
      <c r="DD9" s="41">
        <f t="shared" si="131"/>
        <v>1.2990381056766576</v>
      </c>
      <c r="DE9" s="46">
        <f t="shared" si="131"/>
        <v>20</v>
      </c>
      <c r="DF9" s="41">
        <f t="shared" si="131"/>
        <v>19</v>
      </c>
      <c r="DG9" s="41">
        <f t="shared" si="131"/>
        <v>2</v>
      </c>
      <c r="DH9" s="41">
        <f t="shared" si="131"/>
        <v>2</v>
      </c>
      <c r="DI9" s="41">
        <f t="shared" si="131"/>
        <v>2</v>
      </c>
      <c r="DJ9" s="42">
        <f t="shared" si="131"/>
        <v>2</v>
      </c>
      <c r="DK9" s="46">
        <f t="shared" si="131"/>
        <v>20</v>
      </c>
      <c r="DL9" s="41">
        <f t="shared" si="131"/>
        <v>19</v>
      </c>
      <c r="DM9" s="41">
        <f t="shared" si="131"/>
        <v>2</v>
      </c>
      <c r="DN9" s="42">
        <f t="shared" si="131"/>
        <v>2</v>
      </c>
      <c r="DO9" s="45" t="str">
        <f t="shared" si="131"/>
        <v>3/4-16 (0.625 tube)</v>
      </c>
      <c r="DP9" s="45">
        <f t="shared" si="131"/>
        <v>0.6875</v>
      </c>
      <c r="DQ9" s="45">
        <f t="shared" ref="DQ9" si="155">DQ7</f>
        <v>2.9999999999999987</v>
      </c>
      <c r="DR9" s="53" t="str">
        <f t="shared" si="131"/>
        <v>S</v>
      </c>
      <c r="DS9" s="46">
        <f t="shared" si="131"/>
        <v>5.9999989999999732</v>
      </c>
      <c r="DT9" s="41">
        <f t="shared" si="131"/>
        <v>4.9999989999999732</v>
      </c>
      <c r="DU9" s="41">
        <f t="shared" si="131"/>
        <v>2</v>
      </c>
      <c r="DV9" s="42">
        <f t="shared" si="131"/>
        <v>2</v>
      </c>
      <c r="DW9" s="46">
        <f t="shared" si="131"/>
        <v>5.9999989999999732</v>
      </c>
      <c r="DX9" s="41">
        <f t="shared" si="131"/>
        <v>4.9999989999999732</v>
      </c>
      <c r="DY9" s="41">
        <f t="shared" ref="DY9:JZ9" si="156">DY7</f>
        <v>2</v>
      </c>
      <c r="DZ9" s="41">
        <f t="shared" si="156"/>
        <v>2</v>
      </c>
      <c r="EA9" s="55" t="str">
        <f t="shared" si="85"/>
        <v>S</v>
      </c>
      <c r="EB9" s="41" t="str">
        <f t="shared" ref="EB9:EC9" si="157">EB7</f>
        <v>S</v>
      </c>
      <c r="EC9" s="41" t="str">
        <f t="shared" si="157"/>
        <v>S</v>
      </c>
      <c r="ED9" s="54" t="str">
        <f t="shared" ref="ED9" si="158">ED7</f>
        <v>Default</v>
      </c>
      <c r="EE9" s="55" t="str">
        <f t="shared" ref="EE9:EF9" si="159">EE7</f>
        <v>S</v>
      </c>
      <c r="EF9" s="41" t="str">
        <f t="shared" si="159"/>
        <v>Tube</v>
      </c>
      <c r="EG9" s="41">
        <f t="shared" ref="EG9:EJ9" si="160">EG7</f>
        <v>0.22619803002198999</v>
      </c>
      <c r="EH9" s="54">
        <f t="shared" si="160"/>
        <v>0.22619803002198999</v>
      </c>
      <c r="EI9" s="59" t="str">
        <f t="shared" ref="EI9" si="161">EI7</f>
        <v>S</v>
      </c>
      <c r="EJ9" s="59" t="str">
        <f t="shared" si="160"/>
        <v>S</v>
      </c>
      <c r="EK9" s="59">
        <f t="shared" ref="EK9:EL9" si="162">EK7</f>
        <v>0.625</v>
      </c>
      <c r="EL9" s="59">
        <f t="shared" si="162"/>
        <v>0.625</v>
      </c>
      <c r="EM9" s="61">
        <f t="shared" ref="EM9" si="163">EM7</f>
        <v>1.0000000000000001E-5</v>
      </c>
      <c r="EN9" s="59">
        <f t="shared" si="156"/>
        <v>1</v>
      </c>
      <c r="EO9" s="45">
        <f t="shared" ref="EO9" si="164">EO7</f>
        <v>6.0000000000000027</v>
      </c>
      <c r="EP9" s="45" t="str">
        <f t="shared" si="156"/>
        <v>Plate</v>
      </c>
      <c r="EQ9" s="45" t="str">
        <f t="shared" ref="EQ9:ER9" si="165">EQ7</f>
        <v/>
      </c>
      <c r="ER9" s="45" t="str">
        <f t="shared" si="165"/>
        <v>Plate</v>
      </c>
      <c r="ES9" s="59" t="str">
        <f t="shared" si="156"/>
        <v>R</v>
      </c>
      <c r="ET9" s="59" t="str">
        <f t="shared" si="156"/>
        <v>U</v>
      </c>
      <c r="EU9" s="59">
        <f t="shared" ref="EU9:EW9" si="166">EU7</f>
        <v>0</v>
      </c>
      <c r="EV9" s="59">
        <f t="shared" si="166"/>
        <v>1.75</v>
      </c>
      <c r="EW9" s="59">
        <f t="shared" si="166"/>
        <v>1.75</v>
      </c>
      <c r="EX9" s="45" t="str">
        <f t="shared" ref="EX9" si="167">EX7</f>
        <v>Plate</v>
      </c>
      <c r="EY9" s="59" t="str">
        <f t="shared" si="156"/>
        <v>S</v>
      </c>
      <c r="EZ9" s="59" t="str">
        <f t="shared" si="156"/>
        <v>S</v>
      </c>
      <c r="FA9" s="60">
        <f t="shared" si="156"/>
        <v>23.375000000000014</v>
      </c>
      <c r="FB9" s="59">
        <f t="shared" si="156"/>
        <v>2</v>
      </c>
      <c r="FC9" s="59">
        <f t="shared" si="156"/>
        <v>23.375000000000014</v>
      </c>
      <c r="FD9" s="45">
        <f t="shared" si="156"/>
        <v>2</v>
      </c>
      <c r="FE9" s="45">
        <f t="shared" si="156"/>
        <v>2</v>
      </c>
      <c r="FF9" s="45">
        <f t="shared" si="156"/>
        <v>23.375000000000014</v>
      </c>
      <c r="FG9" s="45">
        <f t="shared" ref="FG9" si="168">FG7</f>
        <v>23.375000000000014</v>
      </c>
      <c r="FH9" s="61">
        <f t="shared" si="156"/>
        <v>2</v>
      </c>
      <c r="FI9" s="40" t="str">
        <f t="shared" si="156"/>
        <v>R</v>
      </c>
      <c r="FJ9" s="45" t="str">
        <f t="shared" si="156"/>
        <v>R</v>
      </c>
      <c r="FK9" s="45" t="str">
        <f t="shared" si="156"/>
        <v>R</v>
      </c>
      <c r="FL9" s="56" t="str">
        <f t="shared" si="156"/>
        <v>R</v>
      </c>
      <c r="FM9" s="46" t="str">
        <f t="shared" si="156"/>
        <v>U</v>
      </c>
      <c r="FN9" s="41" t="str">
        <f t="shared" si="156"/>
        <v>U</v>
      </c>
      <c r="FO9" s="41" t="str">
        <f t="shared" si="156"/>
        <v>U</v>
      </c>
      <c r="FP9" s="41" t="str">
        <f t="shared" si="156"/>
        <v>U</v>
      </c>
      <c r="FQ9" s="41" t="str">
        <f t="shared" si="156"/>
        <v>U</v>
      </c>
      <c r="FR9" s="41" t="str">
        <f t="shared" si="156"/>
        <v>U</v>
      </c>
      <c r="FS9" s="41" t="str">
        <f t="shared" si="156"/>
        <v>U</v>
      </c>
      <c r="FT9" s="41" t="str">
        <f t="shared" si="156"/>
        <v>U</v>
      </c>
      <c r="FU9" s="41">
        <f t="shared" si="98"/>
        <v>0.49999999999999961</v>
      </c>
      <c r="FV9" s="41">
        <f t="shared" si="41"/>
        <v>0.49999999999999961</v>
      </c>
      <c r="FW9" s="41">
        <f t="shared" si="2"/>
        <v>0.49999999999999961</v>
      </c>
      <c r="FX9" s="223">
        <f t="shared" si="2"/>
        <v>0.49999999999999961</v>
      </c>
      <c r="FY9" s="46" t="str">
        <f t="shared" ref="FY9:GF9" si="169">FY7</f>
        <v>S</v>
      </c>
      <c r="FZ9" s="41" t="str">
        <f t="shared" si="169"/>
        <v>S</v>
      </c>
      <c r="GA9" s="41" t="str">
        <f t="shared" si="169"/>
        <v>S</v>
      </c>
      <c r="GB9" s="41" t="str">
        <f t="shared" si="169"/>
        <v>S</v>
      </c>
      <c r="GC9" s="41" t="str">
        <f t="shared" si="169"/>
        <v>S</v>
      </c>
      <c r="GD9" s="41" t="str">
        <f t="shared" si="169"/>
        <v>S</v>
      </c>
      <c r="GE9" s="41" t="str">
        <f t="shared" si="169"/>
        <v>S</v>
      </c>
      <c r="GF9" s="41" t="str">
        <f t="shared" si="169"/>
        <v>S</v>
      </c>
      <c r="GG9" s="134" t="str">
        <f>GG7 &amp; " Cut-Length"</f>
        <v>Rear Size1 Cut-Length</v>
      </c>
      <c r="GH9" s="134" t="str">
        <f t="shared" ref="GH9:GJ9" si="170">GH7 &amp; " Cut-Length"</f>
        <v>Rear Size1 Cut-Length</v>
      </c>
      <c r="GI9" s="134" t="str">
        <f t="shared" si="170"/>
        <v>Rear Size2 Cut-Length</v>
      </c>
      <c r="GJ9" s="134" t="str">
        <f t="shared" si="170"/>
        <v>Rear Size2 Cut-Length</v>
      </c>
      <c r="GK9" s="216" t="str">
        <f t="shared" ref="GK9" si="171">GK7</f>
        <v>Rear Size2</v>
      </c>
      <c r="GL9" s="45" t="str">
        <f t="shared" si="156"/>
        <v>S</v>
      </c>
      <c r="GM9" s="45" t="str">
        <f t="shared" si="156"/>
        <v>S</v>
      </c>
      <c r="GN9" s="45" t="str">
        <f t="shared" si="156"/>
        <v>S</v>
      </c>
      <c r="GO9" s="45" t="str">
        <f t="shared" si="156"/>
        <v>S</v>
      </c>
      <c r="GP9" s="46" t="str">
        <f t="shared" si="156"/>
        <v>S</v>
      </c>
      <c r="GQ9" s="41" t="str">
        <f t="shared" si="156"/>
        <v>S</v>
      </c>
      <c r="GR9" s="41" t="str">
        <f t="shared" si="156"/>
        <v>S</v>
      </c>
      <c r="GS9" s="41" t="str">
        <f t="shared" si="156"/>
        <v>S</v>
      </c>
      <c r="GT9" s="41" t="str">
        <f t="shared" si="156"/>
        <v>S</v>
      </c>
      <c r="GU9" s="41" t="str">
        <f t="shared" si="156"/>
        <v>S</v>
      </c>
      <c r="GV9" s="41" t="str">
        <f t="shared" si="156"/>
        <v>S</v>
      </c>
      <c r="GW9" s="41" t="str">
        <f t="shared" si="156"/>
        <v>S</v>
      </c>
      <c r="GX9" s="41" t="str">
        <f t="shared" si="156"/>
        <v>S</v>
      </c>
      <c r="GY9" s="41" t="str">
        <f t="shared" si="156"/>
        <v>S</v>
      </c>
      <c r="GZ9" s="41" t="str">
        <f t="shared" si="156"/>
        <v>S</v>
      </c>
      <c r="HA9" s="41" t="str">
        <f t="shared" si="156"/>
        <v>S</v>
      </c>
      <c r="HB9" s="41">
        <f t="shared" si="50"/>
        <v>0.49999999999999961</v>
      </c>
      <c r="HC9" s="41">
        <f t="shared" si="11"/>
        <v>0.49999999999999961</v>
      </c>
      <c r="HD9" s="41">
        <f t="shared" si="11"/>
        <v>0.49999999999999961</v>
      </c>
      <c r="HE9" s="41">
        <f t="shared" si="11"/>
        <v>0.49999999999999961</v>
      </c>
      <c r="HF9" s="55" t="str">
        <f>HF7</f>
        <v>S</v>
      </c>
      <c r="HG9" s="46" t="str">
        <f>HG7</f>
        <v>S</v>
      </c>
      <c r="HH9" s="41" t="str">
        <f t="shared" si="51"/>
        <v>S</v>
      </c>
      <c r="HI9" s="41">
        <f>HI7</f>
        <v>0.54166666667438523</v>
      </c>
      <c r="HJ9" s="55" t="str">
        <f t="shared" si="156"/>
        <v>S</v>
      </c>
      <c r="HK9" s="42" t="str">
        <f t="shared" si="156"/>
        <v>S</v>
      </c>
      <c r="HL9" s="55" t="str">
        <f t="shared" ref="HL9:HM9" si="172">HL7</f>
        <v>S</v>
      </c>
      <c r="HM9" s="54" t="str">
        <f t="shared" si="172"/>
        <v>S</v>
      </c>
      <c r="HN9" s="55" t="str">
        <f>HN7</f>
        <v>S</v>
      </c>
      <c r="HO9" s="54" t="str">
        <f>HO7</f>
        <v>S</v>
      </c>
      <c r="HP9" s="41" t="str">
        <f t="shared" si="156"/>
        <v>S</v>
      </c>
      <c r="HQ9" s="41" t="str">
        <f t="shared" si="156"/>
        <v>S</v>
      </c>
      <c r="HR9" s="46" t="str">
        <f t="shared" si="156"/>
        <v>S</v>
      </c>
      <c r="HS9" s="41" t="str">
        <f t="shared" si="156"/>
        <v>S</v>
      </c>
      <c r="HT9" s="41" t="str">
        <f t="shared" si="156"/>
        <v>S</v>
      </c>
      <c r="HU9" s="41" t="str">
        <f t="shared" ref="HU9:HZ9" si="173">HU7</f>
        <v>S</v>
      </c>
      <c r="HV9" s="41" t="str">
        <f t="shared" si="173"/>
        <v>S</v>
      </c>
      <c r="HW9" s="41" t="str">
        <f t="shared" si="173"/>
        <v>S</v>
      </c>
      <c r="HX9" s="129" t="str">
        <f t="shared" si="173"/>
        <v>S</v>
      </c>
      <c r="HY9" s="41" t="str">
        <f t="shared" si="173"/>
        <v>S</v>
      </c>
      <c r="HZ9" s="41" t="str">
        <f t="shared" si="173"/>
        <v>S</v>
      </c>
      <c r="IA9" s="129" t="str">
        <f t="shared" ref="IA9:IC9" si="174">IA7</f>
        <v>S</v>
      </c>
      <c r="IB9" s="41" t="str">
        <f t="shared" si="174"/>
        <v>S</v>
      </c>
      <c r="IC9" s="42" t="str">
        <f t="shared" si="174"/>
        <v>S</v>
      </c>
      <c r="ID9" s="41" t="str">
        <f t="shared" si="156"/>
        <v>S</v>
      </c>
      <c r="IE9" s="41" t="str">
        <f t="shared" si="105"/>
        <v>S</v>
      </c>
      <c r="IF9" s="41" t="str">
        <f t="shared" si="105"/>
        <v>S</v>
      </c>
      <c r="IG9" s="41" t="str">
        <f t="shared" si="105"/>
        <v>S</v>
      </c>
      <c r="IH9" s="129" t="str">
        <f t="shared" si="105"/>
        <v>S</v>
      </c>
      <c r="II9" s="41" t="str">
        <f t="shared" si="105"/>
        <v>S</v>
      </c>
      <c r="IJ9" s="42" t="str">
        <f t="shared" si="105"/>
        <v>S</v>
      </c>
      <c r="IK9" s="129" t="str">
        <f t="shared" ref="IK9:IM9" si="175">IK7</f>
        <v>S</v>
      </c>
      <c r="IL9" s="41" t="str">
        <f t="shared" si="175"/>
        <v>S</v>
      </c>
      <c r="IM9" s="42" t="str">
        <f t="shared" si="175"/>
        <v>S</v>
      </c>
      <c r="IN9" s="41">
        <f t="shared" ref="IN9:IO9" si="176">IN7</f>
        <v>0.49999999999999961</v>
      </c>
      <c r="IO9" s="42">
        <f t="shared" si="176"/>
        <v>0.49999999999999961</v>
      </c>
      <c r="IP9" s="41">
        <f t="shared" ref="IP9:IS9" si="177">IP7</f>
        <v>1E-4</v>
      </c>
      <c r="IQ9" s="41">
        <f t="shared" si="177"/>
        <v>1E-4</v>
      </c>
      <c r="IR9" s="41">
        <f t="shared" si="177"/>
        <v>1E-4</v>
      </c>
      <c r="IS9" s="41">
        <f t="shared" si="177"/>
        <v>1E-4</v>
      </c>
      <c r="IT9" s="41" t="str">
        <f t="shared" si="156"/>
        <v>CLASS 3000 COUPLING, 1 IN [SA105]</v>
      </c>
      <c r="IU9" s="41" t="str">
        <f t="shared" si="156"/>
        <v>CLASS 3000 COUPLING, 1 IN [SA105]</v>
      </c>
      <c r="IV9" s="41" t="str">
        <f t="shared" si="156"/>
        <v>CLASS 3000 COUPLING, 1 IN [SA105]</v>
      </c>
      <c r="IW9" s="42" t="str">
        <f t="shared" si="156"/>
        <v>CLASS 3000 COUPLING, 1 IN [SA105]</v>
      </c>
      <c r="IX9" s="41" t="str">
        <f t="shared" si="156"/>
        <v>CLASS 3000 COUPLING, 1 IN [SA105]</v>
      </c>
      <c r="IY9" s="42" t="str">
        <f t="shared" si="156"/>
        <v>CLASS 3000 COUPLING, 1 IN [SA105]</v>
      </c>
      <c r="IZ9" s="41">
        <f t="shared" si="156"/>
        <v>0</v>
      </c>
      <c r="JA9" s="41">
        <f t="shared" si="156"/>
        <v>0</v>
      </c>
      <c r="JB9" s="41" t="str">
        <f t="shared" ref="JB9:JG9" si="178">JB7</f>
        <v>Vent</v>
      </c>
      <c r="JC9" s="41" t="str">
        <f t="shared" si="178"/>
        <v>Drain</v>
      </c>
      <c r="JD9" s="41" t="str">
        <f t="shared" ref="JD9:JE9" si="179">JD7</f>
        <v>WNeck Flange 300-NPS1 SCH-160 [SA105]</v>
      </c>
      <c r="JE9" s="41" t="str">
        <f t="shared" si="179"/>
        <v>WNeck Flange 300-NPS1 SCH-160 [SA105]</v>
      </c>
      <c r="JF9" s="41" t="str">
        <f t="shared" si="178"/>
        <v>S</v>
      </c>
      <c r="JG9" s="41" t="str">
        <f t="shared" si="178"/>
        <v>S</v>
      </c>
      <c r="JH9" s="41" t="str">
        <f t="shared" ref="JH9:JM9" si="180">JH7</f>
        <v>S</v>
      </c>
      <c r="JI9" s="41" t="str">
        <f t="shared" si="180"/>
        <v>S</v>
      </c>
      <c r="JJ9" s="41" t="str">
        <f t="shared" ref="JJ9:JK9" si="181">JJ7</f>
        <v>S</v>
      </c>
      <c r="JK9" s="41">
        <f t="shared" si="181"/>
        <v>0.49999999999999961</v>
      </c>
      <c r="JL9" s="41" t="str">
        <f t="shared" si="180"/>
        <v>S</v>
      </c>
      <c r="JM9" s="41" t="str">
        <f t="shared" si="180"/>
        <v>S</v>
      </c>
      <c r="JN9" s="41" t="str">
        <f t="shared" ref="JN9:JO9" si="182">JN7</f>
        <v>S</v>
      </c>
      <c r="JO9" s="41">
        <f t="shared" si="182"/>
        <v>0.49999999999999961</v>
      </c>
      <c r="JP9" s="41" t="str">
        <f t="shared" ref="JP9:JQ9" si="183">JP7</f>
        <v>CLASS 3000 COUPLING, 1 IN [SA105]</v>
      </c>
      <c r="JQ9" s="41" t="str">
        <f t="shared" si="183"/>
        <v>CLASS 3000 COUPLING, 1 IN [SA105]</v>
      </c>
      <c r="JR9" s="41" t="str">
        <f t="shared" si="115"/>
        <v>S</v>
      </c>
      <c r="JS9" s="41" t="str">
        <f t="shared" si="115"/>
        <v>U</v>
      </c>
      <c r="JT9" s="41" t="str">
        <f t="shared" si="115"/>
        <v>S</v>
      </c>
      <c r="JU9" s="41" t="str">
        <f t="shared" si="115"/>
        <v>U</v>
      </c>
      <c r="JV9" s="40" t="str">
        <f t="shared" si="156"/>
        <v>S</v>
      </c>
      <c r="JW9" s="45" t="str">
        <f t="shared" si="156"/>
        <v>S</v>
      </c>
      <c r="JX9" s="45" t="str">
        <f t="shared" si="156"/>
        <v>S</v>
      </c>
      <c r="JY9" s="45" t="str">
        <f t="shared" si="156"/>
        <v>S</v>
      </c>
      <c r="JZ9" s="45" t="str">
        <f t="shared" si="156"/>
        <v>S</v>
      </c>
      <c r="KA9" s="45" t="str">
        <f t="shared" ref="KA9:LC9" si="184">KA7</f>
        <v>S</v>
      </c>
      <c r="KB9" s="56" t="str">
        <f t="shared" si="184"/>
        <v>S</v>
      </c>
      <c r="KC9" s="45">
        <f t="shared" si="184"/>
        <v>5</v>
      </c>
      <c r="KD9" s="45">
        <f t="shared" ref="KD9:KE9" si="185">KD7</f>
        <v>29</v>
      </c>
      <c r="KE9" s="45">
        <f t="shared" si="185"/>
        <v>0.25</v>
      </c>
      <c r="KF9" s="178" t="str">
        <f t="shared" ref="KF9:KS9" si="186">KF7</f>
        <v>S</v>
      </c>
      <c r="KG9" s="45" t="str">
        <f t="shared" si="186"/>
        <v>S</v>
      </c>
      <c r="KH9" s="45" t="str">
        <f t="shared" si="186"/>
        <v>S</v>
      </c>
      <c r="KI9" s="45" t="str">
        <f t="shared" si="186"/>
        <v>Teflon, 3.5 x 5</v>
      </c>
      <c r="KJ9" s="178" t="str">
        <f t="shared" si="186"/>
        <v>S</v>
      </c>
      <c r="KK9" s="45" t="str">
        <f t="shared" si="186"/>
        <v>S</v>
      </c>
      <c r="KL9" s="45" t="str">
        <f t="shared" si="186"/>
        <v>S</v>
      </c>
      <c r="KM9" s="45" t="str">
        <f t="shared" si="186"/>
        <v>Teflon, 3.5 x 5</v>
      </c>
      <c r="KN9" s="179">
        <f t="shared" ref="KN9" si="187">KN7</f>
        <v>0</v>
      </c>
      <c r="KO9" s="45">
        <f t="shared" ref="KO9" si="188">KO7</f>
        <v>9.9999999999999995E-7</v>
      </c>
      <c r="KP9" s="178" t="str">
        <f t="shared" si="186"/>
        <v>S</v>
      </c>
      <c r="KQ9" s="45" t="str">
        <f t="shared" si="186"/>
        <v>S</v>
      </c>
      <c r="KR9" s="45" t="str">
        <f t="shared" si="186"/>
        <v>S</v>
      </c>
      <c r="KS9" s="179" t="str">
        <f t="shared" si="186"/>
        <v>Teflon, 3.5 x 5</v>
      </c>
      <c r="KT9" s="179">
        <f t="shared" si="118"/>
        <v>9.9999999999999995E-7</v>
      </c>
      <c r="KU9" s="45" t="str">
        <f t="shared" ref="KU9" si="189">KU7</f>
        <v>R</v>
      </c>
      <c r="KV9" s="45" t="str">
        <f t="shared" ref="KV9:KW9" si="190">KV7</f>
        <v>U</v>
      </c>
      <c r="KW9" s="45" t="str">
        <f t="shared" si="190"/>
        <v>R</v>
      </c>
      <c r="KX9" s="41" t="str">
        <f t="shared" si="184"/>
        <v>Float Bar</v>
      </c>
      <c r="KY9" s="41">
        <f>KY7</f>
        <v>11.0625</v>
      </c>
      <c r="KZ9" s="41" t="str">
        <f t="shared" si="184"/>
        <v>Good Config Name</v>
      </c>
      <c r="LA9" s="45">
        <f t="shared" si="184"/>
        <v>0.1875</v>
      </c>
      <c r="LB9" s="45">
        <f t="shared" si="184"/>
        <v>0.1875</v>
      </c>
      <c r="LC9" s="45">
        <f t="shared" si="184"/>
        <v>0.5</v>
      </c>
      <c r="LD9" s="45" t="str">
        <f t="shared" ref="LD9:LE9" si="191">LD7</f>
        <v>S</v>
      </c>
      <c r="LE9" s="45" t="str">
        <f t="shared" si="191"/>
        <v>Default</v>
      </c>
      <c r="LF9" s="41" t="str">
        <f>LF7&amp;"-Cut Length"</f>
        <v>Rear-Cut Length</v>
      </c>
      <c r="LG9" s="41">
        <f t="shared" ref="LG9" si="192">LG7</f>
        <v>90</v>
      </c>
      <c r="LH9" s="134" t="str">
        <f t="shared" si="125"/>
        <v>3</v>
      </c>
      <c r="LI9" s="45" t="str">
        <f t="shared" si="126"/>
        <v>.3</v>
      </c>
      <c r="LJ9" s="45" t="str">
        <f t="shared" si="126"/>
        <v>3-HDR-R</v>
      </c>
      <c r="LK9" s="45" t="str">
        <f t="shared" si="126"/>
        <v>3-SEC</v>
      </c>
      <c r="LL9" s="45" t="str">
        <f t="shared" ref="LL9" si="193">LL7</f>
        <v>000000</v>
      </c>
      <c r="LQ9" s="45" t="str">
        <f>LQ7</f>
        <v>3-SEC</v>
      </c>
      <c r="MG9" s="57" t="str">
        <f t="shared" ref="MG9" si="194">MG7</f>
        <v>SA105</v>
      </c>
      <c r="MH9" s="45">
        <f t="shared" si="129"/>
        <v>150</v>
      </c>
      <c r="MI9" s="45">
        <f t="shared" si="129"/>
        <v>1</v>
      </c>
      <c r="MJ9" s="45">
        <f t="shared" si="129"/>
        <v>9</v>
      </c>
      <c r="MK9" s="45">
        <f t="shared" si="129"/>
        <v>1</v>
      </c>
      <c r="ML9" s="45">
        <f t="shared" si="129"/>
        <v>9</v>
      </c>
    </row>
    <row r="10" spans="1:350" s="2" customFormat="1" x14ac:dyDescent="0.25">
      <c r="A10" s="36" t="s">
        <v>0</v>
      </c>
      <c r="B10" s="148"/>
      <c r="C10" s="146"/>
      <c r="F10" s="36"/>
      <c r="G10" s="36"/>
      <c r="I10"/>
      <c r="J10"/>
      <c r="K10"/>
      <c r="N10" s="36"/>
      <c r="O10" s="36"/>
      <c r="P10" s="36"/>
      <c r="R10" s="88"/>
      <c r="U10" s="85"/>
      <c r="V10" s="10"/>
      <c r="X10" s="85"/>
      <c r="Y10" s="36"/>
      <c r="Z10" s="147"/>
      <c r="AA10" s="148"/>
      <c r="AB10" s="148"/>
      <c r="AC10" s="88"/>
      <c r="AD10" s="36"/>
      <c r="AE10" s="36"/>
      <c r="AF10" s="36"/>
      <c r="AG10" s="36"/>
      <c r="AH10" s="37"/>
      <c r="AI10" s="148"/>
      <c r="AJ10" s="36"/>
      <c r="AK10" s="88"/>
      <c r="AL10" s="36"/>
      <c r="AM10" s="36"/>
      <c r="AN10" s="36"/>
      <c r="AO10" s="37"/>
      <c r="AP10" s="88"/>
      <c r="AQ10" s="36"/>
      <c r="AR10" s="36"/>
      <c r="AS10" s="36"/>
      <c r="AU10" s="85"/>
      <c r="AW10" s="36"/>
      <c r="AY10" s="36"/>
      <c r="AZ10" s="36"/>
      <c r="BA10" s="37"/>
      <c r="BB10" s="10"/>
      <c r="BC10" s="36"/>
      <c r="BD10" s="37"/>
      <c r="BE10" s="88"/>
      <c r="BU10" s="10"/>
      <c r="CF10" s="85"/>
      <c r="CG10" s="10"/>
      <c r="CI10" s="85"/>
      <c r="CL10" s="2" t="s">
        <v>10574</v>
      </c>
      <c r="CM10" s="149"/>
      <c r="CO10" s="149"/>
      <c r="CP10" s="36"/>
      <c r="CQ10" s="36"/>
      <c r="CR10"/>
      <c r="CS10" s="36"/>
      <c r="CT10" s="36"/>
      <c r="CU10" s="36"/>
      <c r="CV10" s="36"/>
      <c r="CW10" s="36"/>
      <c r="CX10" s="149"/>
      <c r="CY10" s="36"/>
      <c r="CZ10" s="36"/>
      <c r="DA10" s="36"/>
      <c r="DB10" s="150"/>
      <c r="DE10" s="72">
        <f>QTY_in_Long_Row</f>
        <v>20</v>
      </c>
      <c r="DF10" s="26">
        <f>QTY_in_Long_Row_Pattern-1</f>
        <v>19</v>
      </c>
      <c r="DJ10" s="39"/>
      <c r="DN10" s="39"/>
      <c r="DO10" s="36"/>
      <c r="DP10" s="36"/>
      <c r="DQ10" s="36"/>
      <c r="DR10" s="30"/>
      <c r="DS10" s="72">
        <f>QTY_in_Long_Row_SS+Additional_Tubes_SS</f>
        <v>5.9999989999999732</v>
      </c>
      <c r="DT10" s="26">
        <f>QTY_in_Long_Row_SS_Pattern-1</f>
        <v>4.9999989999999732</v>
      </c>
      <c r="DV10" s="39"/>
      <c r="DW10" s="147"/>
      <c r="EA10" s="10"/>
      <c r="ED10" s="85"/>
      <c r="EE10" s="10"/>
      <c r="EH10" s="85"/>
      <c r="EM10" s="85"/>
      <c r="ES10" s="36"/>
      <c r="ET10" s="36"/>
      <c r="EU10"/>
      <c r="EV10" s="36"/>
      <c r="EW10" s="36"/>
      <c r="EX10" s="36"/>
      <c r="EY10" s="36"/>
      <c r="EZ10" s="36"/>
      <c r="FD10" s="36"/>
      <c r="FE10" s="36"/>
      <c r="FF10" s="43"/>
      <c r="FG10" s="43"/>
      <c r="FI10" s="149"/>
      <c r="FJ10" s="36"/>
      <c r="FK10" s="36"/>
      <c r="FL10" s="150"/>
      <c r="GL10" s="36"/>
      <c r="GM10" s="36"/>
      <c r="GN10" s="36"/>
      <c r="GO10" s="36"/>
      <c r="IW10" s="39"/>
      <c r="IX10" s="226"/>
      <c r="IY10" s="227"/>
      <c r="JB10" s="2" t="str">
        <f>CONCATENATE(MH6,"-NPS",MI6," x ",MJ6," [",MG6,"]")</f>
        <v>150-NPS1 x 9 [SA105]</v>
      </c>
      <c r="JC10" s="2" t="str">
        <f>CONCATENATE(MH6,"-NPS",MK6," x ",ML6," [",MG6,"]")</f>
        <v>150-NPS1 x 9 [SA105]</v>
      </c>
      <c r="JF10" s="192"/>
      <c r="JG10" s="192"/>
      <c r="JJ10" s="36"/>
      <c r="JK10" s="36"/>
      <c r="JO10" s="36"/>
      <c r="JV10" s="149"/>
      <c r="JZ10" s="36"/>
      <c r="KA10" s="36"/>
      <c r="KB10" s="150"/>
      <c r="KC10" s="36"/>
      <c r="KD10" s="36"/>
      <c r="KE10" s="36"/>
      <c r="KF10" s="180"/>
      <c r="KG10" s="36"/>
      <c r="KH10" s="36"/>
      <c r="KI10" s="36"/>
      <c r="KJ10" s="180"/>
      <c r="KK10" s="36"/>
      <c r="KL10" s="36"/>
      <c r="KM10" s="36"/>
      <c r="KN10" s="181"/>
      <c r="KO10" s="181"/>
      <c r="KP10" s="180"/>
      <c r="KQ10" s="36"/>
      <c r="KR10" s="36"/>
      <c r="KS10" s="181"/>
      <c r="KT10" s="181"/>
      <c r="KU10" s="36" t="s">
        <v>1828</v>
      </c>
      <c r="KV10" s="36"/>
      <c r="KW10" s="36"/>
      <c r="KX10" s="2" t="str">
        <f>CONCATENATE("$Configuration@",LL6,"_S", IF(C2&lt;10,"0",""),C2,"-Support Bar&lt;",IF(OR(RIGHT(KX6,6)="Custom", RIGHT(KX7,6)="Custom"),"1","*"),"&gt;")</f>
        <v>$Configuration@000000_S03-Support Bar&lt;*&gt;</v>
      </c>
      <c r="KY10" s="208"/>
      <c r="KZ10" s="36"/>
      <c r="LA10" s="36"/>
      <c r="LB10" s="36"/>
      <c r="LC10" s="36"/>
      <c r="LF10" s="36"/>
      <c r="LI10" s="36"/>
      <c r="MG10" s="88"/>
      <c r="MH10" s="36"/>
      <c r="MI10" s="36"/>
      <c r="MJ10" s="36"/>
      <c r="MK10" s="36"/>
      <c r="ML10" s="36"/>
    </row>
    <row r="11" spans="1:350" s="3" customFormat="1" ht="68.25" customHeight="1" x14ac:dyDescent="0.3">
      <c r="A11" s="70" t="str">
        <f>IF(DG6&lt;1,"Delete 1 LONG row","")</f>
        <v/>
      </c>
      <c r="B11" s="260" t="str">
        <f>IF(OR(HDR_Offset_Front&lt;&gt;0,HDR_Offset_Rear&lt;&gt;0),"If you just changed the slope values, Remmber to activate both Front &amp; Rear configurations before moving to side frame","")</f>
        <v/>
      </c>
      <c r="C11" s="261"/>
      <c r="D11" s="188"/>
      <c r="E11" s="136"/>
      <c r="F11" s="31"/>
      <c r="G11" s="44"/>
      <c r="H11" s="219" t="str">
        <f>IF(AND(Plug_Type="NPT",  ROUND(Tube_Dia,6)&lt;&gt;0.625, ROUND(Tube_Dia,6)&lt;&gt;0.75),  "NPT only supports 0.625 or 0.75 dia tubes","")</f>
        <v/>
      </c>
      <c r="I11" s="2"/>
      <c r="J11" s="2"/>
      <c r="K11" s="2"/>
      <c r="L11"/>
      <c r="Q11"/>
      <c r="R11"/>
      <c r="S11"/>
      <c r="T11" s="44"/>
      <c r="U11"/>
      <c r="V11" s="267" t="str">
        <f>IF(V6="Yes - custom","Reminder!               Must save as Air Filler Tab into job folder with job number prefix","")</f>
        <v/>
      </c>
      <c r="W11"/>
      <c r="X11"/>
      <c r="Z11"/>
      <c r="AC11" s="209"/>
      <c r="AF11" s="6"/>
      <c r="AG11" s="6"/>
      <c r="AK11" s="6"/>
      <c r="AL11" s="6"/>
      <c r="AO11" s="32"/>
      <c r="AV11" s="32"/>
      <c r="AW11" s="6"/>
      <c r="AX11" s="6"/>
      <c r="BD11" s="43"/>
      <c r="BF11" s="32"/>
      <c r="BG11" s="32"/>
      <c r="BH11" s="32"/>
      <c r="BI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R11" s="2" t="s">
        <v>1830</v>
      </c>
      <c r="CS11" s="2"/>
      <c r="DE11" s="22"/>
      <c r="DF11" s="5"/>
      <c r="DI11" s="5"/>
      <c r="DJ11" s="23"/>
      <c r="DK11" s="22"/>
      <c r="DL11" s="5"/>
      <c r="DM11" s="5"/>
      <c r="DN11" s="23"/>
      <c r="DS11" s="22"/>
      <c r="DT11" s="5"/>
      <c r="DU11" s="5"/>
      <c r="DV11" s="23"/>
      <c r="DW11" s="22"/>
      <c r="DX11" s="5"/>
      <c r="DY11" s="5"/>
      <c r="DZ11" s="5"/>
      <c r="EA11" s="7"/>
      <c r="EB11" s="5"/>
      <c r="EC11" s="5"/>
      <c r="ED11" s="8"/>
      <c r="EE11" s="7"/>
      <c r="EF11" s="5"/>
      <c r="EG11" s="5"/>
      <c r="EH11" s="8"/>
      <c r="EI11" s="5"/>
      <c r="EJ11" s="5"/>
      <c r="EK11" s="5"/>
      <c r="EL11" s="5"/>
      <c r="EM11" s="8"/>
      <c r="EN11"/>
      <c r="EO11"/>
      <c r="EP11" s="32"/>
      <c r="EQ11" s="32"/>
      <c r="ER11" s="32"/>
      <c r="ES11" s="1"/>
      <c r="ET11" s="1"/>
      <c r="EU11" s="1"/>
      <c r="EV11" s="1"/>
      <c r="EW11" s="1"/>
      <c r="EY11" s="1"/>
      <c r="EZ11" s="1"/>
      <c r="FA11"/>
      <c r="FB11"/>
      <c r="FC11"/>
      <c r="FF11" s="1"/>
      <c r="FG11" s="1"/>
      <c r="FH11"/>
      <c r="HN11" s="196"/>
      <c r="IA11" s="196"/>
      <c r="JB11" s="2" t="str">
        <f>CONCATENATE(MH7,"-NPS",MI7," x ",MJ7," [",MG7,"]")</f>
        <v>150-NPS1 x 9 [SA105]</v>
      </c>
      <c r="JC11" s="2" t="str">
        <f>CONCATENATE(MH7,"-NPS",MK7," x ",ML7," [",MG7,"]")</f>
        <v>150-NPS1 x 9 [SA105]</v>
      </c>
      <c r="KF11" s="4"/>
      <c r="KG11" s="4"/>
      <c r="KH11" s="4"/>
      <c r="KJ11" s="4"/>
      <c r="KK11" s="4"/>
      <c r="KL11" s="4"/>
      <c r="KP11" s="4"/>
      <c r="KQ11" s="4"/>
      <c r="KR11" s="4"/>
      <c r="KU11" s="5"/>
      <c r="KV11" s="5"/>
      <c r="KW11" s="4"/>
      <c r="KX11" t="str">
        <f>IF(LEFT($R6,FIND("Bar",$R6,1)+2)="Weld Bar","Weld_Bar_Xsection_List","Float_Bar_Xsection_List")</f>
        <v>Weld_Bar_Xsection_List</v>
      </c>
      <c r="KY11"/>
      <c r="LG11" s="32"/>
      <c r="LH11" s="32"/>
      <c r="MG11" s="6"/>
      <c r="MH11" s="6"/>
      <c r="MI11" s="6"/>
    </row>
    <row r="12" spans="1:350" ht="68.25" customHeight="1" x14ac:dyDescent="0.3">
      <c r="A12" s="70" t="str">
        <f>IF(DH6&lt;1,"Delete 1 SHORT row","")</f>
        <v/>
      </c>
      <c r="B12" s="260"/>
      <c r="C12" s="261"/>
      <c r="D12" s="188"/>
      <c r="E12" s="136"/>
      <c r="G12"/>
      <c r="H12" s="2"/>
      <c r="I12" s="2"/>
      <c r="J12" s="2"/>
      <c r="K12" s="2"/>
      <c r="V12" s="267"/>
      <c r="AA12" s="1"/>
      <c r="AB12" s="1"/>
      <c r="AC12"/>
      <c r="AI12" s="1"/>
      <c r="AJ12" s="1"/>
      <c r="BC12"/>
      <c r="BD12" s="2"/>
      <c r="CR12" t="s">
        <v>1831</v>
      </c>
      <c r="DE12" s="22"/>
      <c r="DF12" s="5"/>
      <c r="DS12" s="5"/>
      <c r="DT12" s="5"/>
      <c r="EQ12" s="1"/>
      <c r="ER12" s="1"/>
      <c r="EX12" s="1"/>
      <c r="FD12" s="1"/>
      <c r="FE12" s="1"/>
      <c r="JW12" s="1"/>
      <c r="JZ12"/>
      <c r="KX12" t="str">
        <f>IF(LEFT($R7,FIND("Bar",$R7,1)+2)="Weld Bar","Weld_Bar_Xsection_List","Float_Bar_Xsection_List")</f>
        <v>Float_Bar_Xsection_List</v>
      </c>
      <c r="LC12" s="1"/>
    </row>
    <row r="13" spans="1:350" x14ac:dyDescent="0.25">
      <c r="C13"/>
      <c r="H13" s="2"/>
      <c r="I13" s="2"/>
      <c r="J13" s="2"/>
      <c r="K13" s="2"/>
      <c r="BC13"/>
      <c r="BD13"/>
      <c r="JW13" s="1"/>
      <c r="JZ13"/>
      <c r="LC13" s="1"/>
    </row>
    <row r="14" spans="1:350" x14ac:dyDescent="0.25">
      <c r="C14"/>
      <c r="G14"/>
      <c r="H14" s="2"/>
      <c r="I14" s="2"/>
      <c r="J14" s="2"/>
      <c r="K14" s="2"/>
      <c r="BC14"/>
      <c r="BD14"/>
      <c r="JW14" s="1"/>
      <c r="JZ14"/>
      <c r="LC14" s="1"/>
    </row>
    <row r="15" spans="1:350" x14ac:dyDescent="0.25">
      <c r="C15"/>
      <c r="G15" s="275" t="str">
        <f>VLOOKUP(  CONCATENATE("Hammco", Material_Type),   Name_Plate_Bracket_Table,2,FALSE)</f>
        <v>D2 SA516 70 (N) cs</v>
      </c>
      <c r="L15" t="str">
        <f>IF(ProductLine="AXC","MC12x10.6","BC - Broke Channel")</f>
        <v>MC12x10.6</v>
      </c>
      <c r="Q15"/>
      <c r="R15" s="10" t="str">
        <f>IF(Locking_Tab?="Yes", "None", "Weld Bar")</f>
        <v>Weld Bar</v>
      </c>
      <c r="U15" s="50">
        <f>IF(ISNUMBER(FIND("with",$R6,1)),"Custom",VLOOKUP(SF_Size,HDR_Support_Table,IF($R6="Float Bar",5,2),FALSE))</f>
        <v>9.5</v>
      </c>
      <c r="V15" s="137" t="str">
        <f>IF(ProductLine&lt;&gt;"AXC","No","Yes")</f>
        <v>Yes</v>
      </c>
      <c r="BC15"/>
      <c r="BD15"/>
      <c r="JW15" s="1"/>
      <c r="JZ15"/>
      <c r="LC15" s="1"/>
    </row>
    <row r="16" spans="1:350" x14ac:dyDescent="0.25">
      <c r="C16"/>
      <c r="G16" t="str">
        <f>VLOOKUP(  CONCATENATE(ProductLine, Material_Type),   Name_Plate_Bracket_Table,2,FALSE)</f>
        <v>A2 SA516 70 (N) cs</v>
      </c>
      <c r="R16" s="10" t="str">
        <f>IF(Locking_Tab?="Yes","None",IF(Header_Support_Type_Front="Weld Bar","Float Bar","Weld Bar"))</f>
        <v>Float Bar</v>
      </c>
      <c r="U16" s="50">
        <f>IF(ISNUMBER(FIND("with",$R7,1)),"Custom",VLOOKUP(SF_Size,HDR_Support_Table,IF($R7="Float Bar",5,2),FALSE))</f>
        <v>11.0625</v>
      </c>
      <c r="BC16"/>
      <c r="BD16"/>
      <c r="JW16" s="1"/>
      <c r="JZ16"/>
      <c r="LC16" s="1"/>
    </row>
    <row r="17" spans="1:315" x14ac:dyDescent="0.25">
      <c r="A17" t="s">
        <v>10565</v>
      </c>
      <c r="B17" t="s">
        <v>10563</v>
      </c>
      <c r="C17">
        <v>4.5</v>
      </c>
      <c r="G17"/>
      <c r="L17" s="1" t="s">
        <v>1750</v>
      </c>
      <c r="M17" s="1">
        <v>29</v>
      </c>
      <c r="N17" s="1">
        <v>4</v>
      </c>
      <c r="O17" s="1" t="s">
        <v>10564</v>
      </c>
      <c r="P17" s="1">
        <v>1.75</v>
      </c>
      <c r="BC17"/>
      <c r="BD17"/>
      <c r="JW17" s="1"/>
      <c r="JZ17"/>
      <c r="LC17" s="1"/>
    </row>
    <row r="18" spans="1:315" x14ac:dyDescent="0.25">
      <c r="C18">
        <v>4.5</v>
      </c>
      <c r="AC18" t="str">
        <f>IF(AND(LowTemp?="Yes",Material_Type="Carbon"),   "[SA350 LF2]",       IF(Material_Type="Stainless",   "[SA182 F304]",   "[SA105]")    )</f>
        <v>[SA105]</v>
      </c>
      <c r="BC18"/>
      <c r="BD18"/>
      <c r="JW18" s="1"/>
      <c r="JZ18"/>
      <c r="LC18" s="1"/>
    </row>
    <row r="20" spans="1:315" x14ac:dyDescent="0.25">
      <c r="G20"/>
      <c r="BC20"/>
      <c r="BD20"/>
      <c r="JW20" s="1"/>
      <c r="JZ20"/>
      <c r="LC20" s="1"/>
    </row>
    <row r="21" spans="1:315" x14ac:dyDescent="0.25">
      <c r="C21"/>
      <c r="G21"/>
      <c r="BC21"/>
      <c r="BD21"/>
      <c r="JW21" s="1"/>
      <c r="JZ21"/>
      <c r="LC21" s="1"/>
    </row>
    <row r="22" spans="1:315" x14ac:dyDescent="0.25">
      <c r="C22"/>
      <c r="G22"/>
      <c r="BC22"/>
      <c r="BD22"/>
      <c r="JW22" s="1"/>
      <c r="JZ22"/>
      <c r="LC22" s="1"/>
    </row>
  </sheetData>
  <mergeCells count="51">
    <mergeCell ref="JR4:JS4"/>
    <mergeCell ref="JT4:JU4"/>
    <mergeCell ref="KJ3:KN3"/>
    <mergeCell ref="HF3:HI3"/>
    <mergeCell ref="HN3:HO3"/>
    <mergeCell ref="HP3:IS3"/>
    <mergeCell ref="JD3:JE3"/>
    <mergeCell ref="B11:C12"/>
    <mergeCell ref="IT3:IW3"/>
    <mergeCell ref="BB3:BD3"/>
    <mergeCell ref="V3:X3"/>
    <mergeCell ref="CO3:CV3"/>
    <mergeCell ref="BU3:CF3"/>
    <mergeCell ref="CG3:CI3"/>
    <mergeCell ref="HL3:HM3"/>
    <mergeCell ref="GP3:HE3"/>
    <mergeCell ref="HJ3:HK3"/>
    <mergeCell ref="GL3:GO3"/>
    <mergeCell ref="V11:V12"/>
    <mergeCell ref="FM3:GF3"/>
    <mergeCell ref="AP3:AU3"/>
    <mergeCell ref="GG3:GK3"/>
    <mergeCell ref="Q3:Q4"/>
    <mergeCell ref="MG3:ML3"/>
    <mergeCell ref="AV3:BA3"/>
    <mergeCell ref="DC3:DD3"/>
    <mergeCell ref="DE3:DJ3"/>
    <mergeCell ref="EA3:ED3"/>
    <mergeCell ref="DS3:DV3"/>
    <mergeCell ref="DW3:DZ3"/>
    <mergeCell ref="CM3:CN3"/>
    <mergeCell ref="JV3:KB3"/>
    <mergeCell ref="JB3:JC3"/>
    <mergeCell ref="IX3:IY3"/>
    <mergeCell ref="JF3:JQ3"/>
    <mergeCell ref="IZ3:JA3"/>
    <mergeCell ref="KF3:KI3"/>
    <mergeCell ref="KP3:KS3"/>
    <mergeCell ref="EI3:EM3"/>
    <mergeCell ref="A3:A4"/>
    <mergeCell ref="B3:B4"/>
    <mergeCell ref="C3:I3"/>
    <mergeCell ref="L3:P3"/>
    <mergeCell ref="FI3:FL3"/>
    <mergeCell ref="EE3:EH3"/>
    <mergeCell ref="AK3:AO3"/>
    <mergeCell ref="AC3:AH3"/>
    <mergeCell ref="EN3:FH3"/>
    <mergeCell ref="CX3:DB3"/>
    <mergeCell ref="R3:U3"/>
    <mergeCell ref="DK3:DN3"/>
  </mergeCells>
  <phoneticPr fontId="24" type="noConversion"/>
  <conditionalFormatting sqref="B11">
    <cfRule type="expression" dxfId="62" priority="23">
      <formula>$B$11&lt;&gt;""</formula>
    </cfRule>
  </conditionalFormatting>
  <conditionalFormatting sqref="C3">
    <cfRule type="expression" dxfId="61" priority="83">
      <formula>OR(AND(BH5="S",BH6="S"),AND(BH5="s",BH6="s"))</formula>
    </cfRule>
  </conditionalFormatting>
  <conditionalFormatting sqref="C7">
    <cfRule type="expression" dxfId="60" priority="84">
      <formula>OR(BH7="S",BH7="S")</formula>
    </cfRule>
  </conditionalFormatting>
  <conditionalFormatting sqref="E11:E12 V11:V12">
    <cfRule type="expression" dxfId="59" priority="76">
      <formula>$V$11&lt;&gt;""</formula>
    </cfRule>
  </conditionalFormatting>
  <conditionalFormatting sqref="G7">
    <cfRule type="expression" dxfId="58" priority="173">
      <formula>OR(BI7="S",BI7="S")</formula>
    </cfRule>
  </conditionalFormatting>
  <conditionalFormatting sqref="H6 H11">
    <cfRule type="expression" dxfId="57" priority="7">
      <formula>$H$11&lt;&gt;""</formula>
    </cfRule>
  </conditionalFormatting>
  <conditionalFormatting sqref="H15:K16">
    <cfRule type="expression" dxfId="56" priority="185">
      <formula>$N$6="NPT"</formula>
    </cfRule>
  </conditionalFormatting>
  <conditionalFormatting sqref="I4:K7">
    <cfRule type="expression" dxfId="55" priority="24">
      <formula>$B$6="AXC"</formula>
    </cfRule>
  </conditionalFormatting>
  <conditionalFormatting sqref="I8:K9">
    <cfRule type="expression" dxfId="54" priority="25">
      <formula>$B$6="AXC"</formula>
    </cfRule>
  </conditionalFormatting>
  <conditionalFormatting sqref="M4:P6">
    <cfRule type="expression" dxfId="53" priority="79">
      <formula>LEFT($L$6,2)&lt;&gt;"BC"</formula>
    </cfRule>
  </conditionalFormatting>
  <conditionalFormatting sqref="M7:P9">
    <cfRule type="expression" dxfId="52" priority="39">
      <formula>LEFT($L$6,2)&lt;&gt;"BC"</formula>
    </cfRule>
  </conditionalFormatting>
  <conditionalFormatting sqref="R15:R16">
    <cfRule type="expression" dxfId="51" priority="3">
      <formula>$B$6&lt;&gt;"AXC"</formula>
    </cfRule>
  </conditionalFormatting>
  <conditionalFormatting sqref="R4:U9">
    <cfRule type="expression" dxfId="50" priority="178">
      <formula>$B$6&lt;&gt;"AXC"</formula>
    </cfRule>
  </conditionalFormatting>
  <conditionalFormatting sqref="S6:S7">
    <cfRule type="expression" dxfId="49" priority="179">
      <formula>IF(OR(AND(LEFT($R6,4)="Weld",S6=1),AND(LEFT($R6,5)="Float",OR($S6=4,$S6=6))),FALSE,TRUE)</formula>
    </cfRule>
  </conditionalFormatting>
  <conditionalFormatting sqref="S8:U9">
    <cfRule type="expression" dxfId="48" priority="5">
      <formula>$R8 = "None"</formula>
    </cfRule>
  </conditionalFormatting>
  <conditionalFormatting sqref="T6:T7">
    <cfRule type="expression" dxfId="47" priority="184">
      <formula>IF(OR(AND(LEFT($R6,4)="Weld",T6=0.25),AND(LEFT($R6,5)="Float",OR($T6=0.25,$T6=0.1875,$T6=0.375))),FALSE,TRUE)</formula>
    </cfRule>
  </conditionalFormatting>
  <conditionalFormatting sqref="U4 S4:T7">
    <cfRule type="expression" dxfId="46" priority="6" stopIfTrue="1">
      <formula>$R6="None"</formula>
    </cfRule>
  </conditionalFormatting>
  <conditionalFormatting sqref="U6:U7">
    <cfRule type="expression" dxfId="45" priority="4">
      <formula>$R6 = "None"</formula>
    </cfRule>
  </conditionalFormatting>
  <conditionalFormatting sqref="W4:X7">
    <cfRule type="expression" dxfId="44" priority="82">
      <formula>$V$6="No"</formula>
    </cfRule>
  </conditionalFormatting>
  <conditionalFormatting sqref="AE4:AH4">
    <cfRule type="expression" dxfId="43" priority="170">
      <formula>OR(AND(GL6="S",GL7="S"),AND(GL6="s",GL7="s"))</formula>
    </cfRule>
  </conditionalFormatting>
  <conditionalFormatting sqref="AE6:AH9">
    <cfRule type="expression" dxfId="42" priority="171">
      <formula>OR(GL6="S",GL6="S")</formula>
    </cfRule>
  </conditionalFormatting>
  <conditionalFormatting sqref="AF11:AG11 AK11:AL11 A11:A12">
    <cfRule type="containsText" dxfId="41" priority="147" operator="containsText" text="Delete">
      <formula>NOT(ISERROR(SEARCH("Delete",A11)))</formula>
    </cfRule>
  </conditionalFormatting>
  <conditionalFormatting sqref="AJ4">
    <cfRule type="expression" dxfId="40" priority="11">
      <formula>IF($AJ$4&lt;&gt;"Vent &amp; Drain Type",TRUE,FALSE)</formula>
    </cfRule>
  </conditionalFormatting>
  <conditionalFormatting sqref="AK3:AO9">
    <cfRule type="expression" dxfId="39" priority="60">
      <formula>$AJ$6&lt;&gt;"Coupling"</formula>
    </cfRule>
  </conditionalFormatting>
  <conditionalFormatting sqref="AL4:AM4">
    <cfRule type="expression" dxfId="38" priority="167">
      <formula>AND($HJ$6="S",$HJ$7="S")</formula>
    </cfRule>
  </conditionalFormatting>
  <conditionalFormatting sqref="AL6:AM7">
    <cfRule type="expression" dxfId="37" priority="169">
      <formula>$HJ6="S"</formula>
    </cfRule>
  </conditionalFormatting>
  <conditionalFormatting sqref="AL8:AM9">
    <cfRule type="expression" dxfId="36" priority="81">
      <formula>$HJ8="S"</formula>
    </cfRule>
  </conditionalFormatting>
  <conditionalFormatting sqref="AN4:AO4">
    <cfRule type="expression" dxfId="35" priority="159">
      <formula>AND($HK$6="S",$HK$7="S")</formula>
    </cfRule>
  </conditionalFormatting>
  <conditionalFormatting sqref="AN6:AO7">
    <cfRule type="expression" dxfId="34" priority="160">
      <formula>$HK6="S"</formula>
    </cfRule>
  </conditionalFormatting>
  <conditionalFormatting sqref="AN8:AO9">
    <cfRule type="expression" dxfId="33" priority="58">
      <formula>$HK8="S"</formula>
    </cfRule>
  </conditionalFormatting>
  <conditionalFormatting sqref="AP3:AU9">
    <cfRule type="expression" dxfId="32" priority="14">
      <formula>$AJ$6&lt;&gt;"RFWN Flange"</formula>
    </cfRule>
  </conditionalFormatting>
  <conditionalFormatting sqref="AR8:AS9">
    <cfRule type="expression" dxfId="31" priority="13">
      <formula>$HN8="S"</formula>
    </cfRule>
  </conditionalFormatting>
  <conditionalFormatting sqref="AR4:AU4">
    <cfRule type="expression" dxfId="30" priority="16">
      <formula>AND($HN$6="S",$HN$7="S")</formula>
    </cfRule>
  </conditionalFormatting>
  <conditionalFormatting sqref="AR6:AU7">
    <cfRule type="expression" dxfId="29" priority="15">
      <formula>$HN6="S"</formula>
    </cfRule>
  </conditionalFormatting>
  <conditionalFormatting sqref="AR8:AU9">
    <cfRule type="expression" dxfId="28" priority="12">
      <formula>$HO8="S"</formula>
    </cfRule>
  </conditionalFormatting>
  <conditionalFormatting sqref="AV4">
    <cfRule type="expression" dxfId="27" priority="47">
      <formula>$AJ$6&lt;&gt;"Coupling"</formula>
    </cfRule>
  </conditionalFormatting>
  <conditionalFormatting sqref="AW11:AX11">
    <cfRule type="containsText" dxfId="26" priority="51" operator="containsText" text="Delete">
      <formula>NOT(ISERROR(SEARCH("Delete",AW11)))</formula>
    </cfRule>
  </conditionalFormatting>
  <conditionalFormatting sqref="AW4:BA7">
    <cfRule type="expression" dxfId="25" priority="42">
      <formula>AND($AV$6="None",$AV$7="None")</formula>
    </cfRule>
  </conditionalFormatting>
  <conditionalFormatting sqref="AW8:BA9">
    <cfRule type="expression" dxfId="24" priority="41">
      <formula>AND($AV$6="None",$AV$7="None")</formula>
    </cfRule>
  </conditionalFormatting>
  <conditionalFormatting sqref="AX4:AY4">
    <cfRule type="expression" dxfId="23" priority="54">
      <formula>AND($AV$6&lt;&gt;"Top",$AV$7&lt;&gt;"Top",$AV$6&lt;&gt;"Top &amp; Bottom",$AV$7&lt;&gt;"Top &amp; Bottom")</formula>
    </cfRule>
  </conditionalFormatting>
  <conditionalFormatting sqref="AX6:AY7">
    <cfRule type="expression" dxfId="22" priority="44">
      <formula>AND($AV6&lt;&gt;"Top",$AV6&lt;&gt;"Top &amp; Bottom")</formula>
    </cfRule>
  </conditionalFormatting>
  <conditionalFormatting sqref="AX8:AY9">
    <cfRule type="expression" dxfId="21" priority="43">
      <formula>AND($AV8&lt;&gt;"Top",$AV8&lt;&gt;"Top &amp; Bottom")</formula>
    </cfRule>
  </conditionalFormatting>
  <conditionalFormatting sqref="AZ4:BA4">
    <cfRule type="expression" dxfId="20" priority="52">
      <formula>AND($AV$6&lt;&gt;"Bottom",$AV$7&lt;&gt;"Bottom",$AV$6&lt;&gt;"Top &amp; Bottom",$AV$7&lt;&gt;"Top &amp; Bottom")</formula>
    </cfRule>
  </conditionalFormatting>
  <conditionalFormatting sqref="AZ6:BA7">
    <cfRule type="expression" dxfId="19" priority="46">
      <formula>AND($AV6&lt;&gt;"Bottom",$AV6&lt;&gt;"Top &amp; Bottom")</formula>
    </cfRule>
  </conditionalFormatting>
  <conditionalFormatting sqref="AZ8:BA9">
    <cfRule type="expression" dxfId="18" priority="45">
      <formula>AND($AV8&lt;&gt;"Bottom",$AV8&lt;&gt;"Top &amp; Bottom")</formula>
    </cfRule>
  </conditionalFormatting>
  <conditionalFormatting sqref="BB3">
    <cfRule type="expression" dxfId="17" priority="148">
      <formula>OR(AND(#REF!="S",#REF!="S"),AND(#REF!="s",#REF!="s"))</formula>
    </cfRule>
  </conditionalFormatting>
  <conditionalFormatting sqref="BB4">
    <cfRule type="expression" dxfId="16" priority="87">
      <formula>OR(AND(AN6="S",AN7="S"),AND(AN6="s",AN7="s"))</formula>
    </cfRule>
  </conditionalFormatting>
  <conditionalFormatting sqref="BB6:BC6">
    <cfRule type="expression" dxfId="15" priority="73">
      <formula>OR(AM6="S",AM6="S")</formula>
    </cfRule>
  </conditionalFormatting>
  <conditionalFormatting sqref="BC7">
    <cfRule type="expression" dxfId="14" priority="88">
      <formula>OR(AN7="s",AN7="s")</formula>
    </cfRule>
  </conditionalFormatting>
  <conditionalFormatting sqref="BD6:BD7">
    <cfRule type="expression" dxfId="13" priority="85">
      <formula>OR(BC6="S",BC6="S")</formula>
    </cfRule>
  </conditionalFormatting>
  <conditionalFormatting sqref="BP6">
    <cfRule type="expression" dxfId="12" priority="186">
      <formula>OR(BN6="S",BN6="S")</formula>
    </cfRule>
  </conditionalFormatting>
  <conditionalFormatting sqref="KZ6:KZ7">
    <cfRule type="containsText" dxfId="11" priority="90" operator="containsText" text="Bad">
      <formula>NOT(ISERROR(SEARCH("Bad",KZ6)))</formula>
    </cfRule>
  </conditionalFormatting>
  <conditionalFormatting sqref="KZ9">
    <cfRule type="containsText" dxfId="10" priority="91" operator="containsText" text="Bad">
      <formula>NOT(ISERROR(SEARCH("Bad",KZ9)))</formula>
    </cfRule>
  </conditionalFormatting>
  <conditionalFormatting sqref="MG11:MI11">
    <cfRule type="containsText" dxfId="9" priority="66" operator="containsText" text="Delete">
      <formula>NOT(ISERROR(SEARCH("Delete",MG11)))</formula>
    </cfRule>
  </conditionalFormatting>
  <conditionalFormatting sqref="MG4:ML9 MG3">
    <cfRule type="expression" dxfId="8" priority="59">
      <formula>$AJ$6&lt;&gt;"LWN"</formula>
    </cfRule>
  </conditionalFormatting>
  <conditionalFormatting sqref="MI4:MJ4">
    <cfRule type="expression" dxfId="7" priority="69">
      <formula>AND($HL$6="S",$HL$7="S")</formula>
    </cfRule>
  </conditionalFormatting>
  <conditionalFormatting sqref="MI6:MJ7">
    <cfRule type="expression" dxfId="6" priority="70">
      <formula>$HL6="S"</formula>
    </cfRule>
  </conditionalFormatting>
  <conditionalFormatting sqref="MI8:MJ9">
    <cfRule type="expression" dxfId="5" priority="57">
      <formula>$HL8="S"</formula>
    </cfRule>
  </conditionalFormatting>
  <conditionalFormatting sqref="MI8:ML9">
    <cfRule type="expression" dxfId="4" priority="56">
      <formula>$HM8="S"</formula>
    </cfRule>
  </conditionalFormatting>
  <conditionalFormatting sqref="MK4:ML4">
    <cfRule type="expression" dxfId="3" priority="67">
      <formula>AND($HM$6="S",$HM$7="S")</formula>
    </cfRule>
  </conditionalFormatting>
  <conditionalFormatting sqref="MK6:ML7">
    <cfRule type="expression" dxfId="2" priority="63">
      <formula>$HM6="S"</formula>
    </cfRule>
  </conditionalFormatting>
  <conditionalFormatting sqref="U15:U16">
    <cfRule type="expression" dxfId="1" priority="2">
      <formula>$B$6&lt;&gt;"AXC"</formula>
    </cfRule>
  </conditionalFormatting>
  <conditionalFormatting sqref="U15:U16">
    <cfRule type="expression" dxfId="0" priority="187">
      <formula>#REF! = "None"</formula>
    </cfRule>
  </conditionalFormatting>
  <dataValidations count="35">
    <dataValidation allowBlank="1" showErrorMessage="1" sqref="FB6:FH7 GG8:GK9 W6:W7 HB6:HI9 LA6:LI7 GP6:HA7 CG4 V7 D7:E7 KY5:KY7 A6:A7 BH6:BZ6 BB6 LL7 ES6:EZ6 FM6:GK7 ES7:FA7 LM6:XFD7 BP8:BP9 FU8:FX9 BH7:CA7 HP6:KW7 BE6:BG7 LH8:LH9 CE6:EP7" xr:uid="{00000000-0002-0000-0000-000000000000}"/>
    <dataValidation type="list" allowBlank="1" showErrorMessage="1" sqref="CA6" xr:uid="{00000000-0002-0000-0000-000001000000}">
      <formula1>Tube_Dia_List</formula1>
    </dataValidation>
    <dataValidation allowBlank="1" promptTitle="$PRP@PartNo" prompt="3F-BOX" sqref="LL6 LQ6:LQ7 LJ6:LK7" xr:uid="{00000000-0002-0000-0000-000002000000}"/>
    <dataValidation type="list" allowBlank="1" showErrorMessage="1" errorTitle="Error" error="&quot;S&quot; or &quot;R&quot; are the only supported values" sqref="Y6 AM6:AM7 AO6:AO7 AY6:AY7 BA6:BA7" xr:uid="{00000000-0002-0000-0000-000003000000}">
      <formula1>"0,22.61986495"</formula1>
    </dataValidation>
    <dataValidation type="list" allowBlank="1" showInputMessage="1" showErrorMessage="1" sqref="AD6 AK6 AW6" xr:uid="{00000000-0002-0000-0000-000004000000}">
      <formula1>"3000,6000"</formula1>
    </dataValidation>
    <dataValidation type="list" allowBlank="1" errorTitle="Error" sqref="AC6" xr:uid="{00000000-0002-0000-0000-000005000000}">
      <formula1>Coupling_Material_List</formula1>
    </dataValidation>
    <dataValidation type="list" allowBlank="1" showErrorMessage="1" errorTitle="Error" error="Incorrect value" sqref="AE6:AH7 AL6:AL7 AN6:AN7 AX6:AX7 AZ6:AZ7" xr:uid="{00000000-0002-0000-0000-000006000000}">
      <formula1>Coupling_Size_List</formula1>
    </dataValidation>
    <dataValidation type="list" allowBlank="1" sqref="R6:R7 R15:R16" xr:uid="{00000000-0002-0000-0000-000007000000}">
      <formula1>HDR_Support_Type_List</formula1>
    </dataValidation>
    <dataValidation allowBlank="1" sqref="O6 CB6:CD9 U6:U7 L7:Q7" xr:uid="{00000000-0002-0000-0000-000008000000}"/>
    <dataValidation type="list" allowBlank="1" sqref="L6" xr:uid="{00000000-0002-0000-0000-000009000000}">
      <formula1>SF_Sizes_List</formula1>
    </dataValidation>
    <dataValidation type="list" allowBlank="1" showErrorMessage="1" sqref="F6:F7" xr:uid="{00000000-0002-0000-0000-00000A000000}">
      <formula1>"None,Top,Bottom"</formula1>
    </dataValidation>
    <dataValidation allowBlank="1" errorTitle="Error" error="&quot;S&quot; or &quot;R&quot; are the only supported values" sqref="BC6:BD7 C6:C7 GL6:GO7 FI6:FL7 G7 HJ6:HO7" xr:uid="{00000000-0002-0000-0000-00000B000000}"/>
    <dataValidation type="list" allowBlank="1" showInputMessage="1" showErrorMessage="1" sqref="V6 V15" xr:uid="{00000000-0002-0000-0000-00000C000000}">
      <formula1>"Yes, Yes - custom,  No"</formula1>
    </dataValidation>
    <dataValidation type="list" allowBlank="1" sqref="H6" xr:uid="{00000000-0002-0000-0000-00000E000000}">
      <formula1>"Shoulder, NPT"</formula1>
    </dataValidation>
    <dataValidation type="list" allowBlank="1" errorTitle="Error" error="&quot;S&quot; or &quot;R&quot; are the only supported values" sqref="G6" xr:uid="{00000000-0002-0000-0000-00000F000000}">
      <formula1>Name_Plate_Bracket_List</formula1>
    </dataValidation>
    <dataValidation type="list" allowBlank="1" sqref="S6:S7" xr:uid="{00000000-0002-0000-0000-000010000000}">
      <formula1>IF(LEFT($R6,5)="Float",INDIRECT("Float_Bar_Depth_List"),INDIRECT("Weld_Bar_Depth_List"))</formula1>
    </dataValidation>
    <dataValidation type="list" allowBlank="1" sqref="T6:T7" xr:uid="{00000000-0002-0000-0000-000011000000}">
      <formula1>IF(LEFT($R6,5)="Float",INDIRECT("Float_Bar_Thk_List"),INDIRECT("Weld_Bar_Thk_List"))</formula1>
    </dataValidation>
    <dataValidation type="list" allowBlank="1" showInputMessage="1" showErrorMessage="1" sqref="D6:E6" xr:uid="{00000000-0002-0000-0000-000012000000}">
      <formula1>"Yes,No"</formula1>
    </dataValidation>
    <dataValidation type="list" allowBlank="1" showInputMessage="1" showErrorMessage="1" sqref="AJ6" xr:uid="{00000000-0002-0000-0000-000013000000}">
      <formula1>"Coupling,RFWN Flange,LWN"</formula1>
    </dataValidation>
    <dataValidation type="list" allowBlank="1" showErrorMessage="1" errorTitle="Error" error="&quot;S&quot; or &quot;R&quot; are the only supported values" sqref="MJ6:MJ7 ML6:ML7" xr:uid="{00000000-0002-0000-0000-000014000000}">
      <formula1>LWN_Length_List</formula1>
    </dataValidation>
    <dataValidation type="list" allowBlank="1" showErrorMessage="1" errorTitle="Error" error="Incorrect value" sqref="MI6:MI7 MK6:MK7" xr:uid="{00000000-0002-0000-0000-000015000000}">
      <formula1>LWN_Size_List</formula1>
    </dataValidation>
    <dataValidation type="list" allowBlank="1" showInputMessage="1" showErrorMessage="1" sqref="MH6" xr:uid="{00000000-0002-0000-0000-000016000000}">
      <formula1>LWN_LBS_List</formula1>
    </dataValidation>
    <dataValidation type="list" allowBlank="1" showErrorMessage="1" errorTitle="Error" error="&quot;S&quot; or &quot;R&quot; are the only supported values" sqref="MG6" xr:uid="{00000000-0002-0000-0000-000017000000}">
      <formula1>LWN_Material_List</formula1>
    </dataValidation>
    <dataValidation type="list" allowBlank="1" showErrorMessage="1" errorTitle="Error" error="&quot;S&quot; or &quot;R&quot; are the only supported values" sqref="AV6:AV7" xr:uid="{00000000-0002-0000-0000-000018000000}">
      <formula1>"Top,Bottom,Top &amp; Bottom,None"</formula1>
    </dataValidation>
    <dataValidation type="list" allowBlank="1" sqref="M6:N6" xr:uid="{00000000-0002-0000-0000-000019000000}">
      <formula1>"3,3.5,2.5"</formula1>
    </dataValidation>
    <dataValidation type="list" allowBlank="1" sqref="J6:K7" xr:uid="{00000000-0002-0000-0000-00001A000000}">
      <formula1>Slide_Pad2_List</formula1>
    </dataValidation>
    <dataValidation type="list" allowBlank="1" showErrorMessage="1" sqref="X6:X7" xr:uid="{00000000-0002-0000-0000-00001B000000}">
      <formula1>"Vertical, Horizontal"</formula1>
    </dataValidation>
    <dataValidation type="list" allowBlank="1" sqref="I6:I7" xr:uid="{00000000-0002-0000-0000-00001C000000}">
      <formula1>Slide_Pad_List</formula1>
    </dataValidation>
    <dataValidation type="list" allowBlank="1" showInputMessage="1" showErrorMessage="1" sqref="AB6:AB7" xr:uid="{00000000-0002-0000-0000-00001E000000}">
      <formula1>"Yes, No"</formula1>
    </dataValidation>
    <dataValidation type="list" allowBlank="1" showErrorMessage="1" errorTitle="Error" error="&quot;S&quot; or &quot;R&quot; are the only supported values" sqref="AP6" xr:uid="{00000000-0002-0000-0000-00001F000000}">
      <formula1>Flange_Material_List</formula1>
    </dataValidation>
    <dataValidation type="list" allowBlank="1" showInputMessage="1" showErrorMessage="1" sqref="AQ6" xr:uid="{00000000-0002-0000-0000-000020000000}">
      <formula1>Flange_LBS_List</formula1>
    </dataValidation>
    <dataValidation type="list" allowBlank="1" showErrorMessage="1" errorTitle="Error" error="Incorrect value" sqref="AR6:AR7 AT6:AT7" xr:uid="{00000000-0002-0000-0000-000021000000}">
      <formula1>Flange_Size_List</formula1>
    </dataValidation>
    <dataValidation type="list" allowBlank="1" showErrorMessage="1" errorTitle="Error" error="&quot;S&quot; or &quot;R&quot; are the only supported values" sqref="AS6:AS7 AU6:AU7" xr:uid="{00000000-0002-0000-0000-000022000000}">
      <formula1>Flange_Schedule_List</formula1>
    </dataValidation>
    <dataValidation type="list" allowBlank="1" sqref="Q6" xr:uid="{AD7FD0E5-9BE2-490F-90B5-736AD2CFF159}">
      <formula1>"Yes,  No"</formula1>
    </dataValidation>
    <dataValidation type="list" allowBlank="1" sqref="P6:Q6" xr:uid="{00000000-0002-0000-0000-00001D000000}">
      <formula1>"0,1.75,2"</formula1>
    </dataValidation>
  </dataValidations>
  <pageMargins left="0.7" right="0.7" top="0.75" bottom="0.75" header="0.3" footer="0.3"/>
  <pageSetup orientation="portrait" r:id="rId1"/>
  <cellWatches>
    <cellWatch r="GG6"/>
    <cellWatch r="GH6"/>
    <cellWatch r="GI6"/>
    <cellWatch r="GJ6"/>
    <cellWatch r="GK6"/>
    <cellWatch r="GG7"/>
    <cellWatch r="GH7"/>
    <cellWatch r="GI7"/>
    <cellWatch r="GJ7"/>
    <cellWatch r="GK7"/>
  </cellWatches>
  <ignoredErrors>
    <ignoredError sqref="GP6:GP7 FF6 CU6:CU7 CW7 KM7 BP7:BP9 JS6:JS7 JT6:JT7 LH7:LH9" formula="1"/>
    <ignoredError sqref="O1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/>
  </sheetViews>
  <sheetFormatPr defaultRowHeight="15" x14ac:dyDescent="0.25"/>
  <sheetData>
    <row r="1" spans="1:8" x14ac:dyDescent="0.25">
      <c r="A1" t="s">
        <v>439</v>
      </c>
      <c r="B1" t="s">
        <v>56</v>
      </c>
      <c r="C1" t="s">
        <v>148</v>
      </c>
      <c r="D1" t="s">
        <v>10476</v>
      </c>
      <c r="E1" t="s">
        <v>10477</v>
      </c>
      <c r="F1" t="s">
        <v>10478</v>
      </c>
      <c r="G1" t="s">
        <v>10479</v>
      </c>
      <c r="H1" t="s">
        <v>10488</v>
      </c>
    </row>
    <row r="2" spans="1:8" x14ac:dyDescent="0.25">
      <c r="A2" s="1" t="s">
        <v>442</v>
      </c>
      <c r="B2" s="11" t="s">
        <v>58</v>
      </c>
      <c r="C2" s="11" t="s">
        <v>58</v>
      </c>
      <c r="D2" s="1" t="s">
        <v>10484</v>
      </c>
      <c r="E2" s="1" t="s">
        <v>10484</v>
      </c>
      <c r="F2" s="1" t="s">
        <v>10484</v>
      </c>
      <c r="G2" s="1" t="s">
        <v>10484</v>
      </c>
      <c r="H2" s="1" t="s">
        <v>10484</v>
      </c>
    </row>
    <row r="3" spans="1:8" x14ac:dyDescent="0.25">
      <c r="A3" s="1" t="s">
        <v>441</v>
      </c>
      <c r="B3" s="1" t="s">
        <v>59</v>
      </c>
      <c r="C3" s="1" t="s">
        <v>59</v>
      </c>
      <c r="D3" s="1" t="s">
        <v>10505</v>
      </c>
      <c r="E3" s="1" t="s">
        <v>10505</v>
      </c>
      <c r="F3" s="1" t="s">
        <v>10505</v>
      </c>
      <c r="G3" s="1" t="s">
        <v>10505</v>
      </c>
      <c r="H3" s="1" t="s">
        <v>10505</v>
      </c>
    </row>
    <row r="4" spans="1:8" x14ac:dyDescent="0.25">
      <c r="A4" s="1" t="s">
        <v>443</v>
      </c>
      <c r="B4" s="1" t="s">
        <v>60</v>
      </c>
      <c r="C4" s="1" t="s">
        <v>60</v>
      </c>
      <c r="D4" s="1" t="s">
        <v>10487</v>
      </c>
      <c r="E4" s="1" t="s">
        <v>10487</v>
      </c>
      <c r="F4" s="1" t="s">
        <v>10487</v>
      </c>
      <c r="G4" s="1" t="s">
        <v>10487</v>
      </c>
      <c r="H4" s="1" t="s">
        <v>10487</v>
      </c>
    </row>
    <row r="5" spans="1:8" x14ac:dyDescent="0.25">
      <c r="A5" s="1" t="s">
        <v>444</v>
      </c>
      <c r="B5" s="1" t="s">
        <v>61</v>
      </c>
      <c r="C5" s="1" t="s">
        <v>61</v>
      </c>
      <c r="D5" s="1" t="s">
        <v>10506</v>
      </c>
      <c r="E5" s="1" t="s">
        <v>10506</v>
      </c>
      <c r="F5" s="1" t="s">
        <v>10506</v>
      </c>
      <c r="G5" s="1" t="s">
        <v>10506</v>
      </c>
      <c r="H5" s="1" t="s">
        <v>10506</v>
      </c>
    </row>
    <row r="6" spans="1:8" x14ac:dyDescent="0.25">
      <c r="A6" s="1" t="s">
        <v>445</v>
      </c>
      <c r="B6" s="1" t="s">
        <v>62</v>
      </c>
      <c r="C6" s="1" t="s">
        <v>62</v>
      </c>
      <c r="D6" s="1" t="s">
        <v>10507</v>
      </c>
      <c r="E6" s="1" t="s">
        <v>10507</v>
      </c>
      <c r="F6" s="1" t="s">
        <v>10507</v>
      </c>
      <c r="G6" s="1" t="s">
        <v>10507</v>
      </c>
      <c r="H6" s="1" t="s">
        <v>10507</v>
      </c>
    </row>
    <row r="7" spans="1:8" x14ac:dyDescent="0.25">
      <c r="A7" s="1" t="s">
        <v>446</v>
      </c>
      <c r="B7" s="1" t="s">
        <v>63</v>
      </c>
      <c r="C7" s="1" t="s">
        <v>63</v>
      </c>
      <c r="D7" s="1" t="s">
        <v>10508</v>
      </c>
      <c r="E7" s="1" t="s">
        <v>10508</v>
      </c>
      <c r="F7" s="1" t="s">
        <v>10508</v>
      </c>
      <c r="G7" s="1" t="s">
        <v>10508</v>
      </c>
      <c r="H7" s="1" t="s">
        <v>10508</v>
      </c>
    </row>
    <row r="8" spans="1:8" x14ac:dyDescent="0.25">
      <c r="A8" s="1" t="s">
        <v>447</v>
      </c>
      <c r="B8" s="1" t="s">
        <v>64</v>
      </c>
      <c r="C8" s="1" t="s">
        <v>64</v>
      </c>
      <c r="D8" s="1" t="s">
        <v>10509</v>
      </c>
      <c r="E8" s="1" t="s">
        <v>10509</v>
      </c>
      <c r="F8" s="1" t="s">
        <v>10509</v>
      </c>
      <c r="G8" s="1" t="s">
        <v>10509</v>
      </c>
      <c r="H8" s="1" t="s">
        <v>10509</v>
      </c>
    </row>
    <row r="9" spans="1:8" x14ac:dyDescent="0.25">
      <c r="A9" s="1" t="s">
        <v>448</v>
      </c>
      <c r="B9" s="1" t="s">
        <v>65</v>
      </c>
      <c r="C9" s="1" t="s">
        <v>65</v>
      </c>
      <c r="D9" s="1" t="s">
        <v>10510</v>
      </c>
      <c r="E9" s="1" t="s">
        <v>10510</v>
      </c>
      <c r="F9" s="1" t="s">
        <v>10510</v>
      </c>
      <c r="G9" s="1" t="s">
        <v>10510</v>
      </c>
      <c r="H9" s="1" t="s">
        <v>10510</v>
      </c>
    </row>
    <row r="10" spans="1:8" x14ac:dyDescent="0.25">
      <c r="A10" s="1" t="s">
        <v>449</v>
      </c>
      <c r="B10" s="1" t="s">
        <v>66</v>
      </c>
      <c r="C10" s="1" t="s">
        <v>66</v>
      </c>
      <c r="D10" s="1" t="s">
        <v>10485</v>
      </c>
      <c r="E10" s="1" t="s">
        <v>10485</v>
      </c>
      <c r="F10" s="1" t="s">
        <v>10485</v>
      </c>
      <c r="G10" s="1" t="s">
        <v>10485</v>
      </c>
      <c r="H10" s="1" t="s">
        <v>10485</v>
      </c>
    </row>
    <row r="11" spans="1:8" x14ac:dyDescent="0.25">
      <c r="A11" s="1" t="s">
        <v>450</v>
      </c>
      <c r="B11" s="1" t="s">
        <v>67</v>
      </c>
      <c r="C11" s="1" t="s">
        <v>67</v>
      </c>
      <c r="D11" s="1" t="s">
        <v>10511</v>
      </c>
      <c r="E11" s="1" t="s">
        <v>10511</v>
      </c>
      <c r="F11" s="1" t="s">
        <v>10511</v>
      </c>
      <c r="G11" s="1" t="s">
        <v>10511</v>
      </c>
      <c r="H11" s="1" t="s">
        <v>10511</v>
      </c>
    </row>
    <row r="12" spans="1:8" x14ac:dyDescent="0.25">
      <c r="A12" s="1" t="s">
        <v>451</v>
      </c>
      <c r="B12" s="1" t="s">
        <v>68</v>
      </c>
      <c r="C12" s="1" t="s">
        <v>68</v>
      </c>
      <c r="D12" s="1" t="s">
        <v>10486</v>
      </c>
      <c r="E12" s="1" t="s">
        <v>10486</v>
      </c>
      <c r="F12" s="1" t="s">
        <v>10486</v>
      </c>
      <c r="G12" s="1" t="s">
        <v>10486</v>
      </c>
      <c r="H12" s="1" t="s">
        <v>10486</v>
      </c>
    </row>
    <row r="13" spans="1:8" x14ac:dyDescent="0.25">
      <c r="A13" s="1" t="s">
        <v>452</v>
      </c>
      <c r="B13" s="1" t="s">
        <v>69</v>
      </c>
      <c r="C13" s="1" t="s">
        <v>69</v>
      </c>
      <c r="D13" s="1" t="s">
        <v>10512</v>
      </c>
      <c r="E13" s="1" t="s">
        <v>10512</v>
      </c>
      <c r="F13" s="1" t="s">
        <v>10512</v>
      </c>
      <c r="G13" s="1" t="s">
        <v>10512</v>
      </c>
      <c r="H13" s="1" t="s">
        <v>10512</v>
      </c>
    </row>
    <row r="14" spans="1:8" x14ac:dyDescent="0.25">
      <c r="A14" s="1" t="s">
        <v>453</v>
      </c>
      <c r="B14" s="1" t="s">
        <v>70</v>
      </c>
      <c r="C14" s="1" t="s">
        <v>70</v>
      </c>
      <c r="D14" s="1" t="s">
        <v>10513</v>
      </c>
      <c r="E14" s="1" t="s">
        <v>10513</v>
      </c>
      <c r="F14" s="1" t="s">
        <v>10513</v>
      </c>
      <c r="G14" s="1" t="s">
        <v>10513</v>
      </c>
      <c r="H14" s="1" t="s">
        <v>10513</v>
      </c>
    </row>
    <row r="15" spans="1:8" x14ac:dyDescent="0.25">
      <c r="A15" s="1" t="s">
        <v>454</v>
      </c>
      <c r="B15" s="1" t="s">
        <v>71</v>
      </c>
      <c r="C15" s="1" t="s">
        <v>71</v>
      </c>
      <c r="D15" s="1" t="s">
        <v>10514</v>
      </c>
      <c r="E15" s="1" t="s">
        <v>10514</v>
      </c>
      <c r="F15" s="1" t="s">
        <v>10514</v>
      </c>
      <c r="G15" s="1" t="s">
        <v>10514</v>
      </c>
      <c r="H15" s="1" t="s">
        <v>10514</v>
      </c>
    </row>
    <row r="16" spans="1:8" x14ac:dyDescent="0.25">
      <c r="A16" s="1" t="s">
        <v>10561</v>
      </c>
      <c r="B16" s="1" t="s">
        <v>72</v>
      </c>
      <c r="C16" s="1" t="s">
        <v>72</v>
      </c>
      <c r="D16" s="1" t="s">
        <v>10515</v>
      </c>
      <c r="E16" s="1" t="s">
        <v>10515</v>
      </c>
      <c r="F16" s="1" t="s">
        <v>10515</v>
      </c>
      <c r="G16" s="1" t="s">
        <v>10515</v>
      </c>
      <c r="H16" s="1" t="s">
        <v>10515</v>
      </c>
    </row>
    <row r="17" spans="1:8" x14ac:dyDescent="0.25">
      <c r="A17" s="1" t="s">
        <v>10562</v>
      </c>
      <c r="B17" s="1" t="s">
        <v>73</v>
      </c>
      <c r="C17" s="1" t="s">
        <v>73</v>
      </c>
      <c r="D17" s="1" t="s">
        <v>10560</v>
      </c>
      <c r="E17" s="1" t="s">
        <v>10560</v>
      </c>
      <c r="F17" s="1" t="s">
        <v>10560</v>
      </c>
      <c r="G17" s="1" t="s">
        <v>10560</v>
      </c>
      <c r="H17" s="1" t="s">
        <v>10560</v>
      </c>
    </row>
    <row r="18" spans="1:8" x14ac:dyDescent="0.25">
      <c r="B18" s="1" t="s">
        <v>74</v>
      </c>
      <c r="C18" s="1" t="s">
        <v>74</v>
      </c>
    </row>
    <row r="19" spans="1:8" x14ac:dyDescent="0.25">
      <c r="B19" s="1" t="s">
        <v>75</v>
      </c>
      <c r="C19" s="1" t="s">
        <v>75</v>
      </c>
    </row>
    <row r="20" spans="1:8" x14ac:dyDescent="0.25">
      <c r="B20" s="1" t="s">
        <v>76</v>
      </c>
      <c r="C20" s="1" t="s">
        <v>76</v>
      </c>
    </row>
    <row r="21" spans="1:8" x14ac:dyDescent="0.25">
      <c r="B21" s="1" t="s">
        <v>77</v>
      </c>
      <c r="C21" s="1" t="s">
        <v>77</v>
      </c>
    </row>
    <row r="22" spans="1:8" x14ac:dyDescent="0.25">
      <c r="B22" s="1" t="s">
        <v>78</v>
      </c>
      <c r="C22" s="1" t="s">
        <v>78</v>
      </c>
    </row>
    <row r="23" spans="1:8" x14ac:dyDescent="0.25">
      <c r="B23" s="1" t="s">
        <v>79</v>
      </c>
      <c r="C23" s="1" t="s">
        <v>79</v>
      </c>
    </row>
    <row r="24" spans="1:8" x14ac:dyDescent="0.25">
      <c r="B24" s="1" t="s">
        <v>80</v>
      </c>
      <c r="C24" s="1" t="s">
        <v>80</v>
      </c>
    </row>
    <row r="25" spans="1:8" x14ac:dyDescent="0.25">
      <c r="B25" s="1" t="s">
        <v>81</v>
      </c>
      <c r="C25" s="1" t="s">
        <v>81</v>
      </c>
    </row>
    <row r="26" spans="1:8" x14ac:dyDescent="0.25">
      <c r="B26" s="1" t="s">
        <v>82</v>
      </c>
      <c r="C26" s="1" t="s">
        <v>82</v>
      </c>
    </row>
    <row r="27" spans="1:8" x14ac:dyDescent="0.25">
      <c r="B27" s="1" t="s">
        <v>83</v>
      </c>
      <c r="C27" s="1" t="s">
        <v>83</v>
      </c>
    </row>
    <row r="28" spans="1:8" x14ac:dyDescent="0.25">
      <c r="B28" s="1" t="s">
        <v>84</v>
      </c>
      <c r="C28" s="1" t="s">
        <v>84</v>
      </c>
    </row>
    <row r="29" spans="1:8" x14ac:dyDescent="0.25">
      <c r="B29" s="1" t="s">
        <v>85</v>
      </c>
      <c r="C29" s="1" t="s">
        <v>85</v>
      </c>
    </row>
    <row r="30" spans="1:8" x14ac:dyDescent="0.25">
      <c r="B30" s="1" t="s">
        <v>86</v>
      </c>
      <c r="C30" s="1" t="s">
        <v>86</v>
      </c>
    </row>
    <row r="31" spans="1:8" x14ac:dyDescent="0.25">
      <c r="B31" s="1" t="s">
        <v>87</v>
      </c>
      <c r="C31" s="1" t="s">
        <v>87</v>
      </c>
    </row>
    <row r="32" spans="1:8" x14ac:dyDescent="0.25">
      <c r="B32" s="1" t="s">
        <v>88</v>
      </c>
      <c r="C32" s="1" t="s">
        <v>88</v>
      </c>
    </row>
    <row r="33" spans="2:3" x14ac:dyDescent="0.25">
      <c r="B33" s="1" t="s">
        <v>89</v>
      </c>
      <c r="C33" s="1" t="s">
        <v>89</v>
      </c>
    </row>
    <row r="34" spans="2:3" x14ac:dyDescent="0.25">
      <c r="B34" s="1" t="s">
        <v>90</v>
      </c>
      <c r="C34" s="1" t="s">
        <v>90</v>
      </c>
    </row>
    <row r="35" spans="2:3" x14ac:dyDescent="0.25">
      <c r="B35" s="1" t="s">
        <v>91</v>
      </c>
      <c r="C35" s="1" t="s">
        <v>91</v>
      </c>
    </row>
    <row r="36" spans="2:3" x14ac:dyDescent="0.25">
      <c r="B36" s="1" t="s">
        <v>3</v>
      </c>
      <c r="C36" s="1" t="s">
        <v>3</v>
      </c>
    </row>
    <row r="37" spans="2:3" x14ac:dyDescent="0.25">
      <c r="B37" s="1" t="s">
        <v>4</v>
      </c>
      <c r="C37" s="1" t="s">
        <v>4</v>
      </c>
    </row>
    <row r="38" spans="2:3" x14ac:dyDescent="0.25">
      <c r="B38" s="1" t="s">
        <v>92</v>
      </c>
      <c r="C38" s="1" t="s">
        <v>92</v>
      </c>
    </row>
    <row r="39" spans="2:3" x14ac:dyDescent="0.25">
      <c r="B39" s="1" t="s">
        <v>94</v>
      </c>
      <c r="C39" s="1" t="s">
        <v>94</v>
      </c>
    </row>
    <row r="40" spans="2:3" x14ac:dyDescent="0.25">
      <c r="B40" s="1" t="s">
        <v>95</v>
      </c>
      <c r="C40" s="1" t="s">
        <v>95</v>
      </c>
    </row>
    <row r="41" spans="2:3" x14ac:dyDescent="0.25">
      <c r="B41" s="1" t="s">
        <v>93</v>
      </c>
      <c r="C41" s="1" t="s">
        <v>93</v>
      </c>
    </row>
    <row r="42" spans="2:3" x14ac:dyDescent="0.25">
      <c r="B42" s="1" t="s">
        <v>5</v>
      </c>
      <c r="C42" s="1" t="s">
        <v>5</v>
      </c>
    </row>
    <row r="43" spans="2:3" x14ac:dyDescent="0.25">
      <c r="B43" s="1" t="s">
        <v>96</v>
      </c>
      <c r="C43" s="1" t="s">
        <v>96</v>
      </c>
    </row>
    <row r="44" spans="2:3" x14ac:dyDescent="0.25">
      <c r="B44" s="1" t="s">
        <v>98</v>
      </c>
      <c r="C44" s="1" t="s">
        <v>98</v>
      </c>
    </row>
    <row r="45" spans="2:3" x14ac:dyDescent="0.25">
      <c r="B45" s="1" t="s">
        <v>97</v>
      </c>
      <c r="C45" s="1" t="s">
        <v>97</v>
      </c>
    </row>
    <row r="46" spans="2:3" x14ac:dyDescent="0.25">
      <c r="B46" s="1" t="s">
        <v>6</v>
      </c>
      <c r="C46" s="1" t="s">
        <v>6</v>
      </c>
    </row>
    <row r="47" spans="2:3" x14ac:dyDescent="0.25">
      <c r="B47" s="1" t="s">
        <v>99</v>
      </c>
      <c r="C47" s="1" t="s">
        <v>99</v>
      </c>
    </row>
    <row r="48" spans="2:3" x14ac:dyDescent="0.25">
      <c r="B48" s="1" t="s">
        <v>100</v>
      </c>
      <c r="C48" s="1" t="s">
        <v>100</v>
      </c>
    </row>
    <row r="49" spans="2:3" x14ac:dyDescent="0.25">
      <c r="B49" s="1" t="s">
        <v>7</v>
      </c>
      <c r="C49" s="1" t="s">
        <v>7</v>
      </c>
    </row>
    <row r="50" spans="2:3" x14ac:dyDescent="0.25">
      <c r="B50" s="1" t="s">
        <v>101</v>
      </c>
      <c r="C50" s="1" t="s">
        <v>101</v>
      </c>
    </row>
    <row r="51" spans="2:3" x14ac:dyDescent="0.25">
      <c r="B51" s="1" t="s">
        <v>10573</v>
      </c>
      <c r="C51" s="1" t="s">
        <v>10573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8671"/>
  <sheetViews>
    <sheetView topLeftCell="CD1" zoomScale="70" zoomScaleNormal="70" workbookViewId="0">
      <selection activeCell="CR17" sqref="CR17"/>
    </sheetView>
  </sheetViews>
  <sheetFormatPr defaultRowHeight="15" x14ac:dyDescent="0.25"/>
  <cols>
    <col min="1" max="1" width="18.7109375" bestFit="1" customWidth="1"/>
    <col min="3" max="3" width="19" bestFit="1" customWidth="1"/>
    <col min="5" max="5" width="16.7109375" bestFit="1" customWidth="1"/>
    <col min="7" max="7" width="17.140625" bestFit="1" customWidth="1"/>
    <col min="9" max="9" width="30" bestFit="1" customWidth="1"/>
    <col min="11" max="11" width="17.140625" bestFit="1" customWidth="1"/>
    <col min="13" max="13" width="19.42578125" bestFit="1" customWidth="1"/>
    <col min="14" max="14" width="19.85546875" bestFit="1" customWidth="1"/>
    <col min="16" max="16" width="22.42578125" bestFit="1" customWidth="1"/>
    <col min="17" max="17" width="22.42578125" customWidth="1"/>
    <col min="19" max="19" width="16.5703125" bestFit="1" customWidth="1"/>
    <col min="21" max="21" width="16.140625" customWidth="1"/>
    <col min="22" max="22" width="7.7109375" bestFit="1" customWidth="1"/>
    <col min="23" max="23" width="9" bestFit="1" customWidth="1"/>
    <col min="24" max="24" width="17.42578125" bestFit="1" customWidth="1"/>
    <col min="25" max="25" width="23.42578125" bestFit="1" customWidth="1"/>
    <col min="26" max="26" width="23.28515625" bestFit="1" customWidth="1"/>
    <col min="27" max="27" width="22.42578125" bestFit="1" customWidth="1"/>
    <col min="28" max="28" width="14.5703125" bestFit="1" customWidth="1"/>
    <col min="29" max="29" width="13.42578125" bestFit="1" customWidth="1"/>
    <col min="30" max="30" width="11.42578125" bestFit="1" customWidth="1"/>
    <col min="31" max="31" width="14" bestFit="1" customWidth="1"/>
    <col min="32" max="32" width="26.140625" customWidth="1"/>
    <col min="33" max="33" width="42.5703125" bestFit="1" customWidth="1"/>
    <col min="34" max="34" width="42" bestFit="1" customWidth="1"/>
    <col min="35" max="35" width="22.140625" bestFit="1" customWidth="1"/>
    <col min="36" max="36" width="11.7109375" bestFit="1" customWidth="1"/>
    <col min="38" max="38" width="9.42578125" bestFit="1" customWidth="1"/>
    <col min="40" max="40" width="9.42578125" bestFit="1" customWidth="1"/>
    <col min="42" max="42" width="9.42578125" bestFit="1" customWidth="1"/>
    <col min="44" max="44" width="11.85546875" bestFit="1" customWidth="1"/>
    <col min="46" max="46" width="28.5703125" bestFit="1" customWidth="1"/>
    <col min="48" max="48" width="10" style="198" bestFit="1" customWidth="1"/>
    <col min="49" max="49" width="6.42578125" style="199" customWidth="1"/>
    <col min="50" max="50" width="10" style="200" bestFit="1" customWidth="1"/>
    <col min="51" max="51" width="6.7109375" style="201" customWidth="1"/>
    <col min="52" max="52" width="10" style="202" bestFit="1" customWidth="1"/>
    <col min="53" max="53" width="9.140625" style="114"/>
    <col min="54" max="54" width="17.28515625" style="182" bestFit="1" customWidth="1"/>
    <col min="56" max="56" width="52.42578125" style="114" bestFit="1" customWidth="1"/>
    <col min="58" max="58" width="26.28515625" style="2" bestFit="1" customWidth="1"/>
    <col min="59" max="59" width="12.42578125" bestFit="1" customWidth="1"/>
    <col min="60" max="60" width="10.42578125" bestFit="1" customWidth="1"/>
    <col min="62" max="64" width="22.42578125" customWidth="1"/>
    <col min="66" max="66" width="17.7109375" bestFit="1" customWidth="1"/>
    <col min="67" max="67" width="5.42578125" bestFit="1" customWidth="1"/>
    <col min="69" max="69" width="13.42578125" bestFit="1" customWidth="1"/>
    <col min="70" max="70" width="2.85546875" bestFit="1" customWidth="1"/>
    <col min="71" max="71" width="4.42578125" bestFit="1" customWidth="1"/>
    <col min="72" max="72" width="10.7109375" bestFit="1" customWidth="1"/>
    <col min="75" max="75" width="17.42578125" bestFit="1" customWidth="1"/>
    <col min="76" max="76" width="11.28515625" bestFit="1" customWidth="1"/>
    <col min="77" max="77" width="14.42578125" bestFit="1" customWidth="1"/>
    <col min="79" max="79" width="10.85546875" bestFit="1" customWidth="1"/>
    <col min="82" max="82" width="12.5703125" bestFit="1" customWidth="1"/>
    <col min="83" max="83" width="17.42578125" bestFit="1" customWidth="1"/>
    <col min="84" max="84" width="11.7109375" bestFit="1" customWidth="1"/>
    <col min="86" max="86" width="18" bestFit="1" customWidth="1"/>
    <col min="87" max="87" width="18.85546875" customWidth="1"/>
    <col min="88" max="88" width="18.85546875" bestFit="1" customWidth="1"/>
    <col min="89" max="89" width="20.140625" bestFit="1" customWidth="1"/>
    <col min="90" max="90" width="17.140625" bestFit="1" customWidth="1"/>
    <col min="91" max="91" width="18.7109375" bestFit="1" customWidth="1"/>
    <col min="92" max="92" width="20.140625" bestFit="1" customWidth="1"/>
    <col min="93" max="93" width="22.85546875" bestFit="1" customWidth="1"/>
    <col min="94" max="94" width="18.7109375" bestFit="1" customWidth="1"/>
    <col min="95" max="95" width="18.85546875" bestFit="1" customWidth="1"/>
    <col min="96" max="96" width="18.85546875" customWidth="1"/>
    <col min="97" max="97" width="11.7109375" customWidth="1"/>
    <col min="98" max="98" width="40.28515625" bestFit="1" customWidth="1"/>
    <col min="100" max="100" width="19.42578125" bestFit="1" customWidth="1"/>
    <col min="101" max="101" width="9.42578125" bestFit="1" customWidth="1"/>
    <col min="102" max="102" width="10.42578125" bestFit="1" customWidth="1"/>
    <col min="104" max="104" width="14.140625" bestFit="1" customWidth="1"/>
    <col min="106" max="106" width="16.42578125" bestFit="1" customWidth="1"/>
    <col min="108" max="109" width="31.5703125" bestFit="1" customWidth="1"/>
    <col min="110" max="110" width="32" bestFit="1" customWidth="1"/>
    <col min="111" max="111" width="11.7109375" bestFit="1" customWidth="1"/>
  </cols>
  <sheetData>
    <row r="1" spans="1:111" x14ac:dyDescent="0.25">
      <c r="A1" t="s">
        <v>477</v>
      </c>
      <c r="C1" t="s">
        <v>478</v>
      </c>
      <c r="E1" t="s">
        <v>481</v>
      </c>
      <c r="G1" t="s">
        <v>482</v>
      </c>
      <c r="I1" t="s">
        <v>275</v>
      </c>
      <c r="K1" t="s">
        <v>8</v>
      </c>
      <c r="M1" t="s">
        <v>191</v>
      </c>
      <c r="N1" t="s">
        <v>190</v>
      </c>
      <c r="P1" t="s">
        <v>437</v>
      </c>
      <c r="S1" t="s">
        <v>192</v>
      </c>
      <c r="U1" t="s">
        <v>29</v>
      </c>
      <c r="BA1"/>
      <c r="BB1"/>
      <c r="BQ1" t="s">
        <v>1813</v>
      </c>
      <c r="BW1" t="s">
        <v>282</v>
      </c>
      <c r="CD1" t="s">
        <v>272</v>
      </c>
      <c r="CH1" t="s">
        <v>227</v>
      </c>
      <c r="CV1" t="s">
        <v>1867</v>
      </c>
      <c r="CZ1" t="s">
        <v>1866</v>
      </c>
      <c r="DB1" t="s">
        <v>1765</v>
      </c>
      <c r="DD1" t="s">
        <v>276</v>
      </c>
    </row>
    <row r="2" spans="1:111" s="2" customFormat="1" ht="132.75" x14ac:dyDescent="0.25">
      <c r="A2" s="182">
        <v>4</v>
      </c>
      <c r="C2" s="182">
        <v>1</v>
      </c>
      <c r="E2" s="182">
        <v>0.25</v>
      </c>
      <c r="G2" s="182">
        <v>0.25</v>
      </c>
      <c r="I2" s="182" t="s">
        <v>217</v>
      </c>
      <c r="K2" s="182" t="s">
        <v>3</v>
      </c>
      <c r="M2" s="182" t="s">
        <v>167</v>
      </c>
      <c r="N2" t="s">
        <v>193</v>
      </c>
      <c r="P2" s="183" t="s">
        <v>442</v>
      </c>
      <c r="Q2" s="98"/>
      <c r="S2" s="182">
        <v>0.125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  <c r="AE2" s="2">
        <v>11</v>
      </c>
      <c r="AF2" s="2">
        <v>12</v>
      </c>
      <c r="AG2" s="2">
        <v>13</v>
      </c>
      <c r="AH2" s="2">
        <v>14</v>
      </c>
      <c r="AI2" s="2">
        <v>15</v>
      </c>
      <c r="AK2" s="114"/>
      <c r="AL2" s="111" t="s">
        <v>491</v>
      </c>
      <c r="AM2" s="112"/>
      <c r="AN2" s="113" t="s">
        <v>492</v>
      </c>
      <c r="AO2" s="114"/>
      <c r="AP2" s="111" t="s">
        <v>493</v>
      </c>
      <c r="AQ2" s="114"/>
      <c r="AR2" s="115" t="s">
        <v>494</v>
      </c>
      <c r="AT2" s="115" t="s">
        <v>495</v>
      </c>
      <c r="AV2" s="111" t="s">
        <v>1918</v>
      </c>
      <c r="AW2" s="112"/>
      <c r="AX2" s="113" t="s">
        <v>1919</v>
      </c>
      <c r="AY2" s="203"/>
      <c r="AZ2" s="113" t="s">
        <v>1920</v>
      </c>
      <c r="BA2" s="114"/>
      <c r="BB2" s="115" t="s">
        <v>1910</v>
      </c>
      <c r="BD2" s="115" t="s">
        <v>1924</v>
      </c>
      <c r="BF2" s="2" t="s">
        <v>1807</v>
      </c>
      <c r="BJ2" t="s">
        <v>10490</v>
      </c>
      <c r="BL2" s="98"/>
      <c r="BN2" t="s">
        <v>1816</v>
      </c>
      <c r="BO2"/>
      <c r="BP2"/>
      <c r="BQ2">
        <v>0.06</v>
      </c>
      <c r="BR2">
        <v>16</v>
      </c>
      <c r="BS2" t="s">
        <v>1814</v>
      </c>
      <c r="BT2" t="s">
        <v>1815</v>
      </c>
      <c r="BU2"/>
      <c r="BW2" s="2">
        <v>1</v>
      </c>
      <c r="BX2" s="2">
        <v>2</v>
      </c>
      <c r="BY2" s="2">
        <v>3</v>
      </c>
      <c r="BZ2" s="2">
        <v>4</v>
      </c>
      <c r="CA2"/>
      <c r="CD2" s="2">
        <v>1</v>
      </c>
      <c r="CE2" s="2">
        <v>2</v>
      </c>
      <c r="CH2" t="s">
        <v>274</v>
      </c>
      <c r="CI2" s="102" t="s">
        <v>456</v>
      </c>
      <c r="CJ2" s="102"/>
      <c r="CK2"/>
      <c r="CL2"/>
      <c r="CM2"/>
      <c r="CN2"/>
      <c r="CO2"/>
      <c r="CP2"/>
      <c r="CQ2"/>
      <c r="CR2"/>
      <c r="CS2"/>
      <c r="CT2"/>
      <c r="CV2" s="2">
        <v>1</v>
      </c>
      <c r="CW2" s="2">
        <v>2</v>
      </c>
      <c r="CX2" s="2">
        <v>3</v>
      </c>
      <c r="CZ2" s="182" t="s">
        <v>1766</v>
      </c>
      <c r="DB2" s="182" t="s">
        <v>1864</v>
      </c>
      <c r="DD2" t="s">
        <v>214</v>
      </c>
      <c r="DE2"/>
      <c r="DF2"/>
    </row>
    <row r="3" spans="1:111" ht="60" x14ac:dyDescent="0.25">
      <c r="A3" s="182">
        <v>6</v>
      </c>
      <c r="C3" s="182" t="s">
        <v>216</v>
      </c>
      <c r="E3" s="182">
        <v>0.1875</v>
      </c>
      <c r="G3" s="182" t="s">
        <v>216</v>
      </c>
      <c r="I3" s="182" t="s">
        <v>471</v>
      </c>
      <c r="K3" s="182" t="s">
        <v>4</v>
      </c>
      <c r="M3" s="182" t="s">
        <v>194</v>
      </c>
      <c r="N3" t="s">
        <v>193</v>
      </c>
      <c r="P3" s="182" t="s">
        <v>441</v>
      </c>
      <c r="S3" s="182">
        <v>0.25</v>
      </c>
      <c r="U3" t="s">
        <v>27</v>
      </c>
      <c r="V3" t="s">
        <v>10</v>
      </c>
      <c r="W3" t="s">
        <v>11</v>
      </c>
      <c r="X3" t="s">
        <v>12</v>
      </c>
      <c r="Y3" t="s">
        <v>15</v>
      </c>
      <c r="Z3" t="s">
        <v>23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57</v>
      </c>
      <c r="AG3" t="s">
        <v>14</v>
      </c>
      <c r="AH3" t="s">
        <v>24</v>
      </c>
      <c r="AI3" t="s">
        <v>10503</v>
      </c>
      <c r="AJ3" t="s">
        <v>232</v>
      </c>
      <c r="AK3" s="114"/>
      <c r="AL3" s="116">
        <v>150</v>
      </c>
      <c r="AM3" s="114"/>
      <c r="AN3" s="116">
        <v>1</v>
      </c>
      <c r="AO3" s="114"/>
      <c r="AP3" s="116">
        <v>9</v>
      </c>
      <c r="AQ3" s="114"/>
      <c r="AR3" s="116" t="s">
        <v>496</v>
      </c>
      <c r="AT3" s="117" t="s">
        <v>167</v>
      </c>
      <c r="AV3" s="116">
        <v>150</v>
      </c>
      <c r="AW3" s="201"/>
      <c r="AX3" s="116">
        <v>0.5</v>
      </c>
      <c r="AZ3" s="116">
        <v>20</v>
      </c>
      <c r="BB3" s="184" t="s">
        <v>496</v>
      </c>
      <c r="BD3" s="117" t="s">
        <v>1899</v>
      </c>
      <c r="BF3" s="2">
        <v>1</v>
      </c>
      <c r="BG3" s="2">
        <v>2</v>
      </c>
      <c r="BH3" s="2">
        <v>3</v>
      </c>
      <c r="BJ3" s="2">
        <v>1</v>
      </c>
      <c r="BK3" s="2">
        <v>2</v>
      </c>
      <c r="BL3" s="2">
        <v>3</v>
      </c>
      <c r="BN3">
        <v>1</v>
      </c>
      <c r="BO3">
        <v>2</v>
      </c>
      <c r="BQ3">
        <v>7.4999999999999997E-2</v>
      </c>
      <c r="BR3">
        <v>15</v>
      </c>
      <c r="BS3" t="s">
        <v>1814</v>
      </c>
      <c r="BT3" t="s">
        <v>1815</v>
      </c>
      <c r="BW3" s="2" t="s">
        <v>283</v>
      </c>
      <c r="BX3" t="s">
        <v>284</v>
      </c>
      <c r="BY3" t="s">
        <v>285</v>
      </c>
      <c r="BZ3" s="44" t="s">
        <v>286</v>
      </c>
      <c r="CD3" s="2" t="s">
        <v>273</v>
      </c>
      <c r="CE3" t="s">
        <v>223</v>
      </c>
      <c r="CH3" s="2">
        <v>1</v>
      </c>
      <c r="CI3" s="2">
        <v>2</v>
      </c>
      <c r="CJ3" s="2">
        <v>3</v>
      </c>
      <c r="CK3" s="2">
        <v>4</v>
      </c>
      <c r="CL3" s="2">
        <v>5</v>
      </c>
      <c r="CM3" s="2">
        <v>6</v>
      </c>
      <c r="CN3" s="2">
        <v>7</v>
      </c>
      <c r="CO3" s="2">
        <v>8</v>
      </c>
      <c r="CP3" s="2">
        <v>9</v>
      </c>
      <c r="CQ3" s="2">
        <v>10</v>
      </c>
      <c r="CR3" s="2">
        <v>11</v>
      </c>
      <c r="CS3" s="2"/>
      <c r="CV3" s="182" t="s">
        <v>1766</v>
      </c>
      <c r="CW3" s="182">
        <v>0.34375</v>
      </c>
      <c r="CX3" s="182" t="s">
        <v>232</v>
      </c>
      <c r="CZ3" s="182" t="s">
        <v>1768</v>
      </c>
      <c r="DB3" s="182" t="s">
        <v>1865</v>
      </c>
      <c r="DD3" s="2">
        <v>1</v>
      </c>
      <c r="DE3" s="2">
        <v>2</v>
      </c>
      <c r="DF3" s="2">
        <v>3</v>
      </c>
    </row>
    <row r="4" spans="1:111" x14ac:dyDescent="0.25">
      <c r="A4" s="182" t="s">
        <v>216</v>
      </c>
      <c r="E4" s="182">
        <v>0.375</v>
      </c>
      <c r="I4" s="182" t="s">
        <v>473</v>
      </c>
      <c r="K4" s="182" t="s">
        <v>5</v>
      </c>
      <c r="M4" s="182" t="s">
        <v>196</v>
      </c>
      <c r="N4" t="s">
        <v>195</v>
      </c>
      <c r="P4" s="182" t="s">
        <v>443</v>
      </c>
      <c r="S4" s="182">
        <v>0.375</v>
      </c>
      <c r="U4" s="218" t="s">
        <v>10516</v>
      </c>
      <c r="V4" s="217">
        <f>V6</f>
        <v>1.5</v>
      </c>
      <c r="W4" s="217">
        <f t="shared" ref="W4:AH5" si="0">W6</f>
        <v>1.5</v>
      </c>
      <c r="X4" s="217">
        <f t="shared" si="0"/>
        <v>1.125</v>
      </c>
      <c r="Y4" s="217">
        <f t="shared" si="0"/>
        <v>1.4375</v>
      </c>
      <c r="Z4" s="217">
        <f t="shared" si="0"/>
        <v>1.625</v>
      </c>
      <c r="AA4" s="217">
        <f t="shared" ref="AA4" si="1">AA6</f>
        <v>0.59375</v>
      </c>
      <c r="AB4" s="217">
        <f t="shared" si="0"/>
        <v>0.63200000000000001</v>
      </c>
      <c r="AC4" s="217">
        <f t="shared" si="0"/>
        <v>0.375</v>
      </c>
      <c r="AD4" s="217">
        <f t="shared" si="0"/>
        <v>3.7499999999999999E-2</v>
      </c>
      <c r="AE4" s="217">
        <f t="shared" si="0"/>
        <v>20</v>
      </c>
      <c r="AF4" s="218" t="s">
        <v>10518</v>
      </c>
      <c r="AG4" s="217" t="str">
        <f t="shared" si="0"/>
        <v>End Plate Thk@Header Sketch - 1 + 1.4375</v>
      </c>
      <c r="AH4" s="217" t="str">
        <f t="shared" si="0"/>
        <v xml:space="preserve"> "Wrapper Thk@Header Sketch"-1+1.625</v>
      </c>
      <c r="AI4" s="218">
        <v>0.71875</v>
      </c>
      <c r="AJ4" s="182" t="s">
        <v>232</v>
      </c>
      <c r="AK4" s="114"/>
      <c r="AL4" s="116">
        <v>300</v>
      </c>
      <c r="AM4" s="114"/>
      <c r="AN4" s="116">
        <v>1.25</v>
      </c>
      <c r="AO4" s="114"/>
      <c r="AP4" s="116">
        <v>12</v>
      </c>
      <c r="AQ4" s="114"/>
      <c r="AR4" s="116" t="s">
        <v>497</v>
      </c>
      <c r="AT4" s="117" t="s">
        <v>498</v>
      </c>
      <c r="AV4" s="116">
        <v>300</v>
      </c>
      <c r="AW4" s="204"/>
      <c r="AX4" s="205">
        <v>0.75</v>
      </c>
      <c r="AY4" s="206"/>
      <c r="AZ4" s="116">
        <v>30</v>
      </c>
      <c r="BB4" s="184" t="s">
        <v>497</v>
      </c>
      <c r="BD4" s="117" t="s">
        <v>1925</v>
      </c>
      <c r="BF4" s="2" t="s">
        <v>1808</v>
      </c>
      <c r="BG4" s="2" t="s">
        <v>1809</v>
      </c>
      <c r="BJ4" s="183" t="s">
        <v>10491</v>
      </c>
      <c r="BK4" s="183" t="s">
        <v>442</v>
      </c>
      <c r="BL4" s="182" t="s">
        <v>232</v>
      </c>
      <c r="BN4" t="s">
        <v>1829</v>
      </c>
      <c r="BQ4">
        <v>8.5000000000000006E-2</v>
      </c>
      <c r="BR4">
        <v>14</v>
      </c>
      <c r="BS4" t="s">
        <v>1814</v>
      </c>
      <c r="BT4" t="s">
        <v>1815</v>
      </c>
      <c r="BW4" s="184">
        <v>1</v>
      </c>
      <c r="BX4" s="182" t="s">
        <v>287</v>
      </c>
      <c r="BY4" s="182" t="s">
        <v>150</v>
      </c>
      <c r="BZ4" s="182" t="s">
        <v>288</v>
      </c>
      <c r="CA4" s="182" t="s">
        <v>289</v>
      </c>
      <c r="CD4" s="184">
        <v>0.5</v>
      </c>
      <c r="CE4" s="182" t="s">
        <v>461</v>
      </c>
      <c r="CF4" s="182" t="s">
        <v>232</v>
      </c>
      <c r="CH4" t="s">
        <v>223</v>
      </c>
      <c r="CI4" t="s">
        <v>228</v>
      </c>
      <c r="CJ4" t="s">
        <v>457</v>
      </c>
      <c r="CK4" t="s">
        <v>458</v>
      </c>
      <c r="CL4" t="s">
        <v>229</v>
      </c>
      <c r="CM4" t="s">
        <v>459</v>
      </c>
      <c r="CN4" t="s">
        <v>460</v>
      </c>
      <c r="CO4" t="s">
        <v>230</v>
      </c>
      <c r="CP4" t="s">
        <v>231</v>
      </c>
      <c r="CQ4" t="s">
        <v>271</v>
      </c>
      <c r="CR4" t="s">
        <v>10587</v>
      </c>
      <c r="CV4" s="182" t="s">
        <v>1868</v>
      </c>
      <c r="CW4" s="182">
        <v>0.34375</v>
      </c>
      <c r="CX4" s="182" t="s">
        <v>232</v>
      </c>
      <c r="CZ4" s="182" t="s">
        <v>1739</v>
      </c>
      <c r="DB4" s="182" t="s">
        <v>1739</v>
      </c>
      <c r="DD4" s="2" t="s">
        <v>215</v>
      </c>
      <c r="DE4" s="2" t="s">
        <v>221</v>
      </c>
      <c r="DF4" s="2" t="s">
        <v>10559</v>
      </c>
    </row>
    <row r="5" spans="1:111" x14ac:dyDescent="0.25">
      <c r="E5" s="182" t="s">
        <v>216</v>
      </c>
      <c r="I5" s="182" t="s">
        <v>219</v>
      </c>
      <c r="K5" s="182" t="s">
        <v>6</v>
      </c>
      <c r="M5" s="182" t="s">
        <v>198</v>
      </c>
      <c r="N5" t="s">
        <v>197</v>
      </c>
      <c r="P5" s="182" t="s">
        <v>444</v>
      </c>
      <c r="S5" s="182">
        <v>0.5</v>
      </c>
      <c r="U5" s="218" t="s">
        <v>10517</v>
      </c>
      <c r="V5" s="217">
        <f>V7</f>
        <v>1.625</v>
      </c>
      <c r="W5" s="217">
        <f t="shared" si="0"/>
        <v>1.625</v>
      </c>
      <c r="X5" s="217">
        <f t="shared" si="0"/>
        <v>1.25</v>
      </c>
      <c r="Y5" s="217">
        <f t="shared" si="0"/>
        <v>1.5</v>
      </c>
      <c r="Z5" s="217">
        <f t="shared" si="0"/>
        <v>1.6875</v>
      </c>
      <c r="AA5" s="217">
        <f t="shared" ref="AA5" si="2">AA7</f>
        <v>0.71875</v>
      </c>
      <c r="AB5" s="217">
        <f t="shared" si="0"/>
        <v>0.75800000000000001</v>
      </c>
      <c r="AC5" s="217">
        <f t="shared" si="0"/>
        <v>0.5</v>
      </c>
      <c r="AD5" s="217">
        <f t="shared" si="0"/>
        <v>3.7499999999999999E-2</v>
      </c>
      <c r="AE5" s="217">
        <f t="shared" si="0"/>
        <v>20</v>
      </c>
      <c r="AF5" s="218" t="s">
        <v>10519</v>
      </c>
      <c r="AG5" s="217" t="str">
        <f t="shared" si="0"/>
        <v>End Plate Thk@Header Sketch - 1 + 1.5</v>
      </c>
      <c r="AH5" s="217" t="str">
        <f t="shared" si="0"/>
        <v xml:space="preserve"> "Wrapper Thk@Header Sketch"-1+1.6875</v>
      </c>
      <c r="AI5" s="218">
        <v>0.92200000000000004</v>
      </c>
      <c r="AJ5" s="182" t="s">
        <v>232</v>
      </c>
      <c r="AK5" s="114">
        <v>0.95799999999999996</v>
      </c>
      <c r="AL5" s="116">
        <v>400</v>
      </c>
      <c r="AM5" s="114"/>
      <c r="AN5" s="116">
        <v>1.5</v>
      </c>
      <c r="AO5" s="114"/>
      <c r="AP5" s="116">
        <v>14</v>
      </c>
      <c r="AQ5" s="114"/>
      <c r="AR5" s="116" t="s">
        <v>499</v>
      </c>
      <c r="AT5" s="117" t="s">
        <v>500</v>
      </c>
      <c r="AV5" s="116">
        <v>400</v>
      </c>
      <c r="AW5" s="204"/>
      <c r="AX5" s="205">
        <v>1</v>
      </c>
      <c r="AY5" s="206"/>
      <c r="AZ5" s="116">
        <v>40</v>
      </c>
      <c r="BB5" s="184" t="s">
        <v>501</v>
      </c>
      <c r="BD5" s="117" t="s">
        <v>1926</v>
      </c>
      <c r="BF5" s="184">
        <v>1</v>
      </c>
      <c r="BG5" s="184" t="s">
        <v>1810</v>
      </c>
      <c r="BH5" s="182" t="s">
        <v>232</v>
      </c>
      <c r="BJ5" s="183" t="s">
        <v>10492</v>
      </c>
      <c r="BK5" s="182" t="s">
        <v>441</v>
      </c>
      <c r="BL5" s="182" t="s">
        <v>232</v>
      </c>
      <c r="BN5" t="s">
        <v>1817</v>
      </c>
      <c r="BO5" t="s">
        <v>1818</v>
      </c>
      <c r="BQ5">
        <v>0.11</v>
      </c>
      <c r="BR5">
        <v>12</v>
      </c>
      <c r="BS5" t="s">
        <v>1814</v>
      </c>
      <c r="BT5" t="s">
        <v>1815</v>
      </c>
      <c r="BW5" s="184">
        <v>1.5</v>
      </c>
      <c r="BX5" s="182" t="s">
        <v>1898</v>
      </c>
      <c r="BY5" s="182" t="s">
        <v>150</v>
      </c>
      <c r="BZ5" s="182" t="s">
        <v>288</v>
      </c>
      <c r="CA5" s="182" t="s">
        <v>289</v>
      </c>
      <c r="CD5" s="184">
        <v>1</v>
      </c>
      <c r="CE5" s="182" t="s">
        <v>463</v>
      </c>
      <c r="CF5" s="182" t="s">
        <v>232</v>
      </c>
      <c r="CH5" s="182" t="s">
        <v>461</v>
      </c>
      <c r="CI5" s="185">
        <v>1.625</v>
      </c>
      <c r="CJ5" s="185">
        <v>0.6875</v>
      </c>
      <c r="CK5" s="182">
        <v>0.1875</v>
      </c>
      <c r="CL5" s="182">
        <v>2</v>
      </c>
      <c r="CM5" s="182">
        <v>0.5</v>
      </c>
      <c r="CN5" s="182">
        <v>0.1875</v>
      </c>
      <c r="CO5" s="182">
        <v>2.3125</v>
      </c>
      <c r="CP5" s="182">
        <v>3</v>
      </c>
      <c r="CQ5" s="184">
        <v>0.5</v>
      </c>
      <c r="CR5" s="184">
        <v>1.625</v>
      </c>
      <c r="CS5" s="182" t="s">
        <v>232</v>
      </c>
      <c r="CT5" t="s">
        <v>462</v>
      </c>
      <c r="CV5" s="182" t="s">
        <v>1869</v>
      </c>
      <c r="CW5" s="182">
        <v>0.13450000000000001</v>
      </c>
      <c r="CX5" s="182" t="s">
        <v>232</v>
      </c>
      <c r="CZ5" s="182" t="s">
        <v>216</v>
      </c>
      <c r="DB5" s="182" t="s">
        <v>216</v>
      </c>
      <c r="DD5" s="182" t="s">
        <v>217</v>
      </c>
      <c r="DE5" s="182" t="s">
        <v>219</v>
      </c>
      <c r="DF5" s="184">
        <v>1</v>
      </c>
      <c r="DG5" s="182" t="s">
        <v>232</v>
      </c>
    </row>
    <row r="6" spans="1:111" x14ac:dyDescent="0.25">
      <c r="I6" s="182" t="s">
        <v>472</v>
      </c>
      <c r="K6" s="182" t="s">
        <v>7</v>
      </c>
      <c r="M6" s="182" t="s">
        <v>199</v>
      </c>
      <c r="N6" t="s">
        <v>197</v>
      </c>
      <c r="P6" s="182" t="s">
        <v>445</v>
      </c>
      <c r="S6" s="182">
        <v>0.75</v>
      </c>
      <c r="U6" s="182">
        <v>0.625</v>
      </c>
      <c r="V6" s="182">
        <v>1.5</v>
      </c>
      <c r="W6" s="182">
        <v>1.5</v>
      </c>
      <c r="X6" s="182">
        <v>1.125</v>
      </c>
      <c r="Y6" s="182">
        <v>1.4375</v>
      </c>
      <c r="Z6" s="182">
        <v>1.625</v>
      </c>
      <c r="AA6" s="182">
        <v>0.59375</v>
      </c>
      <c r="AB6" s="182">
        <v>0.63200000000000001</v>
      </c>
      <c r="AC6" s="182">
        <v>0.375</v>
      </c>
      <c r="AD6" s="182">
        <v>3.7499999999999999E-2</v>
      </c>
      <c r="AE6" s="182">
        <v>20</v>
      </c>
      <c r="AF6" s="182" t="s">
        <v>3</v>
      </c>
      <c r="AG6" s="182" t="s">
        <v>13</v>
      </c>
      <c r="AH6" s="182" t="s">
        <v>20</v>
      </c>
      <c r="AI6" s="182">
        <v>0.6875</v>
      </c>
      <c r="AJ6" s="182" t="s">
        <v>232</v>
      </c>
      <c r="AK6" s="114"/>
      <c r="AL6" s="116">
        <v>600</v>
      </c>
      <c r="AM6" s="114"/>
      <c r="AN6" s="116">
        <v>2</v>
      </c>
      <c r="AO6" s="114"/>
      <c r="AP6" s="116">
        <v>16</v>
      </c>
      <c r="AQ6" s="114"/>
      <c r="AR6" s="116" t="s">
        <v>501</v>
      </c>
      <c r="AT6" s="117" t="s">
        <v>502</v>
      </c>
      <c r="AV6" s="116">
        <v>600</v>
      </c>
      <c r="AW6" s="204"/>
      <c r="AX6" s="205">
        <v>1.25</v>
      </c>
      <c r="AY6" s="206"/>
      <c r="AZ6" s="116">
        <v>60</v>
      </c>
      <c r="BB6" s="184" t="s">
        <v>499</v>
      </c>
      <c r="BD6" s="117" t="s">
        <v>1927</v>
      </c>
      <c r="BF6" s="184">
        <v>2</v>
      </c>
      <c r="BG6" s="184" t="s">
        <v>1811</v>
      </c>
      <c r="BH6" s="182" t="s">
        <v>232</v>
      </c>
      <c r="BJ6" s="182"/>
      <c r="BK6" s="182" t="s">
        <v>443</v>
      </c>
      <c r="BL6" s="182" t="s">
        <v>232</v>
      </c>
      <c r="BN6" s="182">
        <v>3.5000000000000003E-2</v>
      </c>
      <c r="BO6" s="182">
        <v>20</v>
      </c>
      <c r="BQ6">
        <v>0.13400000000000001</v>
      </c>
      <c r="BR6">
        <v>10</v>
      </c>
      <c r="BS6" t="s">
        <v>1814</v>
      </c>
      <c r="BT6" t="s">
        <v>1815</v>
      </c>
      <c r="BW6" s="184">
        <v>2</v>
      </c>
      <c r="BX6" s="182" t="s">
        <v>290</v>
      </c>
      <c r="BY6" s="182" t="s">
        <v>288</v>
      </c>
      <c r="BZ6" s="182" t="s">
        <v>150</v>
      </c>
      <c r="CA6" s="182" t="s">
        <v>289</v>
      </c>
      <c r="CD6" s="229">
        <v>1.2</v>
      </c>
      <c r="CE6" s="185" t="s">
        <v>10557</v>
      </c>
      <c r="CF6" s="185" t="s">
        <v>232</v>
      </c>
      <c r="CH6" s="182" t="s">
        <v>463</v>
      </c>
      <c r="CI6" s="185">
        <v>2.5</v>
      </c>
      <c r="CJ6" s="185">
        <v>0.75</v>
      </c>
      <c r="CK6" s="182">
        <v>0.1875</v>
      </c>
      <c r="CL6" s="182">
        <v>3.0625</v>
      </c>
      <c r="CM6" s="182">
        <v>0.5</v>
      </c>
      <c r="CN6" s="182">
        <v>0.1875</v>
      </c>
      <c r="CO6" s="182">
        <v>3.3125</v>
      </c>
      <c r="CP6" s="182">
        <v>4</v>
      </c>
      <c r="CQ6" s="184">
        <v>1</v>
      </c>
      <c r="CR6" s="184">
        <v>1.625</v>
      </c>
      <c r="CS6" s="182" t="s">
        <v>232</v>
      </c>
      <c r="CT6" t="s">
        <v>464</v>
      </c>
      <c r="CV6" s="182" t="s">
        <v>1865</v>
      </c>
      <c r="CW6" s="182">
        <v>0.25</v>
      </c>
      <c r="CX6" s="182" t="s">
        <v>232</v>
      </c>
      <c r="DD6" s="182" t="s">
        <v>218</v>
      </c>
      <c r="DE6" s="182" t="s">
        <v>220</v>
      </c>
      <c r="DF6" s="184">
        <v>1.5</v>
      </c>
      <c r="DG6" s="182" t="s">
        <v>232</v>
      </c>
    </row>
    <row r="7" spans="1:111" x14ac:dyDescent="0.25">
      <c r="I7" s="182" t="s">
        <v>474</v>
      </c>
      <c r="K7" s="182" t="s">
        <v>9</v>
      </c>
      <c r="M7" s="182" t="s">
        <v>200</v>
      </c>
      <c r="N7" t="s">
        <v>197</v>
      </c>
      <c r="P7" s="182" t="s">
        <v>446</v>
      </c>
      <c r="S7" s="182">
        <v>1</v>
      </c>
      <c r="U7" s="182">
        <v>0.75</v>
      </c>
      <c r="V7" s="182">
        <v>1.625</v>
      </c>
      <c r="W7" s="182">
        <v>1.625</v>
      </c>
      <c r="X7" s="182">
        <v>1.25</v>
      </c>
      <c r="Y7" s="182">
        <v>1.5</v>
      </c>
      <c r="Z7" s="182">
        <v>1.6875</v>
      </c>
      <c r="AA7" s="182">
        <v>0.71875</v>
      </c>
      <c r="AB7" s="182">
        <v>0.75800000000000001</v>
      </c>
      <c r="AC7" s="182">
        <v>0.5</v>
      </c>
      <c r="AD7" s="182">
        <v>3.7499999999999999E-2</v>
      </c>
      <c r="AE7" s="182">
        <v>20</v>
      </c>
      <c r="AF7" s="182" t="s">
        <v>4</v>
      </c>
      <c r="AG7" s="182" t="s">
        <v>16</v>
      </c>
      <c r="AH7" s="182" t="s">
        <v>21</v>
      </c>
      <c r="AI7" s="182">
        <v>0.8125</v>
      </c>
      <c r="AJ7" s="182" t="s">
        <v>232</v>
      </c>
      <c r="AK7" s="114"/>
      <c r="AL7" s="116">
        <v>900</v>
      </c>
      <c r="AM7" s="114"/>
      <c r="AN7" s="116">
        <v>2.5</v>
      </c>
      <c r="AO7" s="114"/>
      <c r="AP7" s="116">
        <v>18</v>
      </c>
      <c r="AQ7" s="114"/>
      <c r="AR7" s="116" t="s">
        <v>503</v>
      </c>
      <c r="AT7" s="117" t="s">
        <v>504</v>
      </c>
      <c r="AV7" s="116">
        <v>900</v>
      </c>
      <c r="AW7" s="204"/>
      <c r="AX7" s="205">
        <v>1.5</v>
      </c>
      <c r="AY7" s="206"/>
      <c r="AZ7" s="116">
        <v>80</v>
      </c>
      <c r="BB7" s="184" t="s">
        <v>503</v>
      </c>
      <c r="BD7" s="117" t="s">
        <v>1928</v>
      </c>
      <c r="BF7" s="184">
        <v>3</v>
      </c>
      <c r="BG7" s="184" t="s">
        <v>1812</v>
      </c>
      <c r="BH7" s="182" t="s">
        <v>232</v>
      </c>
      <c r="BJ7" s="182"/>
      <c r="BK7" s="182" t="s">
        <v>444</v>
      </c>
      <c r="BL7" s="182" t="s">
        <v>232</v>
      </c>
      <c r="BN7" s="182">
        <v>4.2000000000000003E-2</v>
      </c>
      <c r="BO7" s="182">
        <v>19</v>
      </c>
      <c r="BQ7" s="156">
        <v>0.14799999999999999</v>
      </c>
      <c r="BR7" s="156">
        <v>9</v>
      </c>
      <c r="BS7" s="156" t="s">
        <v>1814</v>
      </c>
      <c r="BT7" s="156" t="s">
        <v>1815</v>
      </c>
      <c r="BW7" s="184">
        <v>3</v>
      </c>
      <c r="BX7" s="182" t="s">
        <v>291</v>
      </c>
      <c r="BY7" s="182" t="s">
        <v>150</v>
      </c>
      <c r="BZ7" s="182" t="s">
        <v>288</v>
      </c>
      <c r="CA7" s="182" t="s">
        <v>289</v>
      </c>
      <c r="CD7" s="184">
        <v>1.5</v>
      </c>
      <c r="CE7" s="182" t="s">
        <v>465</v>
      </c>
      <c r="CF7" s="182" t="s">
        <v>232</v>
      </c>
      <c r="CH7" s="228" t="s">
        <v>10557</v>
      </c>
      <c r="CI7" s="185">
        <v>3.5</v>
      </c>
      <c r="CJ7" s="185">
        <v>0.625</v>
      </c>
      <c r="CK7" s="185">
        <v>0.1875</v>
      </c>
      <c r="CL7" s="185">
        <v>4</v>
      </c>
      <c r="CM7" s="185">
        <v>0.5</v>
      </c>
      <c r="CN7" s="185">
        <v>0.1875</v>
      </c>
      <c r="CO7" s="185">
        <v>4.0625</v>
      </c>
      <c r="CP7" s="182">
        <v>5</v>
      </c>
      <c r="CQ7" s="184">
        <v>1.2</v>
      </c>
      <c r="CR7" s="184">
        <v>1.625</v>
      </c>
      <c r="CS7" s="182" t="s">
        <v>232</v>
      </c>
      <c r="CT7" s="102" t="s">
        <v>10558</v>
      </c>
      <c r="CV7" s="182" t="s">
        <v>1864</v>
      </c>
      <c r="CW7" s="182">
        <v>0.25</v>
      </c>
      <c r="CX7" s="182" t="s">
        <v>232</v>
      </c>
      <c r="DD7" s="182" t="s">
        <v>219</v>
      </c>
      <c r="DE7" s="182" t="s">
        <v>217</v>
      </c>
      <c r="DF7" s="184">
        <v>2</v>
      </c>
      <c r="DG7" s="182" t="s">
        <v>232</v>
      </c>
    </row>
    <row r="8" spans="1:111" x14ac:dyDescent="0.25">
      <c r="I8" s="182" t="s">
        <v>216</v>
      </c>
      <c r="M8" s="182" t="s">
        <v>201</v>
      </c>
      <c r="N8" t="s">
        <v>197</v>
      </c>
      <c r="P8" s="182" t="s">
        <v>447</v>
      </c>
      <c r="S8" s="182">
        <v>1.25</v>
      </c>
      <c r="U8" s="182">
        <v>1</v>
      </c>
      <c r="V8" s="182">
        <v>2.25</v>
      </c>
      <c r="W8" s="182">
        <v>2.25</v>
      </c>
      <c r="X8" s="182">
        <v>1.5</v>
      </c>
      <c r="Y8" s="182">
        <v>1.625</v>
      </c>
      <c r="Z8" s="182">
        <v>2</v>
      </c>
      <c r="AA8" s="182">
        <v>0.96875</v>
      </c>
      <c r="AB8" s="182">
        <v>1.01</v>
      </c>
      <c r="AC8" s="182">
        <v>0.6875</v>
      </c>
      <c r="AD8" s="182">
        <v>0.05</v>
      </c>
      <c r="AE8" s="182">
        <v>18</v>
      </c>
      <c r="AF8" s="182" t="s">
        <v>5</v>
      </c>
      <c r="AG8" s="182" t="s">
        <v>17</v>
      </c>
      <c r="AH8" s="182" t="s">
        <v>22</v>
      </c>
      <c r="AI8" s="182">
        <v>1.0468999999999999</v>
      </c>
      <c r="AJ8" s="182" t="s">
        <v>232</v>
      </c>
      <c r="AK8" s="114"/>
      <c r="AL8" s="116">
        <v>1500</v>
      </c>
      <c r="AM8" s="114"/>
      <c r="AN8" s="116">
        <v>3</v>
      </c>
      <c r="AO8" s="114"/>
      <c r="AP8" s="116">
        <v>20</v>
      </c>
      <c r="AQ8" s="114"/>
      <c r="AR8" s="116" t="s">
        <v>505</v>
      </c>
      <c r="AT8" s="117" t="s">
        <v>506</v>
      </c>
      <c r="AV8" s="116">
        <v>1500</v>
      </c>
      <c r="AW8" s="204"/>
      <c r="AX8" s="205">
        <v>2</v>
      </c>
      <c r="AY8" s="206"/>
      <c r="AZ8" s="116">
        <v>100</v>
      </c>
      <c r="BB8" s="184" t="s">
        <v>505</v>
      </c>
      <c r="BD8" s="117" t="s">
        <v>1929</v>
      </c>
      <c r="BF8" s="184" t="s">
        <v>216</v>
      </c>
      <c r="BG8" s="182" t="s">
        <v>216</v>
      </c>
      <c r="BH8" s="182" t="s">
        <v>216</v>
      </c>
      <c r="BJ8" s="182"/>
      <c r="BK8" s="182" t="s">
        <v>445</v>
      </c>
      <c r="BL8" s="182" t="s">
        <v>232</v>
      </c>
      <c r="BN8" s="182">
        <v>4.9000000000000002E-2</v>
      </c>
      <c r="BO8" s="182">
        <v>18</v>
      </c>
      <c r="BQ8">
        <v>6.5000000000000002E-2</v>
      </c>
      <c r="BR8">
        <v>16</v>
      </c>
      <c r="BS8" t="s">
        <v>1814</v>
      </c>
      <c r="BT8" t="s">
        <v>1819</v>
      </c>
      <c r="BW8" s="182" t="s">
        <v>216</v>
      </c>
      <c r="BX8" s="182"/>
      <c r="BY8" s="182"/>
      <c r="BZ8" s="182"/>
      <c r="CA8" s="182" t="s">
        <v>289</v>
      </c>
      <c r="CD8" s="184">
        <v>2</v>
      </c>
      <c r="CE8" s="182" t="s">
        <v>466</v>
      </c>
      <c r="CF8" s="182" t="s">
        <v>232</v>
      </c>
      <c r="CH8" s="182" t="s">
        <v>465</v>
      </c>
      <c r="CI8" s="182">
        <v>4.5</v>
      </c>
      <c r="CJ8" s="182">
        <v>0.625</v>
      </c>
      <c r="CK8" s="182">
        <v>0.1875</v>
      </c>
      <c r="CL8" s="182">
        <v>4.9375</v>
      </c>
      <c r="CM8" s="182">
        <v>0.5</v>
      </c>
      <c r="CN8" s="182">
        <v>0.1875</v>
      </c>
      <c r="CO8" s="182">
        <v>5</v>
      </c>
      <c r="CP8" s="182">
        <v>6</v>
      </c>
      <c r="CQ8" s="184">
        <v>1.5</v>
      </c>
      <c r="CR8" s="184">
        <v>1.625</v>
      </c>
      <c r="CS8" s="182" t="s">
        <v>232</v>
      </c>
      <c r="CV8" s="182" t="s">
        <v>1870</v>
      </c>
      <c r="CW8" s="182">
        <v>0.5</v>
      </c>
      <c r="CX8" s="182" t="s">
        <v>232</v>
      </c>
      <c r="DD8" s="182" t="s">
        <v>220</v>
      </c>
      <c r="DE8" s="182" t="s">
        <v>218</v>
      </c>
      <c r="DF8" s="184">
        <v>2.5</v>
      </c>
      <c r="DG8" s="182" t="s">
        <v>232</v>
      </c>
    </row>
    <row r="9" spans="1:111" x14ac:dyDescent="0.25">
      <c r="M9" s="182" t="s">
        <v>28</v>
      </c>
      <c r="P9" s="182" t="s">
        <v>448</v>
      </c>
      <c r="S9" s="182">
        <v>1.5</v>
      </c>
      <c r="U9" s="182">
        <v>1.25</v>
      </c>
      <c r="V9" s="182">
        <v>2.5</v>
      </c>
      <c r="W9" s="182">
        <v>2.5</v>
      </c>
      <c r="X9" s="182">
        <v>1.75</v>
      </c>
      <c r="Y9" s="182">
        <v>1.75</v>
      </c>
      <c r="Z9" s="182">
        <v>2.125</v>
      </c>
      <c r="AA9" s="182">
        <v>1.21875</v>
      </c>
      <c r="AB9" s="182">
        <v>1.2609999999999999</v>
      </c>
      <c r="AC9" s="182">
        <v>1</v>
      </c>
      <c r="AD9" s="182">
        <v>0.05</v>
      </c>
      <c r="AE9" s="182">
        <v>18</v>
      </c>
      <c r="AF9" s="182" t="s">
        <v>6</v>
      </c>
      <c r="AG9" s="182" t="s">
        <v>18</v>
      </c>
      <c r="AH9" s="182" t="s">
        <v>25</v>
      </c>
      <c r="AI9" s="182">
        <v>1.2968999999999999</v>
      </c>
      <c r="AJ9" s="182" t="s">
        <v>232</v>
      </c>
      <c r="AK9" s="114"/>
      <c r="AL9" s="116">
        <v>2500</v>
      </c>
      <c r="AM9" s="114"/>
      <c r="AN9" s="116">
        <v>3.5</v>
      </c>
      <c r="AO9" s="114"/>
      <c r="AP9" s="116" t="s">
        <v>216</v>
      </c>
      <c r="AQ9" s="114"/>
      <c r="AR9" s="116" t="s">
        <v>216</v>
      </c>
      <c r="AT9" s="117" t="s">
        <v>507</v>
      </c>
      <c r="AV9" s="116">
        <v>2500</v>
      </c>
      <c r="AW9" s="204"/>
      <c r="AX9" s="205">
        <v>2.5</v>
      </c>
      <c r="AY9" s="206"/>
      <c r="AZ9" s="116">
        <v>120</v>
      </c>
      <c r="BB9" s="184" t="s">
        <v>1911</v>
      </c>
      <c r="BD9" s="117" t="s">
        <v>1930</v>
      </c>
      <c r="BJ9" s="182"/>
      <c r="BK9" s="182" t="s">
        <v>446</v>
      </c>
      <c r="BL9" s="182" t="s">
        <v>232</v>
      </c>
      <c r="BN9" s="182">
        <v>0.06</v>
      </c>
      <c r="BO9" s="182">
        <v>16</v>
      </c>
      <c r="BQ9">
        <v>7.4999999999999997E-2</v>
      </c>
      <c r="BR9">
        <v>15</v>
      </c>
      <c r="BS9" t="s">
        <v>1814</v>
      </c>
      <c r="BT9" t="s">
        <v>1819</v>
      </c>
      <c r="CD9" s="184">
        <v>2.5</v>
      </c>
      <c r="CE9" s="182" t="s">
        <v>233</v>
      </c>
      <c r="CF9" s="182" t="s">
        <v>232</v>
      </c>
      <c r="CH9" s="182" t="s">
        <v>466</v>
      </c>
      <c r="CI9" s="185">
        <v>5.25</v>
      </c>
      <c r="CJ9" s="185">
        <v>0.875</v>
      </c>
      <c r="CK9" s="182">
        <v>0.1875</v>
      </c>
      <c r="CL9" s="182">
        <v>5.875</v>
      </c>
      <c r="CM9" s="182">
        <v>0.5</v>
      </c>
      <c r="CN9" s="182">
        <v>0.1875</v>
      </c>
      <c r="CO9" s="182">
        <v>6</v>
      </c>
      <c r="CP9" s="182">
        <v>7</v>
      </c>
      <c r="CQ9" s="184">
        <v>2</v>
      </c>
      <c r="CR9" s="184">
        <v>1.625</v>
      </c>
      <c r="CS9" s="182" t="s">
        <v>232</v>
      </c>
      <c r="CT9" t="s">
        <v>467</v>
      </c>
      <c r="CV9" s="182" t="s">
        <v>1871</v>
      </c>
      <c r="CW9" s="182">
        <v>0.25</v>
      </c>
      <c r="CX9" s="182" t="s">
        <v>232</v>
      </c>
      <c r="DD9" s="182" t="s">
        <v>1739</v>
      </c>
      <c r="DE9" s="182" t="s">
        <v>1739</v>
      </c>
      <c r="DF9" s="184">
        <v>1E-4</v>
      </c>
      <c r="DG9" s="182" t="s">
        <v>232</v>
      </c>
    </row>
    <row r="10" spans="1:111" x14ac:dyDescent="0.25">
      <c r="P10" s="182" t="s">
        <v>449</v>
      </c>
      <c r="S10" s="182">
        <v>2</v>
      </c>
      <c r="U10" s="182">
        <v>1.5</v>
      </c>
      <c r="V10" s="182">
        <v>2.75</v>
      </c>
      <c r="W10" s="182">
        <v>2.75</v>
      </c>
      <c r="X10" s="182">
        <v>2</v>
      </c>
      <c r="Y10" s="182">
        <v>1.875</v>
      </c>
      <c r="Z10" s="182">
        <v>2.25</v>
      </c>
      <c r="AA10" s="182">
        <v>1.46875</v>
      </c>
      <c r="AB10" s="182">
        <v>1.514</v>
      </c>
      <c r="AC10" s="182">
        <v>1.25</v>
      </c>
      <c r="AD10" s="182">
        <v>0.05</v>
      </c>
      <c r="AE10" s="182">
        <v>18</v>
      </c>
      <c r="AF10" s="182" t="s">
        <v>7</v>
      </c>
      <c r="AG10" s="182" t="s">
        <v>19</v>
      </c>
      <c r="AH10" s="182" t="s">
        <v>26</v>
      </c>
      <c r="AI10" s="182">
        <v>1.54687</v>
      </c>
      <c r="AJ10" s="182" t="s">
        <v>232</v>
      </c>
      <c r="AK10" s="114"/>
      <c r="AL10" s="116" t="s">
        <v>216</v>
      </c>
      <c r="AM10" s="114"/>
      <c r="AN10" s="116">
        <v>4</v>
      </c>
      <c r="AO10" s="114"/>
      <c r="AP10" s="114"/>
      <c r="AQ10" s="114"/>
      <c r="AR10" s="114"/>
      <c r="AT10" s="117" t="s">
        <v>508</v>
      </c>
      <c r="AV10" s="116" t="s">
        <v>216</v>
      </c>
      <c r="AX10" s="205">
        <v>3</v>
      </c>
      <c r="AY10" s="206"/>
      <c r="AZ10" s="116">
        <v>140</v>
      </c>
      <c r="BB10" s="184" t="s">
        <v>1912</v>
      </c>
      <c r="BD10" s="117" t="s">
        <v>1931</v>
      </c>
      <c r="BJ10" s="183" t="s">
        <v>10493</v>
      </c>
      <c r="BK10" s="182" t="s">
        <v>447</v>
      </c>
      <c r="BL10" s="182" t="s">
        <v>232</v>
      </c>
      <c r="BN10" s="182">
        <v>6.5000000000000002E-2</v>
      </c>
      <c r="BO10" s="182">
        <v>16</v>
      </c>
      <c r="BQ10">
        <v>8.3000000000000004E-2</v>
      </c>
      <c r="BR10">
        <v>14</v>
      </c>
      <c r="BS10" t="s">
        <v>1814</v>
      </c>
      <c r="BT10" t="s">
        <v>1819</v>
      </c>
      <c r="CD10" s="184">
        <v>3</v>
      </c>
      <c r="CE10" s="182" t="s">
        <v>234</v>
      </c>
      <c r="CF10" s="182" t="s">
        <v>232</v>
      </c>
      <c r="CH10" s="182" t="s">
        <v>233</v>
      </c>
      <c r="CI10" s="182">
        <v>6.125</v>
      </c>
      <c r="CJ10" s="182">
        <v>0.875</v>
      </c>
      <c r="CK10" s="182">
        <v>0.25</v>
      </c>
      <c r="CL10" s="182">
        <v>6.3125</v>
      </c>
      <c r="CM10" s="182">
        <v>1</v>
      </c>
      <c r="CN10" s="182">
        <v>0.25</v>
      </c>
      <c r="CO10" s="182">
        <v>6.5</v>
      </c>
      <c r="CP10" s="182">
        <v>8</v>
      </c>
      <c r="CQ10" s="184">
        <v>2.5</v>
      </c>
      <c r="CR10" s="184">
        <v>1.625</v>
      </c>
      <c r="CS10" s="182" t="s">
        <v>232</v>
      </c>
      <c r="CV10" s="182" t="s">
        <v>1872</v>
      </c>
      <c r="CW10" s="182">
        <v>0.5</v>
      </c>
      <c r="CX10" s="182" t="s">
        <v>232</v>
      </c>
      <c r="DD10" s="182" t="s">
        <v>28</v>
      </c>
      <c r="DE10" s="182"/>
      <c r="DF10" s="182"/>
      <c r="DG10" s="182"/>
    </row>
    <row r="11" spans="1:111" x14ac:dyDescent="0.25">
      <c r="P11" s="182" t="s">
        <v>450</v>
      </c>
      <c r="S11" s="182">
        <v>2.5</v>
      </c>
      <c r="U11" s="182" t="s">
        <v>28</v>
      </c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L11" s="114"/>
      <c r="AM11" s="114"/>
      <c r="AN11" s="116">
        <v>5</v>
      </c>
      <c r="AP11" s="114"/>
      <c r="AR11" s="114"/>
      <c r="AT11" s="117" t="s">
        <v>509</v>
      </c>
      <c r="AV11" s="201"/>
      <c r="AW11" s="201"/>
      <c r="AX11" s="205">
        <v>3.5</v>
      </c>
      <c r="AY11" s="206"/>
      <c r="AZ11" s="116">
        <v>160</v>
      </c>
      <c r="BB11" s="184" t="s">
        <v>1913</v>
      </c>
      <c r="BD11" s="117" t="s">
        <v>1932</v>
      </c>
      <c r="BJ11" s="183" t="s">
        <v>10494</v>
      </c>
      <c r="BK11" s="182" t="s">
        <v>448</v>
      </c>
      <c r="BL11" s="182" t="s">
        <v>232</v>
      </c>
      <c r="BN11" s="182">
        <v>7.4999999999999997E-2</v>
      </c>
      <c r="BO11" s="182">
        <v>15</v>
      </c>
      <c r="BQ11">
        <v>0.109</v>
      </c>
      <c r="BR11">
        <v>12</v>
      </c>
      <c r="BS11" t="s">
        <v>1814</v>
      </c>
      <c r="BT11" t="s">
        <v>1819</v>
      </c>
      <c r="CD11" s="184">
        <v>3.5</v>
      </c>
      <c r="CE11" s="182" t="s">
        <v>375</v>
      </c>
      <c r="CF11" s="182" t="s">
        <v>232</v>
      </c>
      <c r="CH11" s="182" t="s">
        <v>234</v>
      </c>
      <c r="CI11" s="182">
        <v>7</v>
      </c>
      <c r="CJ11" s="182">
        <v>1.125</v>
      </c>
      <c r="CK11" s="182">
        <v>0.25</v>
      </c>
      <c r="CL11" s="182">
        <v>8.375</v>
      </c>
      <c r="CM11" s="182">
        <v>0.875</v>
      </c>
      <c r="CN11" s="182">
        <v>0.25</v>
      </c>
      <c r="CO11" s="182">
        <v>8.5625</v>
      </c>
      <c r="CP11" s="182">
        <v>10</v>
      </c>
      <c r="CQ11" s="184">
        <v>3</v>
      </c>
      <c r="CR11" s="184">
        <v>1.625</v>
      </c>
      <c r="CS11" s="182" t="s">
        <v>232</v>
      </c>
      <c r="CV11" s="182" t="s">
        <v>1739</v>
      </c>
      <c r="CW11" s="182">
        <v>0</v>
      </c>
      <c r="CX11" s="182" t="s">
        <v>232</v>
      </c>
    </row>
    <row r="12" spans="1:111" x14ac:dyDescent="0.25">
      <c r="P12" s="182" t="s">
        <v>451</v>
      </c>
      <c r="S12" s="182">
        <v>3</v>
      </c>
      <c r="AL12" s="114"/>
      <c r="AM12" s="114"/>
      <c r="AN12" s="116">
        <v>6</v>
      </c>
      <c r="AP12" s="114"/>
      <c r="AR12" s="114"/>
      <c r="AT12" s="117" t="s">
        <v>510</v>
      </c>
      <c r="AV12" s="201"/>
      <c r="AW12" s="201"/>
      <c r="AX12" s="205">
        <v>4</v>
      </c>
      <c r="AY12" s="206"/>
      <c r="AZ12" s="116" t="s">
        <v>1921</v>
      </c>
      <c r="BB12" s="184" t="s">
        <v>1914</v>
      </c>
      <c r="BD12" s="117" t="s">
        <v>1933</v>
      </c>
      <c r="BJ12" s="182"/>
      <c r="BK12" s="182" t="s">
        <v>449</v>
      </c>
      <c r="BL12" s="182" t="s">
        <v>232</v>
      </c>
      <c r="BN12" s="182">
        <v>8.3000000000000004E-2</v>
      </c>
      <c r="BO12" s="182">
        <v>14</v>
      </c>
      <c r="BQ12">
        <v>0.13400000000000001</v>
      </c>
      <c r="BR12">
        <v>10</v>
      </c>
      <c r="BS12" t="s">
        <v>1814</v>
      </c>
      <c r="BT12" t="s">
        <v>1819</v>
      </c>
      <c r="CD12" s="184">
        <v>4</v>
      </c>
      <c r="CE12" s="182" t="s">
        <v>235</v>
      </c>
      <c r="CF12" s="182" t="s">
        <v>232</v>
      </c>
      <c r="CH12" s="182" t="s">
        <v>375</v>
      </c>
      <c r="CI12" s="182">
        <v>9.5</v>
      </c>
      <c r="CJ12" s="182">
        <v>1.125</v>
      </c>
      <c r="CK12" s="182">
        <v>0.3125</v>
      </c>
      <c r="CL12" s="182">
        <v>10.375</v>
      </c>
      <c r="CM12" s="182">
        <v>0.875</v>
      </c>
      <c r="CN12" s="182">
        <v>0.3125</v>
      </c>
      <c r="CO12" s="182">
        <v>10.5625</v>
      </c>
      <c r="CP12" s="182">
        <v>12</v>
      </c>
      <c r="CQ12" s="184">
        <v>3.5</v>
      </c>
      <c r="CR12" s="184">
        <v>1.625</v>
      </c>
      <c r="CS12" s="182" t="s">
        <v>232</v>
      </c>
      <c r="CV12" s="182" t="s">
        <v>216</v>
      </c>
      <c r="CW12" s="182" t="s">
        <v>216</v>
      </c>
      <c r="CX12" s="182" t="s">
        <v>232</v>
      </c>
    </row>
    <row r="13" spans="1:111" x14ac:dyDescent="0.25">
      <c r="P13" s="182" t="s">
        <v>452</v>
      </c>
      <c r="S13" s="182">
        <v>4</v>
      </c>
      <c r="AL13" s="114"/>
      <c r="AM13" s="114"/>
      <c r="AN13" s="116">
        <v>8</v>
      </c>
      <c r="AP13" s="114"/>
      <c r="AR13" s="114"/>
      <c r="AT13" s="117" t="s">
        <v>511</v>
      </c>
      <c r="AV13" s="201"/>
      <c r="AW13" s="201"/>
      <c r="AX13" s="205">
        <v>5</v>
      </c>
      <c r="AY13" s="206"/>
      <c r="AZ13" s="116" t="s">
        <v>1922</v>
      </c>
      <c r="BB13" s="184" t="s">
        <v>1915</v>
      </c>
      <c r="BD13" s="117" t="s">
        <v>1934</v>
      </c>
      <c r="BJ13" s="182"/>
      <c r="BK13" s="182" t="s">
        <v>450</v>
      </c>
      <c r="BL13" s="182" t="s">
        <v>232</v>
      </c>
      <c r="BN13" s="182">
        <v>8.5000000000000006E-2</v>
      </c>
      <c r="BO13" s="182">
        <v>14</v>
      </c>
      <c r="BQ13">
        <v>0.14799999999999999</v>
      </c>
      <c r="BR13">
        <v>9</v>
      </c>
      <c r="BS13" t="s">
        <v>1814</v>
      </c>
      <c r="BT13" t="s">
        <v>1819</v>
      </c>
      <c r="CD13" s="184">
        <v>4.5</v>
      </c>
      <c r="CE13" s="182" t="s">
        <v>236</v>
      </c>
      <c r="CF13" s="182" t="s">
        <v>232</v>
      </c>
      <c r="CH13" s="182" t="s">
        <v>235</v>
      </c>
      <c r="CI13" s="182">
        <v>11</v>
      </c>
      <c r="CJ13" s="182">
        <v>1.375</v>
      </c>
      <c r="CK13" s="182">
        <v>0.375</v>
      </c>
      <c r="CL13" s="182">
        <v>13.0625</v>
      </c>
      <c r="CM13" s="182">
        <v>0.9375</v>
      </c>
      <c r="CN13" s="182">
        <v>0.375</v>
      </c>
      <c r="CO13" s="182">
        <v>13.125</v>
      </c>
      <c r="CP13" s="182">
        <v>15</v>
      </c>
      <c r="CQ13" s="184">
        <v>4</v>
      </c>
      <c r="CR13" s="184">
        <v>1.625</v>
      </c>
      <c r="CS13" s="182" t="s">
        <v>232</v>
      </c>
    </row>
    <row r="14" spans="1:111" x14ac:dyDescent="0.25">
      <c r="P14" s="182" t="s">
        <v>453</v>
      </c>
      <c r="S14" s="182" t="s">
        <v>28</v>
      </c>
      <c r="AL14" s="114"/>
      <c r="AM14" s="114"/>
      <c r="AN14" s="116">
        <v>10</v>
      </c>
      <c r="AP14" s="114"/>
      <c r="AR14" s="114"/>
      <c r="AT14" s="117" t="s">
        <v>512</v>
      </c>
      <c r="AV14" s="201"/>
      <c r="AW14" s="201"/>
      <c r="AX14" s="205">
        <v>6</v>
      </c>
      <c r="AY14" s="206"/>
      <c r="AZ14" s="116" t="s">
        <v>1923</v>
      </c>
      <c r="BB14" s="184" t="s">
        <v>1916</v>
      </c>
      <c r="BD14" s="117" t="s">
        <v>1935</v>
      </c>
      <c r="BJ14" s="182"/>
      <c r="BK14" s="182" t="s">
        <v>451</v>
      </c>
      <c r="BL14" s="182" t="s">
        <v>232</v>
      </c>
      <c r="BN14" s="182">
        <v>0.109</v>
      </c>
      <c r="BO14" s="182">
        <v>12</v>
      </c>
      <c r="BQ14" s="156">
        <v>4.9000000000000002E-2</v>
      </c>
      <c r="BR14" s="156">
        <v>18</v>
      </c>
      <c r="BS14" s="156" t="s">
        <v>1814</v>
      </c>
      <c r="BT14" s="156" t="s">
        <v>1819</v>
      </c>
      <c r="CD14" s="184">
        <v>5</v>
      </c>
      <c r="CE14" s="182" t="s">
        <v>226</v>
      </c>
      <c r="CF14" s="182" t="s">
        <v>232</v>
      </c>
      <c r="CH14" s="182" t="s">
        <v>236</v>
      </c>
      <c r="CI14" s="182">
        <v>8.5</v>
      </c>
      <c r="CJ14" s="182">
        <v>0.625</v>
      </c>
      <c r="CK14" s="182">
        <v>0.1875</v>
      </c>
      <c r="CL14" s="182">
        <v>9.0625</v>
      </c>
      <c r="CM14" s="182">
        <v>0.5</v>
      </c>
      <c r="CN14" s="182">
        <v>0.1875</v>
      </c>
      <c r="CO14" s="182">
        <v>9.25</v>
      </c>
      <c r="CP14" s="182">
        <v>10</v>
      </c>
      <c r="CQ14" s="184">
        <v>4.5</v>
      </c>
      <c r="CR14" s="184">
        <v>0.625</v>
      </c>
      <c r="CS14" s="182" t="s">
        <v>232</v>
      </c>
    </row>
    <row r="15" spans="1:111" x14ac:dyDescent="0.25">
      <c r="P15" s="182" t="s">
        <v>454</v>
      </c>
      <c r="AL15" s="114"/>
      <c r="AM15" s="114"/>
      <c r="AN15" s="116">
        <v>12</v>
      </c>
      <c r="AP15" s="114"/>
      <c r="AR15" s="114"/>
      <c r="AT15" s="117" t="s">
        <v>513</v>
      </c>
      <c r="AV15" s="201"/>
      <c r="AW15" s="201"/>
      <c r="AX15" s="205">
        <v>8</v>
      </c>
      <c r="AY15" s="206"/>
      <c r="AZ15" s="116" t="s">
        <v>216</v>
      </c>
      <c r="BB15" s="184" t="s">
        <v>1917</v>
      </c>
      <c r="BD15" s="117" t="s">
        <v>1936</v>
      </c>
      <c r="BJ15" s="182"/>
      <c r="BK15" s="182" t="s">
        <v>452</v>
      </c>
      <c r="BL15" s="182" t="s">
        <v>232</v>
      </c>
      <c r="BN15" s="182">
        <v>0.11</v>
      </c>
      <c r="BO15" s="182">
        <v>12</v>
      </c>
      <c r="BQ15">
        <v>3.5000000000000003E-2</v>
      </c>
      <c r="BR15">
        <v>20</v>
      </c>
      <c r="BS15" t="s">
        <v>1820</v>
      </c>
      <c r="BT15" t="s">
        <v>1821</v>
      </c>
      <c r="CD15" s="184">
        <v>5.5</v>
      </c>
      <c r="CE15" s="182" t="s">
        <v>1750</v>
      </c>
      <c r="CF15" s="182" t="s">
        <v>232</v>
      </c>
      <c r="CH15" s="182" t="s">
        <v>226</v>
      </c>
      <c r="CI15" s="182">
        <v>9.5</v>
      </c>
      <c r="CJ15" s="182">
        <v>0.625</v>
      </c>
      <c r="CK15" s="182">
        <v>0.1875</v>
      </c>
      <c r="CL15" s="182">
        <v>11.0625</v>
      </c>
      <c r="CM15" s="182">
        <v>0.5</v>
      </c>
      <c r="CN15" s="182">
        <v>0.1875</v>
      </c>
      <c r="CO15" s="182">
        <v>11.25</v>
      </c>
      <c r="CP15" s="182">
        <v>12</v>
      </c>
      <c r="CQ15" s="184">
        <v>5</v>
      </c>
      <c r="CR15" s="184">
        <v>0.625</v>
      </c>
      <c r="CS15" s="182" t="s">
        <v>232</v>
      </c>
    </row>
    <row r="16" spans="1:111" x14ac:dyDescent="0.25">
      <c r="P16" s="182" t="s">
        <v>216</v>
      </c>
      <c r="AB16" s="98"/>
      <c r="AL16" s="114"/>
      <c r="AM16" s="114"/>
      <c r="AN16" s="116">
        <v>14</v>
      </c>
      <c r="AP16" s="114"/>
      <c r="AR16" s="114"/>
      <c r="AT16" s="117" t="s">
        <v>514</v>
      </c>
      <c r="AV16" s="201"/>
      <c r="AW16" s="201"/>
      <c r="AX16" s="205">
        <v>10</v>
      </c>
      <c r="AY16" s="206"/>
      <c r="AZ16" s="201"/>
      <c r="BB16" s="184" t="s">
        <v>216</v>
      </c>
      <c r="BD16" s="117" t="s">
        <v>1937</v>
      </c>
      <c r="BJ16" s="182"/>
      <c r="BK16" s="182" t="s">
        <v>453</v>
      </c>
      <c r="BL16" s="182" t="s">
        <v>232</v>
      </c>
      <c r="BN16" s="182">
        <v>0.13400000000000001</v>
      </c>
      <c r="BO16" s="182">
        <v>10</v>
      </c>
      <c r="BQ16">
        <v>4.9000000000000002E-2</v>
      </c>
      <c r="BR16">
        <v>18</v>
      </c>
      <c r="BS16" t="s">
        <v>1820</v>
      </c>
      <c r="BT16" t="s">
        <v>1821</v>
      </c>
      <c r="CD16" s="182" t="s">
        <v>216</v>
      </c>
      <c r="CE16" s="182"/>
      <c r="CF16" s="182"/>
      <c r="CH16" s="182" t="s">
        <v>1750</v>
      </c>
      <c r="CI16" s="186">
        <f>SF_Depth - (2*SF_Thk) - 0.75</f>
        <v>27.75</v>
      </c>
      <c r="CJ16" s="186">
        <f>(2*SF_Thk+0.75)/2</f>
        <v>0.625</v>
      </c>
      <c r="CK16" s="186">
        <f>SF_Thk</f>
        <v>0.25</v>
      </c>
      <c r="CL16" s="186">
        <f>SF_Depth - (2*SF_Thk) - 0.25</f>
        <v>28.25</v>
      </c>
      <c r="CM16" s="186">
        <f>SF_Thk + 0.1875</f>
        <v>0.4375</v>
      </c>
      <c r="CN16" s="186">
        <f>SF_Thk</f>
        <v>0.25</v>
      </c>
      <c r="CO16" s="186">
        <f>SF_Depth-(2*SF_Thk)-0.0625</f>
        <v>28.4375</v>
      </c>
      <c r="CP16" s="186">
        <f>SF_Depth</f>
        <v>29</v>
      </c>
      <c r="CQ16" s="186">
        <v>5.5</v>
      </c>
      <c r="CR16" s="186">
        <v>1.625</v>
      </c>
      <c r="CS16" s="187" t="s">
        <v>232</v>
      </c>
    </row>
    <row r="17" spans="24:97" x14ac:dyDescent="0.25">
      <c r="X17" s="98"/>
      <c r="Y17" s="98"/>
      <c r="AL17" s="114"/>
      <c r="AM17" s="114"/>
      <c r="AN17" s="116">
        <v>16</v>
      </c>
      <c r="AP17" s="114"/>
      <c r="AR17" s="114"/>
      <c r="AT17" s="117" t="s">
        <v>515</v>
      </c>
      <c r="AV17" s="201"/>
      <c r="AW17" s="201"/>
      <c r="AX17" s="205">
        <v>12</v>
      </c>
      <c r="AY17" s="206"/>
      <c r="AZ17" s="201"/>
      <c r="BB17"/>
      <c r="BD17" s="117" t="s">
        <v>1938</v>
      </c>
      <c r="BJ17" s="182"/>
      <c r="BK17" s="182" t="s">
        <v>454</v>
      </c>
      <c r="BL17" s="182" t="s">
        <v>232</v>
      </c>
      <c r="BN17" s="182">
        <v>0.14799999999999999</v>
      </c>
      <c r="BO17" s="182">
        <v>9</v>
      </c>
      <c r="BQ17">
        <v>6.5000000000000002E-2</v>
      </c>
      <c r="BR17">
        <v>16</v>
      </c>
      <c r="BS17" t="s">
        <v>1820</v>
      </c>
      <c r="BT17" t="s">
        <v>1821</v>
      </c>
      <c r="CH17" s="182" t="s">
        <v>216</v>
      </c>
      <c r="CI17" s="182"/>
      <c r="CJ17" s="182"/>
      <c r="CK17" s="182"/>
      <c r="CL17" s="182"/>
      <c r="CM17" s="182"/>
      <c r="CN17" s="182"/>
      <c r="CO17" s="182"/>
      <c r="CP17" s="182"/>
      <c r="CQ17" s="182"/>
      <c r="CR17" s="182"/>
      <c r="CS17" s="182"/>
    </row>
    <row r="18" spans="24:97" x14ac:dyDescent="0.25">
      <c r="X18" s="98"/>
      <c r="Y18" s="98"/>
      <c r="AL18" s="114"/>
      <c r="AM18" s="114"/>
      <c r="AN18" s="116">
        <v>18</v>
      </c>
      <c r="AP18" s="114"/>
      <c r="AR18" s="114"/>
      <c r="AT18" s="117" t="s">
        <v>516</v>
      </c>
      <c r="AV18" s="201"/>
      <c r="AW18" s="201"/>
      <c r="AX18" s="205">
        <v>14</v>
      </c>
      <c r="AY18" s="206"/>
      <c r="AZ18" s="201"/>
      <c r="BB18"/>
      <c r="BD18" s="117" t="s">
        <v>1939</v>
      </c>
      <c r="BJ18" s="182" t="s">
        <v>216</v>
      </c>
      <c r="BK18" s="182" t="s">
        <v>216</v>
      </c>
      <c r="BL18" s="182" t="s">
        <v>232</v>
      </c>
      <c r="BN18" s="182" t="s">
        <v>216</v>
      </c>
      <c r="BO18" s="182"/>
      <c r="BQ18">
        <v>8.3000000000000004E-2</v>
      </c>
      <c r="BR18">
        <v>14</v>
      </c>
      <c r="BS18" t="s">
        <v>1820</v>
      </c>
      <c r="BT18" t="s">
        <v>1821</v>
      </c>
      <c r="CD18" s="2">
        <v>6</v>
      </c>
      <c r="CE18" t="s">
        <v>237</v>
      </c>
      <c r="CF18" t="s">
        <v>232</v>
      </c>
    </row>
    <row r="19" spans="24:97" x14ac:dyDescent="0.25">
      <c r="X19" s="98"/>
      <c r="Y19" s="98"/>
      <c r="AL19" s="114"/>
      <c r="AM19" s="114"/>
      <c r="AN19" s="116">
        <v>20</v>
      </c>
      <c r="AP19" s="114"/>
      <c r="AR19" s="114"/>
      <c r="AT19" s="117" t="s">
        <v>517</v>
      </c>
      <c r="AV19" s="201"/>
      <c r="AW19" s="201"/>
      <c r="AX19" s="205">
        <v>16</v>
      </c>
      <c r="AY19" s="206"/>
      <c r="AZ19" s="201"/>
      <c r="BB19"/>
      <c r="BD19" s="117" t="s">
        <v>1940</v>
      </c>
      <c r="BQ19">
        <v>0.109</v>
      </c>
      <c r="BR19">
        <v>12</v>
      </c>
      <c r="BS19" t="s">
        <v>1820</v>
      </c>
      <c r="BT19" t="s">
        <v>1821</v>
      </c>
      <c r="CD19" s="2">
        <v>6.5</v>
      </c>
      <c r="CE19" t="s">
        <v>238</v>
      </c>
      <c r="CF19" t="s">
        <v>232</v>
      </c>
    </row>
    <row r="20" spans="24:97" x14ac:dyDescent="0.25">
      <c r="X20" s="98"/>
      <c r="Y20" s="98"/>
      <c r="AL20" s="114"/>
      <c r="AM20" s="114"/>
      <c r="AN20" s="116">
        <v>24</v>
      </c>
      <c r="AP20" s="114"/>
      <c r="AR20" s="114"/>
      <c r="AT20" s="117" t="s">
        <v>518</v>
      </c>
      <c r="AV20" s="201"/>
      <c r="AW20" s="201"/>
      <c r="AX20" s="205">
        <v>18</v>
      </c>
      <c r="AY20" s="206"/>
      <c r="AZ20" s="201"/>
      <c r="BB20"/>
      <c r="BD20" s="117" t="s">
        <v>1941</v>
      </c>
      <c r="BQ20">
        <v>0.13400000000000001</v>
      </c>
      <c r="BR20">
        <v>10</v>
      </c>
      <c r="BS20" t="s">
        <v>1820</v>
      </c>
      <c r="BT20" t="s">
        <v>1821</v>
      </c>
      <c r="CD20" s="2">
        <v>7</v>
      </c>
      <c r="CE20" t="s">
        <v>239</v>
      </c>
      <c r="CF20" t="s">
        <v>232</v>
      </c>
    </row>
    <row r="21" spans="24:97" x14ac:dyDescent="0.25">
      <c r="X21" s="98"/>
      <c r="Y21" s="98"/>
      <c r="AL21" s="114"/>
      <c r="AM21" s="114"/>
      <c r="AN21" s="116" t="s">
        <v>216</v>
      </c>
      <c r="AP21" s="114"/>
      <c r="AR21" s="114"/>
      <c r="AT21" s="117" t="s">
        <v>519</v>
      </c>
      <c r="AV21" s="201"/>
      <c r="AW21" s="201"/>
      <c r="AX21" s="205">
        <v>20</v>
      </c>
      <c r="AY21" s="206"/>
      <c r="AZ21" s="201"/>
      <c r="BB21"/>
      <c r="BD21" s="117" t="s">
        <v>1942</v>
      </c>
      <c r="BQ21" s="156">
        <v>0.14799999999999999</v>
      </c>
      <c r="BR21" s="156">
        <v>9</v>
      </c>
      <c r="BS21" s="156" t="s">
        <v>1820</v>
      </c>
      <c r="BT21" s="156" t="s">
        <v>1821</v>
      </c>
      <c r="CD21" s="2">
        <v>7.5</v>
      </c>
      <c r="CE21" t="s">
        <v>240</v>
      </c>
      <c r="CF21" t="s">
        <v>232</v>
      </c>
    </row>
    <row r="22" spans="24:97" x14ac:dyDescent="0.25">
      <c r="AT22" s="117" t="s">
        <v>520</v>
      </c>
      <c r="AV22" s="201"/>
      <c r="AW22" s="201"/>
      <c r="AX22" s="205">
        <v>24</v>
      </c>
      <c r="AY22" s="206"/>
      <c r="AZ22" s="201"/>
      <c r="BB22"/>
      <c r="BD22" s="117" t="s">
        <v>1943</v>
      </c>
      <c r="BQ22">
        <v>3.5000000000000003E-2</v>
      </c>
      <c r="BR22">
        <v>20</v>
      </c>
      <c r="BS22" t="s">
        <v>1820</v>
      </c>
      <c r="BT22" t="s">
        <v>1822</v>
      </c>
      <c r="CD22" s="2">
        <v>8</v>
      </c>
      <c r="CE22" t="s">
        <v>241</v>
      </c>
      <c r="CF22" t="s">
        <v>232</v>
      </c>
    </row>
    <row r="23" spans="24:97" x14ac:dyDescent="0.25">
      <c r="AT23" s="117" t="s">
        <v>521</v>
      </c>
      <c r="AV23" s="201"/>
      <c r="AW23" s="201"/>
      <c r="AX23" s="116" t="s">
        <v>216</v>
      </c>
      <c r="AZ23" s="201"/>
      <c r="BB23"/>
      <c r="BD23" s="117" t="s">
        <v>1944</v>
      </c>
      <c r="BQ23">
        <v>4.9000000000000002E-2</v>
      </c>
      <c r="BR23">
        <v>18</v>
      </c>
      <c r="BS23" t="s">
        <v>1820</v>
      </c>
      <c r="BT23" t="s">
        <v>1822</v>
      </c>
      <c r="CD23" s="2">
        <v>8.5</v>
      </c>
      <c r="CE23" t="s">
        <v>242</v>
      </c>
      <c r="CF23" t="s">
        <v>232</v>
      </c>
    </row>
    <row r="24" spans="24:97" x14ac:dyDescent="0.25">
      <c r="AT24" s="117" t="s">
        <v>522</v>
      </c>
      <c r="AV24" s="201"/>
      <c r="AW24" s="201"/>
      <c r="AX24" s="201"/>
      <c r="AZ24" s="201"/>
      <c r="BB24"/>
      <c r="BD24" s="117" t="s">
        <v>1945</v>
      </c>
      <c r="BQ24">
        <v>6.5000000000000002E-2</v>
      </c>
      <c r="BR24">
        <v>16</v>
      </c>
      <c r="BS24" t="s">
        <v>1820</v>
      </c>
      <c r="BT24" t="s">
        <v>1822</v>
      </c>
      <c r="CD24" s="2">
        <v>9</v>
      </c>
      <c r="CE24" t="s">
        <v>243</v>
      </c>
      <c r="CF24" t="s">
        <v>232</v>
      </c>
    </row>
    <row r="25" spans="24:97" x14ac:dyDescent="0.25">
      <c r="AT25" s="117" t="s">
        <v>523</v>
      </c>
      <c r="AV25" s="201"/>
      <c r="AW25" s="201"/>
      <c r="AX25" s="201"/>
      <c r="AZ25" s="201"/>
      <c r="BB25"/>
      <c r="BD25" s="117" t="s">
        <v>1946</v>
      </c>
      <c r="BQ25">
        <v>8.3000000000000004E-2</v>
      </c>
      <c r="BR25">
        <v>14</v>
      </c>
      <c r="BS25" t="s">
        <v>1820</v>
      </c>
      <c r="BT25" t="s">
        <v>1822</v>
      </c>
      <c r="CD25" s="2">
        <v>9.5</v>
      </c>
      <c r="CE25" t="s">
        <v>244</v>
      </c>
      <c r="CF25" t="s">
        <v>232</v>
      </c>
    </row>
    <row r="26" spans="24:97" x14ac:dyDescent="0.25">
      <c r="AT26" s="117" t="s">
        <v>524</v>
      </c>
      <c r="AV26" s="201"/>
      <c r="AW26" s="201"/>
      <c r="AX26" s="201"/>
      <c r="AZ26" s="201"/>
      <c r="BB26"/>
      <c r="BD26" s="117" t="s">
        <v>1947</v>
      </c>
      <c r="BQ26">
        <v>0.109</v>
      </c>
      <c r="BR26">
        <v>12</v>
      </c>
      <c r="BS26" t="s">
        <v>1820</v>
      </c>
      <c r="BT26" t="s">
        <v>1822</v>
      </c>
      <c r="CD26" s="2">
        <v>10</v>
      </c>
      <c r="CE26" t="s">
        <v>245</v>
      </c>
      <c r="CF26" t="s">
        <v>232</v>
      </c>
    </row>
    <row r="27" spans="24:97" x14ac:dyDescent="0.25">
      <c r="AT27" s="117" t="s">
        <v>525</v>
      </c>
      <c r="AV27" s="201"/>
      <c r="AW27" s="201"/>
      <c r="AX27" s="201"/>
      <c r="AZ27" s="201"/>
      <c r="BB27"/>
      <c r="BD27" s="117" t="s">
        <v>1948</v>
      </c>
      <c r="BQ27">
        <v>0.13400000000000001</v>
      </c>
      <c r="BR27">
        <v>10</v>
      </c>
      <c r="BS27" t="s">
        <v>1820</v>
      </c>
      <c r="BT27" t="s">
        <v>1822</v>
      </c>
      <c r="CD27" s="2">
        <v>10.5</v>
      </c>
      <c r="CE27" t="s">
        <v>246</v>
      </c>
      <c r="CF27" t="s">
        <v>232</v>
      </c>
    </row>
    <row r="28" spans="24:97" x14ac:dyDescent="0.25">
      <c r="AT28" s="117" t="s">
        <v>526</v>
      </c>
      <c r="AV28" s="201"/>
      <c r="AW28" s="201"/>
      <c r="AX28" s="201"/>
      <c r="AZ28" s="201"/>
      <c r="BB28"/>
      <c r="BD28" s="117" t="s">
        <v>1949</v>
      </c>
      <c r="BQ28" s="156">
        <v>0.14799999999999999</v>
      </c>
      <c r="BR28" s="156">
        <v>9</v>
      </c>
      <c r="BS28" s="156" t="s">
        <v>1820</v>
      </c>
      <c r="BT28" s="156" t="s">
        <v>1822</v>
      </c>
      <c r="CD28" s="2">
        <v>11</v>
      </c>
      <c r="CE28" t="s">
        <v>247</v>
      </c>
      <c r="CF28" t="s">
        <v>232</v>
      </c>
    </row>
    <row r="29" spans="24:97" x14ac:dyDescent="0.25">
      <c r="AT29" s="117" t="s">
        <v>527</v>
      </c>
      <c r="AV29" s="201"/>
      <c r="AW29" s="201"/>
      <c r="AX29" s="201"/>
      <c r="AZ29" s="201"/>
      <c r="BB29"/>
      <c r="BD29" s="117" t="s">
        <v>1950</v>
      </c>
      <c r="CD29" s="2">
        <v>11.5</v>
      </c>
      <c r="CE29" t="s">
        <v>248</v>
      </c>
      <c r="CF29" t="s">
        <v>232</v>
      </c>
    </row>
    <row r="30" spans="24:97" x14ac:dyDescent="0.25">
      <c r="AT30" s="117" t="s">
        <v>528</v>
      </c>
      <c r="AV30" s="201"/>
      <c r="AW30" s="201"/>
      <c r="AX30" s="201"/>
      <c r="AZ30" s="201"/>
      <c r="BB30"/>
      <c r="BD30" s="117" t="s">
        <v>1951</v>
      </c>
      <c r="CD30" s="2">
        <v>12</v>
      </c>
      <c r="CE30" t="s">
        <v>249</v>
      </c>
      <c r="CF30" t="s">
        <v>232</v>
      </c>
    </row>
    <row r="31" spans="24:97" x14ac:dyDescent="0.25">
      <c r="AT31" s="117" t="s">
        <v>529</v>
      </c>
      <c r="AV31" s="201"/>
      <c r="AW31" s="201"/>
      <c r="AX31" s="201"/>
      <c r="AZ31" s="201"/>
      <c r="BB31"/>
      <c r="BD31" s="117" t="s">
        <v>1952</v>
      </c>
      <c r="CD31" s="2">
        <v>12.5</v>
      </c>
      <c r="CE31" t="s">
        <v>250</v>
      </c>
      <c r="CF31" t="s">
        <v>232</v>
      </c>
    </row>
    <row r="32" spans="24:97" x14ac:dyDescent="0.25">
      <c r="AT32" s="117" t="s">
        <v>530</v>
      </c>
      <c r="AV32" s="201"/>
      <c r="AW32" s="201"/>
      <c r="AX32" s="201"/>
      <c r="AZ32" s="201"/>
      <c r="BB32"/>
      <c r="BD32" s="117" t="s">
        <v>1953</v>
      </c>
      <c r="CD32" s="2">
        <v>13</v>
      </c>
      <c r="CE32" t="s">
        <v>365</v>
      </c>
      <c r="CF32" t="s">
        <v>232</v>
      </c>
    </row>
    <row r="33" spans="46:84" x14ac:dyDescent="0.25">
      <c r="AT33" s="117" t="s">
        <v>531</v>
      </c>
      <c r="AV33" s="201"/>
      <c r="AW33" s="201"/>
      <c r="AX33" s="201"/>
      <c r="AZ33" s="201"/>
      <c r="BB33"/>
      <c r="BD33" s="117" t="s">
        <v>1954</v>
      </c>
      <c r="CD33" s="2">
        <v>13.5</v>
      </c>
      <c r="CE33" t="s">
        <v>366</v>
      </c>
      <c r="CF33" t="s">
        <v>232</v>
      </c>
    </row>
    <row r="34" spans="46:84" x14ac:dyDescent="0.25">
      <c r="AT34" s="117" t="s">
        <v>532</v>
      </c>
      <c r="AV34" s="201"/>
      <c r="AW34" s="201"/>
      <c r="AX34" s="201"/>
      <c r="AZ34" s="201"/>
      <c r="BB34"/>
      <c r="BD34" s="117" t="s">
        <v>1955</v>
      </c>
      <c r="CD34" s="2">
        <v>14</v>
      </c>
      <c r="CE34" t="s">
        <v>367</v>
      </c>
      <c r="CF34" t="s">
        <v>232</v>
      </c>
    </row>
    <row r="35" spans="46:84" x14ac:dyDescent="0.25">
      <c r="AT35" s="117" t="s">
        <v>533</v>
      </c>
      <c r="AV35" s="201"/>
      <c r="AW35" s="201"/>
      <c r="AX35" s="201"/>
      <c r="AZ35" s="201"/>
      <c r="BB35"/>
      <c r="BD35" s="117" t="s">
        <v>1956</v>
      </c>
      <c r="CD35" s="2">
        <v>14.5</v>
      </c>
      <c r="CE35" t="s">
        <v>368</v>
      </c>
      <c r="CF35" t="s">
        <v>232</v>
      </c>
    </row>
    <row r="36" spans="46:84" x14ac:dyDescent="0.25">
      <c r="AT36" s="117" t="s">
        <v>534</v>
      </c>
      <c r="AV36" s="201"/>
      <c r="AW36" s="201"/>
      <c r="AX36" s="201"/>
      <c r="AZ36" s="201"/>
      <c r="BB36"/>
      <c r="BD36" s="117" t="s">
        <v>1957</v>
      </c>
      <c r="CD36" s="2">
        <v>15</v>
      </c>
      <c r="CE36" t="s">
        <v>369</v>
      </c>
      <c r="CF36" t="s">
        <v>232</v>
      </c>
    </row>
    <row r="37" spans="46:84" x14ac:dyDescent="0.25">
      <c r="AT37" s="117" t="s">
        <v>535</v>
      </c>
      <c r="AV37" s="201"/>
      <c r="AW37" s="201"/>
      <c r="AX37" s="201"/>
      <c r="AZ37" s="201"/>
      <c r="BB37"/>
      <c r="BD37" s="117" t="s">
        <v>1958</v>
      </c>
      <c r="CD37" s="2">
        <v>15.5</v>
      </c>
      <c r="CE37" t="s">
        <v>370</v>
      </c>
      <c r="CF37" t="s">
        <v>232</v>
      </c>
    </row>
    <row r="38" spans="46:84" x14ac:dyDescent="0.25">
      <c r="AT38" s="117" t="s">
        <v>536</v>
      </c>
      <c r="AV38" s="201"/>
      <c r="AW38" s="201"/>
      <c r="AX38" s="201"/>
      <c r="AZ38" s="201"/>
      <c r="BB38"/>
      <c r="BD38" s="117" t="s">
        <v>1959</v>
      </c>
      <c r="CD38" s="2">
        <v>16</v>
      </c>
      <c r="CE38" t="s">
        <v>371</v>
      </c>
      <c r="CF38" t="s">
        <v>232</v>
      </c>
    </row>
    <row r="39" spans="46:84" x14ac:dyDescent="0.25">
      <c r="AT39" s="117" t="s">
        <v>537</v>
      </c>
      <c r="AV39" s="201"/>
      <c r="AW39" s="201"/>
      <c r="AX39" s="201"/>
      <c r="AZ39" s="201"/>
      <c r="BB39"/>
      <c r="BD39" s="117" t="s">
        <v>1960</v>
      </c>
      <c r="CD39" s="2">
        <v>16.5</v>
      </c>
      <c r="CE39" t="s">
        <v>372</v>
      </c>
      <c r="CF39" t="s">
        <v>232</v>
      </c>
    </row>
    <row r="40" spans="46:84" x14ac:dyDescent="0.25">
      <c r="AT40" s="117" t="s">
        <v>538</v>
      </c>
      <c r="AV40" s="201"/>
      <c r="AW40" s="201"/>
      <c r="AX40" s="201"/>
      <c r="AZ40" s="201"/>
      <c r="BB40"/>
      <c r="BD40" s="117" t="s">
        <v>1961</v>
      </c>
      <c r="CD40" s="2">
        <v>17</v>
      </c>
      <c r="CE40" t="s">
        <v>373</v>
      </c>
      <c r="CF40" t="s">
        <v>232</v>
      </c>
    </row>
    <row r="41" spans="46:84" x14ac:dyDescent="0.25">
      <c r="AT41" s="117" t="s">
        <v>539</v>
      </c>
      <c r="AV41" s="201"/>
      <c r="AW41" s="201"/>
      <c r="AX41" s="201"/>
      <c r="AZ41" s="201"/>
      <c r="BB41"/>
      <c r="BD41" s="117" t="s">
        <v>1962</v>
      </c>
      <c r="CD41" s="2">
        <v>17.5</v>
      </c>
      <c r="CE41" t="s">
        <v>374</v>
      </c>
      <c r="CF41" t="s">
        <v>232</v>
      </c>
    </row>
    <row r="42" spans="46:84" x14ac:dyDescent="0.25">
      <c r="AT42" s="117" t="s">
        <v>540</v>
      </c>
      <c r="AV42" s="201"/>
      <c r="AW42" s="201"/>
      <c r="AX42" s="201"/>
      <c r="AZ42" s="201"/>
      <c r="BB42"/>
      <c r="BD42" s="117" t="s">
        <v>1963</v>
      </c>
    </row>
    <row r="43" spans="46:84" x14ac:dyDescent="0.25">
      <c r="AT43" s="117" t="s">
        <v>541</v>
      </c>
      <c r="AV43" s="201"/>
      <c r="AW43" s="201"/>
      <c r="AX43" s="201"/>
      <c r="AZ43" s="201"/>
      <c r="BB43"/>
      <c r="BD43" s="117" t="s">
        <v>1964</v>
      </c>
    </row>
    <row r="44" spans="46:84" x14ac:dyDescent="0.25">
      <c r="AT44" s="117" t="s">
        <v>542</v>
      </c>
      <c r="AV44" s="201"/>
      <c r="AW44" s="201"/>
      <c r="AX44" s="201"/>
      <c r="AZ44" s="201"/>
      <c r="BB44"/>
      <c r="BD44" s="117" t="s">
        <v>1965</v>
      </c>
    </row>
    <row r="45" spans="46:84" x14ac:dyDescent="0.25">
      <c r="AT45" s="117" t="s">
        <v>543</v>
      </c>
      <c r="AV45" s="201"/>
      <c r="AW45" s="201"/>
      <c r="AX45" s="201"/>
      <c r="AZ45" s="201"/>
      <c r="BB45"/>
      <c r="BD45" s="117" t="s">
        <v>1966</v>
      </c>
    </row>
    <row r="46" spans="46:84" x14ac:dyDescent="0.25">
      <c r="AT46" s="117" t="s">
        <v>544</v>
      </c>
      <c r="AV46" s="201"/>
      <c r="AW46" s="201"/>
      <c r="AX46" s="201"/>
      <c r="AZ46" s="201"/>
      <c r="BB46"/>
      <c r="BD46" s="117" t="s">
        <v>1967</v>
      </c>
    </row>
    <row r="47" spans="46:84" x14ac:dyDescent="0.25">
      <c r="AT47" s="117" t="s">
        <v>545</v>
      </c>
      <c r="AV47" s="201"/>
      <c r="AW47" s="201"/>
      <c r="AX47" s="201"/>
      <c r="AZ47" s="201"/>
      <c r="BB47"/>
      <c r="BD47" s="117" t="s">
        <v>1968</v>
      </c>
    </row>
    <row r="48" spans="46:84" x14ac:dyDescent="0.25">
      <c r="AT48" s="117" t="s">
        <v>546</v>
      </c>
      <c r="AV48" s="201"/>
      <c r="AW48" s="201"/>
      <c r="AX48" s="201"/>
      <c r="AZ48" s="201"/>
      <c r="BB48"/>
      <c r="BD48" s="117" t="s">
        <v>1969</v>
      </c>
    </row>
    <row r="49" spans="46:56" x14ac:dyDescent="0.25">
      <c r="AT49" s="117" t="s">
        <v>547</v>
      </c>
      <c r="AV49" s="201"/>
      <c r="AW49" s="201"/>
      <c r="AX49" s="201"/>
      <c r="AZ49" s="201"/>
      <c r="BB49"/>
      <c r="BD49" s="117" t="s">
        <v>1970</v>
      </c>
    </row>
    <row r="50" spans="46:56" x14ac:dyDescent="0.25">
      <c r="AT50" s="117" t="s">
        <v>548</v>
      </c>
      <c r="AV50" s="201"/>
      <c r="AW50" s="201"/>
      <c r="AX50" s="201"/>
      <c r="AZ50" s="201"/>
      <c r="BB50"/>
      <c r="BD50" s="117" t="s">
        <v>1971</v>
      </c>
    </row>
    <row r="51" spans="46:56" x14ac:dyDescent="0.25">
      <c r="AT51" s="117" t="s">
        <v>549</v>
      </c>
      <c r="AV51" s="201"/>
      <c r="AW51" s="201"/>
      <c r="AX51" s="201"/>
      <c r="AZ51" s="201"/>
      <c r="BB51"/>
      <c r="BD51" s="117" t="s">
        <v>1972</v>
      </c>
    </row>
    <row r="52" spans="46:56" x14ac:dyDescent="0.25">
      <c r="AT52" s="117" t="s">
        <v>550</v>
      </c>
      <c r="AV52" s="201"/>
      <c r="AW52" s="201"/>
      <c r="AX52" s="201"/>
      <c r="AZ52" s="201"/>
      <c r="BB52"/>
      <c r="BD52" s="117" t="s">
        <v>1973</v>
      </c>
    </row>
    <row r="53" spans="46:56" x14ac:dyDescent="0.25">
      <c r="AT53" s="117" t="s">
        <v>551</v>
      </c>
      <c r="AV53" s="201"/>
      <c r="AW53" s="201"/>
      <c r="AX53" s="201"/>
      <c r="AZ53" s="201"/>
      <c r="BB53"/>
      <c r="BD53" s="117" t="s">
        <v>1974</v>
      </c>
    </row>
    <row r="54" spans="46:56" x14ac:dyDescent="0.25">
      <c r="AT54" s="117" t="s">
        <v>552</v>
      </c>
      <c r="AV54" s="201"/>
      <c r="AW54" s="201"/>
      <c r="AX54" s="201"/>
      <c r="AZ54" s="201"/>
      <c r="BB54"/>
      <c r="BD54" s="117" t="s">
        <v>1975</v>
      </c>
    </row>
    <row r="55" spans="46:56" x14ac:dyDescent="0.25">
      <c r="AT55" s="117" t="s">
        <v>553</v>
      </c>
      <c r="AV55" s="201"/>
      <c r="AW55" s="201"/>
      <c r="AX55" s="201"/>
      <c r="AZ55" s="201"/>
      <c r="BB55"/>
      <c r="BD55" s="117" t="s">
        <v>1976</v>
      </c>
    </row>
    <row r="56" spans="46:56" x14ac:dyDescent="0.25">
      <c r="AT56" s="117" t="s">
        <v>554</v>
      </c>
      <c r="AV56" s="201"/>
      <c r="AW56" s="201"/>
      <c r="AX56" s="201"/>
      <c r="AZ56" s="201"/>
      <c r="BB56"/>
      <c r="BD56" s="117" t="s">
        <v>1977</v>
      </c>
    </row>
    <row r="57" spans="46:56" x14ac:dyDescent="0.25">
      <c r="AT57" s="117" t="s">
        <v>555</v>
      </c>
      <c r="AV57" s="201"/>
      <c r="AW57" s="201"/>
      <c r="AX57" s="201"/>
      <c r="AZ57" s="201"/>
      <c r="BB57"/>
      <c r="BD57" s="117" t="s">
        <v>1978</v>
      </c>
    </row>
    <row r="58" spans="46:56" x14ac:dyDescent="0.25">
      <c r="AT58" s="117" t="s">
        <v>556</v>
      </c>
      <c r="AV58" s="201"/>
      <c r="AW58" s="201"/>
      <c r="AX58" s="201"/>
      <c r="AZ58" s="201"/>
      <c r="BB58"/>
      <c r="BD58" s="117" t="s">
        <v>1979</v>
      </c>
    </row>
    <row r="59" spans="46:56" x14ac:dyDescent="0.25">
      <c r="AT59" s="117" t="s">
        <v>557</v>
      </c>
      <c r="AV59" s="201"/>
      <c r="AW59" s="201"/>
      <c r="AX59" s="201"/>
      <c r="AZ59" s="201"/>
      <c r="BB59"/>
      <c r="BD59" s="117" t="s">
        <v>1980</v>
      </c>
    </row>
    <row r="60" spans="46:56" x14ac:dyDescent="0.25">
      <c r="AT60" s="117" t="s">
        <v>558</v>
      </c>
      <c r="AV60" s="201"/>
      <c r="AW60" s="201"/>
      <c r="AX60" s="201"/>
      <c r="AZ60" s="201"/>
      <c r="BB60"/>
      <c r="BD60" s="117" t="s">
        <v>1981</v>
      </c>
    </row>
    <row r="61" spans="46:56" x14ac:dyDescent="0.25">
      <c r="AT61" s="117" t="s">
        <v>559</v>
      </c>
      <c r="AV61" s="201"/>
      <c r="AW61" s="201"/>
      <c r="AX61" s="201"/>
      <c r="AZ61" s="201"/>
      <c r="BB61"/>
      <c r="BD61" s="117" t="s">
        <v>1982</v>
      </c>
    </row>
    <row r="62" spans="46:56" x14ac:dyDescent="0.25">
      <c r="AT62" s="117" t="s">
        <v>560</v>
      </c>
      <c r="AV62" s="201"/>
      <c r="AW62" s="201"/>
      <c r="AX62" s="201"/>
      <c r="AZ62" s="201"/>
      <c r="BB62"/>
      <c r="BD62" s="117" t="s">
        <v>1983</v>
      </c>
    </row>
    <row r="63" spans="46:56" x14ac:dyDescent="0.25">
      <c r="AT63" s="117" t="s">
        <v>561</v>
      </c>
      <c r="AV63" s="201"/>
      <c r="AW63" s="201"/>
      <c r="AX63" s="201"/>
      <c r="AZ63" s="201"/>
      <c r="BB63"/>
      <c r="BD63" s="117" t="s">
        <v>1984</v>
      </c>
    </row>
    <row r="64" spans="46:56" x14ac:dyDescent="0.25">
      <c r="AT64" s="117" t="s">
        <v>562</v>
      </c>
      <c r="AV64" s="201"/>
      <c r="AW64" s="201"/>
      <c r="AX64" s="201"/>
      <c r="AZ64" s="201"/>
      <c r="BB64"/>
      <c r="BD64" s="117" t="s">
        <v>1985</v>
      </c>
    </row>
    <row r="65" spans="46:56" x14ac:dyDescent="0.25">
      <c r="AT65" s="117" t="s">
        <v>563</v>
      </c>
      <c r="AV65" s="201"/>
      <c r="AW65" s="201"/>
      <c r="AX65" s="201"/>
      <c r="AZ65" s="201"/>
      <c r="BB65"/>
      <c r="BD65" s="117" t="s">
        <v>1986</v>
      </c>
    </row>
    <row r="66" spans="46:56" x14ac:dyDescent="0.25">
      <c r="AT66" s="117" t="s">
        <v>564</v>
      </c>
      <c r="AV66" s="201"/>
      <c r="AW66" s="201"/>
      <c r="AX66" s="201"/>
      <c r="AZ66" s="201"/>
      <c r="BB66"/>
      <c r="BD66" s="117" t="s">
        <v>1987</v>
      </c>
    </row>
    <row r="67" spans="46:56" x14ac:dyDescent="0.25">
      <c r="AT67" s="117" t="s">
        <v>565</v>
      </c>
      <c r="AV67" s="201"/>
      <c r="AW67" s="201"/>
      <c r="AX67" s="201"/>
      <c r="AZ67" s="201"/>
      <c r="BB67"/>
      <c r="BD67" s="117" t="s">
        <v>1988</v>
      </c>
    </row>
    <row r="68" spans="46:56" x14ac:dyDescent="0.25">
      <c r="AT68" s="117" t="s">
        <v>566</v>
      </c>
      <c r="AV68" s="201"/>
      <c r="AW68" s="201"/>
      <c r="AX68" s="201"/>
      <c r="AZ68" s="201"/>
      <c r="BB68"/>
      <c r="BD68" s="117" t="s">
        <v>1989</v>
      </c>
    </row>
    <row r="69" spans="46:56" x14ac:dyDescent="0.25">
      <c r="AT69" s="117" t="s">
        <v>567</v>
      </c>
      <c r="AV69" s="201"/>
      <c r="AW69" s="201"/>
      <c r="AX69" s="201"/>
      <c r="AZ69" s="201"/>
      <c r="BB69"/>
      <c r="BD69" s="117" t="s">
        <v>1990</v>
      </c>
    </row>
    <row r="70" spans="46:56" x14ac:dyDescent="0.25">
      <c r="AT70" s="117" t="s">
        <v>568</v>
      </c>
      <c r="AV70" s="201"/>
      <c r="AW70" s="201"/>
      <c r="AX70" s="201"/>
      <c r="AZ70" s="201"/>
      <c r="BB70"/>
      <c r="BD70" s="117" t="s">
        <v>1991</v>
      </c>
    </row>
    <row r="71" spans="46:56" x14ac:dyDescent="0.25">
      <c r="AT71" s="117" t="s">
        <v>569</v>
      </c>
      <c r="AV71" s="201"/>
      <c r="AW71" s="201"/>
      <c r="AX71" s="201"/>
      <c r="AZ71" s="201"/>
      <c r="BB71"/>
      <c r="BD71" s="117" t="s">
        <v>1992</v>
      </c>
    </row>
    <row r="72" spans="46:56" x14ac:dyDescent="0.25">
      <c r="AT72" s="117" t="s">
        <v>570</v>
      </c>
      <c r="AV72" s="201"/>
      <c r="AW72" s="201"/>
      <c r="AX72" s="201"/>
      <c r="AZ72" s="201"/>
      <c r="BB72"/>
      <c r="BD72" s="117" t="s">
        <v>1993</v>
      </c>
    </row>
    <row r="73" spans="46:56" x14ac:dyDescent="0.25">
      <c r="AT73" s="117" t="s">
        <v>571</v>
      </c>
      <c r="AV73" s="201"/>
      <c r="AW73" s="201"/>
      <c r="AX73" s="201"/>
      <c r="AZ73" s="201"/>
      <c r="BB73"/>
      <c r="BD73" s="117" t="s">
        <v>1994</v>
      </c>
    </row>
    <row r="74" spans="46:56" x14ac:dyDescent="0.25">
      <c r="AT74" s="117" t="s">
        <v>572</v>
      </c>
      <c r="AV74" s="201"/>
      <c r="AW74" s="201"/>
      <c r="AX74" s="201"/>
      <c r="AZ74" s="201"/>
      <c r="BB74"/>
      <c r="BD74" s="117" t="s">
        <v>1995</v>
      </c>
    </row>
    <row r="75" spans="46:56" x14ac:dyDescent="0.25">
      <c r="AT75" s="117" t="s">
        <v>573</v>
      </c>
      <c r="AV75" s="201"/>
      <c r="AW75" s="201"/>
      <c r="AX75" s="201"/>
      <c r="AZ75" s="201"/>
      <c r="BB75"/>
      <c r="BD75" s="117" t="s">
        <v>1996</v>
      </c>
    </row>
    <row r="76" spans="46:56" x14ac:dyDescent="0.25">
      <c r="AT76" s="117" t="s">
        <v>574</v>
      </c>
      <c r="AV76" s="201"/>
      <c r="AW76" s="201"/>
      <c r="AX76" s="201"/>
      <c r="AZ76" s="201"/>
      <c r="BB76"/>
      <c r="BD76" s="117" t="s">
        <v>1997</v>
      </c>
    </row>
    <row r="77" spans="46:56" x14ac:dyDescent="0.25">
      <c r="AT77" s="117" t="s">
        <v>575</v>
      </c>
      <c r="AV77" s="201"/>
      <c r="AW77" s="201"/>
      <c r="AX77" s="201"/>
      <c r="AZ77" s="201"/>
      <c r="BB77"/>
      <c r="BD77" s="117" t="s">
        <v>1998</v>
      </c>
    </row>
    <row r="78" spans="46:56" x14ac:dyDescent="0.25">
      <c r="AT78" s="117" t="s">
        <v>576</v>
      </c>
      <c r="AV78" s="201"/>
      <c r="AW78" s="201"/>
      <c r="AX78" s="201"/>
      <c r="AZ78" s="201"/>
      <c r="BB78"/>
      <c r="BD78" s="117" t="s">
        <v>1999</v>
      </c>
    </row>
    <row r="79" spans="46:56" x14ac:dyDescent="0.25">
      <c r="AT79" s="117" t="s">
        <v>577</v>
      </c>
      <c r="AV79" s="201"/>
      <c r="AW79" s="201"/>
      <c r="AX79" s="201"/>
      <c r="AZ79" s="201"/>
      <c r="BB79"/>
      <c r="BD79" s="117" t="s">
        <v>2000</v>
      </c>
    </row>
    <row r="80" spans="46:56" x14ac:dyDescent="0.25">
      <c r="AT80" s="117" t="s">
        <v>578</v>
      </c>
      <c r="AV80" s="201"/>
      <c r="AW80" s="201"/>
      <c r="AX80" s="201"/>
      <c r="AZ80" s="201"/>
      <c r="BB80"/>
      <c r="BD80" s="117" t="s">
        <v>2001</v>
      </c>
    </row>
    <row r="81" spans="46:56" x14ac:dyDescent="0.25">
      <c r="AT81" s="117" t="s">
        <v>579</v>
      </c>
      <c r="AV81" s="201"/>
      <c r="AW81" s="201"/>
      <c r="AX81" s="201"/>
      <c r="AZ81" s="201"/>
      <c r="BB81"/>
      <c r="BD81" s="117" t="s">
        <v>2002</v>
      </c>
    </row>
    <row r="82" spans="46:56" x14ac:dyDescent="0.25">
      <c r="AT82" s="117" t="s">
        <v>580</v>
      </c>
      <c r="AV82" s="201"/>
      <c r="AW82" s="201"/>
      <c r="AX82" s="201"/>
      <c r="AZ82" s="201"/>
      <c r="BB82"/>
      <c r="BD82" s="117" t="s">
        <v>2003</v>
      </c>
    </row>
    <row r="83" spans="46:56" x14ac:dyDescent="0.25">
      <c r="AT83" s="117" t="s">
        <v>581</v>
      </c>
      <c r="AV83" s="201"/>
      <c r="AW83" s="201"/>
      <c r="AX83" s="201"/>
      <c r="AZ83" s="201"/>
      <c r="BB83"/>
      <c r="BD83" s="117" t="s">
        <v>2004</v>
      </c>
    </row>
    <row r="84" spans="46:56" x14ac:dyDescent="0.25">
      <c r="AT84" s="117" t="s">
        <v>582</v>
      </c>
      <c r="AV84" s="201"/>
      <c r="AW84" s="201"/>
      <c r="AX84" s="201"/>
      <c r="AZ84" s="201"/>
      <c r="BB84"/>
      <c r="BD84" s="117" t="s">
        <v>2005</v>
      </c>
    </row>
    <row r="85" spans="46:56" x14ac:dyDescent="0.25">
      <c r="AT85" s="117" t="s">
        <v>583</v>
      </c>
      <c r="AV85" s="201"/>
      <c r="AW85" s="201"/>
      <c r="AX85" s="201"/>
      <c r="AZ85" s="201"/>
      <c r="BB85"/>
      <c r="BD85" s="117" t="s">
        <v>2006</v>
      </c>
    </row>
    <row r="86" spans="46:56" x14ac:dyDescent="0.25">
      <c r="AT86" s="117" t="s">
        <v>584</v>
      </c>
      <c r="AV86" s="201"/>
      <c r="AW86" s="201"/>
      <c r="AX86" s="201"/>
      <c r="AZ86" s="201"/>
      <c r="BB86"/>
      <c r="BD86" s="117" t="s">
        <v>2007</v>
      </c>
    </row>
    <row r="87" spans="46:56" x14ac:dyDescent="0.25">
      <c r="AT87" s="117" t="s">
        <v>585</v>
      </c>
      <c r="AV87" s="201"/>
      <c r="AW87" s="201"/>
      <c r="AX87" s="201"/>
      <c r="AZ87" s="201"/>
      <c r="BB87"/>
      <c r="BD87" s="117" t="s">
        <v>2008</v>
      </c>
    </row>
    <row r="88" spans="46:56" x14ac:dyDescent="0.25">
      <c r="AT88" s="117" t="s">
        <v>586</v>
      </c>
      <c r="AV88" s="201"/>
      <c r="AW88" s="201"/>
      <c r="AX88" s="201"/>
      <c r="AZ88" s="201"/>
      <c r="BB88"/>
      <c r="BD88" s="117" t="s">
        <v>2009</v>
      </c>
    </row>
    <row r="89" spans="46:56" x14ac:dyDescent="0.25">
      <c r="AT89" s="117" t="s">
        <v>587</v>
      </c>
      <c r="AV89" s="201"/>
      <c r="AW89" s="201"/>
      <c r="AX89" s="201"/>
      <c r="AZ89" s="201"/>
      <c r="BB89"/>
      <c r="BD89" s="117" t="s">
        <v>2010</v>
      </c>
    </row>
    <row r="90" spans="46:56" x14ac:dyDescent="0.25">
      <c r="AT90" s="117" t="s">
        <v>588</v>
      </c>
      <c r="AV90" s="201"/>
      <c r="AW90" s="201"/>
      <c r="AX90" s="201"/>
      <c r="AZ90" s="201"/>
      <c r="BB90"/>
      <c r="BD90" s="117" t="s">
        <v>2011</v>
      </c>
    </row>
    <row r="91" spans="46:56" x14ac:dyDescent="0.25">
      <c r="AT91" s="117" t="s">
        <v>589</v>
      </c>
      <c r="AV91" s="201"/>
      <c r="AW91" s="201"/>
      <c r="AX91" s="201"/>
      <c r="AZ91" s="201"/>
      <c r="BB91"/>
      <c r="BD91" s="117" t="s">
        <v>2012</v>
      </c>
    </row>
    <row r="92" spans="46:56" x14ac:dyDescent="0.25">
      <c r="AT92" s="117" t="s">
        <v>590</v>
      </c>
      <c r="AV92" s="201"/>
      <c r="AW92" s="201"/>
      <c r="AX92" s="201"/>
      <c r="AZ92" s="201"/>
      <c r="BB92"/>
      <c r="BD92" s="117" t="s">
        <v>2013</v>
      </c>
    </row>
    <row r="93" spans="46:56" x14ac:dyDescent="0.25">
      <c r="AT93" s="117" t="s">
        <v>591</v>
      </c>
      <c r="AV93" s="201"/>
      <c r="AW93" s="201"/>
      <c r="AX93" s="201"/>
      <c r="AZ93" s="201"/>
      <c r="BB93"/>
      <c r="BD93" s="117" t="s">
        <v>2014</v>
      </c>
    </row>
    <row r="94" spans="46:56" x14ac:dyDescent="0.25">
      <c r="AT94" s="117" t="s">
        <v>592</v>
      </c>
      <c r="AV94" s="201"/>
      <c r="AW94" s="201"/>
      <c r="AX94" s="201"/>
      <c r="AZ94" s="201"/>
      <c r="BB94"/>
      <c r="BD94" s="117" t="s">
        <v>2015</v>
      </c>
    </row>
    <row r="95" spans="46:56" x14ac:dyDescent="0.25">
      <c r="AT95" s="117" t="s">
        <v>593</v>
      </c>
      <c r="AV95" s="201"/>
      <c r="AW95" s="201"/>
      <c r="AX95" s="201"/>
      <c r="AZ95" s="201"/>
      <c r="BB95"/>
      <c r="BD95" s="117" t="s">
        <v>2016</v>
      </c>
    </row>
    <row r="96" spans="46:56" x14ac:dyDescent="0.25">
      <c r="AT96" s="117" t="s">
        <v>594</v>
      </c>
      <c r="AV96" s="201"/>
      <c r="AW96" s="201"/>
      <c r="AX96" s="201"/>
      <c r="AZ96" s="201"/>
      <c r="BB96"/>
      <c r="BD96" s="117" t="s">
        <v>2017</v>
      </c>
    </row>
    <row r="97" spans="46:58" x14ac:dyDescent="0.25">
      <c r="AT97" s="117" t="s">
        <v>595</v>
      </c>
      <c r="AV97" s="201"/>
      <c r="AW97" s="201"/>
      <c r="AX97" s="201"/>
      <c r="AZ97" s="201"/>
      <c r="BB97"/>
      <c r="BD97" s="117" t="s">
        <v>2018</v>
      </c>
    </row>
    <row r="98" spans="46:58" x14ac:dyDescent="0.25">
      <c r="AT98" s="117" t="s">
        <v>596</v>
      </c>
      <c r="AV98" s="201"/>
      <c r="AW98" s="201"/>
      <c r="AX98" s="201"/>
      <c r="AZ98" s="201"/>
      <c r="BB98"/>
      <c r="BD98" s="117" t="s">
        <v>2019</v>
      </c>
    </row>
    <row r="99" spans="46:58" x14ac:dyDescent="0.25">
      <c r="AT99" s="117" t="s">
        <v>597</v>
      </c>
      <c r="AV99" s="201"/>
      <c r="AW99" s="201"/>
      <c r="AX99" s="201"/>
      <c r="AZ99" s="201"/>
      <c r="BB99"/>
      <c r="BD99" s="117" t="s">
        <v>2020</v>
      </c>
    </row>
    <row r="100" spans="46:58" x14ac:dyDescent="0.25">
      <c r="AT100" s="117" t="s">
        <v>598</v>
      </c>
      <c r="AV100" s="201"/>
      <c r="AW100" s="201"/>
      <c r="AX100" s="201"/>
      <c r="AZ100" s="201"/>
      <c r="BB100"/>
      <c r="BD100" s="117" t="s">
        <v>2021</v>
      </c>
    </row>
    <row r="101" spans="46:58" x14ac:dyDescent="0.25">
      <c r="AT101" s="117" t="s">
        <v>599</v>
      </c>
      <c r="AV101" s="201"/>
      <c r="AW101" s="201"/>
      <c r="AX101" s="201"/>
      <c r="AZ101" s="201"/>
      <c r="BB101"/>
      <c r="BD101" s="117" t="s">
        <v>2022</v>
      </c>
    </row>
    <row r="102" spans="46:58" x14ac:dyDescent="0.25">
      <c r="AT102" s="117" t="s">
        <v>600</v>
      </c>
      <c r="AV102" s="201"/>
      <c r="AW102" s="201"/>
      <c r="AX102" s="201"/>
      <c r="AZ102" s="201"/>
      <c r="BB102"/>
      <c r="BD102" s="117" t="s">
        <v>2023</v>
      </c>
    </row>
    <row r="103" spans="46:58" x14ac:dyDescent="0.25">
      <c r="AT103" s="117" t="s">
        <v>601</v>
      </c>
      <c r="AV103" s="201"/>
      <c r="AW103" s="201"/>
      <c r="AX103" s="201"/>
      <c r="AZ103" s="201"/>
      <c r="BB103"/>
      <c r="BD103" s="117" t="s">
        <v>2024</v>
      </c>
    </row>
    <row r="104" spans="46:58" x14ac:dyDescent="0.25">
      <c r="AT104" s="117" t="s">
        <v>602</v>
      </c>
      <c r="AV104" s="201"/>
      <c r="AW104" s="201"/>
      <c r="AX104" s="201"/>
      <c r="AZ104" s="201"/>
      <c r="BB104"/>
      <c r="BD104" s="117" t="s">
        <v>2025</v>
      </c>
    </row>
    <row r="105" spans="46:58" x14ac:dyDescent="0.25">
      <c r="AT105" s="117" t="s">
        <v>603</v>
      </c>
      <c r="AV105" s="201"/>
      <c r="AW105" s="201"/>
      <c r="AX105" s="201"/>
      <c r="AZ105" s="201"/>
      <c r="BB105"/>
      <c r="BD105" s="117" t="s">
        <v>2026</v>
      </c>
    </row>
    <row r="106" spans="46:58" x14ac:dyDescent="0.25">
      <c r="AT106" s="117" t="s">
        <v>604</v>
      </c>
      <c r="AV106" s="201"/>
      <c r="AW106" s="201"/>
      <c r="AX106" s="201"/>
      <c r="AZ106" s="201"/>
      <c r="BB106"/>
      <c r="BD106" s="117" t="s">
        <v>2027</v>
      </c>
    </row>
    <row r="107" spans="46:58" x14ac:dyDescent="0.25">
      <c r="AT107" s="117" t="s">
        <v>605</v>
      </c>
      <c r="AV107" s="201"/>
      <c r="AW107" s="201"/>
      <c r="AX107" s="201"/>
      <c r="AZ107" s="201"/>
      <c r="BB107"/>
      <c r="BD107" s="117" t="s">
        <v>2028</v>
      </c>
    </row>
    <row r="108" spans="46:58" x14ac:dyDescent="0.25">
      <c r="AT108" s="117" t="s">
        <v>606</v>
      </c>
      <c r="AV108" s="201"/>
      <c r="AW108" s="201"/>
      <c r="AX108" s="201"/>
      <c r="AZ108" s="201"/>
      <c r="BB108"/>
      <c r="BD108" s="117" t="s">
        <v>2029</v>
      </c>
    </row>
    <row r="109" spans="46:58" x14ac:dyDescent="0.25">
      <c r="AT109" s="117" t="s">
        <v>607</v>
      </c>
      <c r="AV109" s="201"/>
      <c r="AW109" s="201"/>
      <c r="AX109" s="201"/>
      <c r="AZ109" s="201"/>
      <c r="BB109"/>
      <c r="BD109" s="117" t="s">
        <v>2030</v>
      </c>
    </row>
    <row r="110" spans="46:58" x14ac:dyDescent="0.25">
      <c r="AT110" s="117" t="s">
        <v>608</v>
      </c>
      <c r="AV110" s="201"/>
      <c r="AW110" s="201"/>
      <c r="AX110" s="201"/>
      <c r="AZ110" s="201"/>
      <c r="BB110"/>
      <c r="BD110" s="117" t="s">
        <v>2031</v>
      </c>
    </row>
    <row r="111" spans="46:58" x14ac:dyDescent="0.25">
      <c r="AT111" s="184" t="s">
        <v>609</v>
      </c>
      <c r="AV111" s="201"/>
      <c r="AW111" s="201"/>
      <c r="AX111" s="201"/>
      <c r="AZ111" s="201"/>
      <c r="BB111"/>
      <c r="BD111" s="117" t="s">
        <v>2032</v>
      </c>
      <c r="BF111"/>
    </row>
    <row r="112" spans="46:58" x14ac:dyDescent="0.25">
      <c r="AT112" s="184" t="s">
        <v>610</v>
      </c>
      <c r="AV112" s="201"/>
      <c r="AW112" s="201"/>
      <c r="AX112" s="201"/>
      <c r="AZ112" s="201"/>
      <c r="BB112"/>
      <c r="BD112" s="117" t="s">
        <v>2033</v>
      </c>
      <c r="BF112"/>
    </row>
    <row r="113" spans="46:58" x14ac:dyDescent="0.25">
      <c r="AT113" s="184" t="s">
        <v>611</v>
      </c>
      <c r="AV113" s="201"/>
      <c r="AW113" s="201"/>
      <c r="AX113" s="201"/>
      <c r="AZ113" s="201"/>
      <c r="BB113"/>
      <c r="BD113" s="117" t="s">
        <v>2034</v>
      </c>
      <c r="BF113"/>
    </row>
    <row r="114" spans="46:58" x14ac:dyDescent="0.25">
      <c r="AT114" s="184" t="s">
        <v>612</v>
      </c>
      <c r="AV114" s="201"/>
      <c r="AW114" s="201"/>
      <c r="AX114" s="201"/>
      <c r="AZ114" s="201"/>
      <c r="BB114"/>
      <c r="BD114" s="117" t="s">
        <v>2035</v>
      </c>
      <c r="BF114"/>
    </row>
    <row r="115" spans="46:58" x14ac:dyDescent="0.25">
      <c r="AT115" s="184" t="s">
        <v>613</v>
      </c>
      <c r="AV115" s="201"/>
      <c r="AW115" s="201"/>
      <c r="AX115" s="201"/>
      <c r="AZ115" s="201"/>
      <c r="BB115"/>
      <c r="BD115" s="117" t="s">
        <v>2036</v>
      </c>
      <c r="BF115"/>
    </row>
    <row r="116" spans="46:58" x14ac:dyDescent="0.25">
      <c r="AT116" s="184" t="s">
        <v>614</v>
      </c>
      <c r="AV116" s="201"/>
      <c r="AW116" s="201"/>
      <c r="AX116" s="201"/>
      <c r="AZ116" s="201"/>
      <c r="BB116"/>
      <c r="BD116" s="117" t="s">
        <v>2037</v>
      </c>
      <c r="BF116"/>
    </row>
    <row r="117" spans="46:58" x14ac:dyDescent="0.25">
      <c r="AT117" s="184" t="s">
        <v>615</v>
      </c>
      <c r="AV117" s="201"/>
      <c r="AW117" s="201"/>
      <c r="AX117" s="201"/>
      <c r="AZ117" s="201"/>
      <c r="BB117"/>
      <c r="BD117" s="117" t="s">
        <v>2038</v>
      </c>
      <c r="BF117"/>
    </row>
    <row r="118" spans="46:58" x14ac:dyDescent="0.25">
      <c r="AT118" s="184" t="s">
        <v>616</v>
      </c>
      <c r="AV118" s="201"/>
      <c r="AW118" s="201"/>
      <c r="AX118" s="201"/>
      <c r="AZ118" s="201"/>
      <c r="BB118"/>
      <c r="BD118" s="117" t="s">
        <v>2039</v>
      </c>
      <c r="BF118"/>
    </row>
    <row r="119" spans="46:58" x14ac:dyDescent="0.25">
      <c r="AT119" s="184" t="s">
        <v>617</v>
      </c>
      <c r="AV119" s="201"/>
      <c r="AW119" s="201"/>
      <c r="AX119" s="201"/>
      <c r="AZ119" s="201"/>
      <c r="BB119"/>
      <c r="BD119" s="117" t="s">
        <v>2040</v>
      </c>
      <c r="BF119"/>
    </row>
    <row r="120" spans="46:58" x14ac:dyDescent="0.25">
      <c r="AT120" s="184" t="s">
        <v>618</v>
      </c>
      <c r="AV120" s="201"/>
      <c r="AW120" s="201"/>
      <c r="AX120" s="201"/>
      <c r="AZ120" s="201"/>
      <c r="BB120"/>
      <c r="BD120" s="117" t="s">
        <v>2041</v>
      </c>
      <c r="BF120"/>
    </row>
    <row r="121" spans="46:58" x14ac:dyDescent="0.25">
      <c r="AT121" s="184" t="s">
        <v>619</v>
      </c>
      <c r="AV121" s="201"/>
      <c r="AW121" s="201"/>
      <c r="AX121" s="201"/>
      <c r="AZ121" s="201"/>
      <c r="BB121"/>
      <c r="BD121" s="117" t="s">
        <v>2042</v>
      </c>
      <c r="BF121"/>
    </row>
    <row r="122" spans="46:58" x14ac:dyDescent="0.25">
      <c r="AT122" s="184" t="s">
        <v>620</v>
      </c>
      <c r="AV122" s="201"/>
      <c r="AW122" s="201"/>
      <c r="AX122" s="201"/>
      <c r="AZ122" s="201"/>
      <c r="BB122"/>
      <c r="BD122" s="117" t="s">
        <v>2043</v>
      </c>
      <c r="BF122"/>
    </row>
    <row r="123" spans="46:58" x14ac:dyDescent="0.25">
      <c r="AT123" s="184" t="s">
        <v>621</v>
      </c>
      <c r="AV123" s="201"/>
      <c r="AW123" s="201"/>
      <c r="AX123" s="201"/>
      <c r="AZ123" s="201"/>
      <c r="BB123"/>
      <c r="BD123" s="117" t="s">
        <v>2044</v>
      </c>
      <c r="BF123"/>
    </row>
    <row r="124" spans="46:58" x14ac:dyDescent="0.25">
      <c r="AT124" s="184" t="s">
        <v>622</v>
      </c>
      <c r="AV124" s="201"/>
      <c r="AW124" s="201"/>
      <c r="AX124" s="201"/>
      <c r="AZ124" s="201"/>
      <c r="BB124"/>
      <c r="BD124" s="117" t="s">
        <v>2045</v>
      </c>
      <c r="BF124"/>
    </row>
    <row r="125" spans="46:58" x14ac:dyDescent="0.25">
      <c r="AT125" s="184" t="s">
        <v>623</v>
      </c>
      <c r="AV125" s="201"/>
      <c r="AW125" s="201"/>
      <c r="AX125" s="201"/>
      <c r="AZ125" s="201"/>
      <c r="BB125"/>
      <c r="BD125" s="117" t="s">
        <v>2046</v>
      </c>
      <c r="BF125"/>
    </row>
    <row r="126" spans="46:58" x14ac:dyDescent="0.25">
      <c r="AT126" s="184" t="s">
        <v>624</v>
      </c>
      <c r="AV126" s="201"/>
      <c r="AW126" s="201"/>
      <c r="AX126" s="201"/>
      <c r="AZ126" s="201"/>
      <c r="BB126"/>
      <c r="BD126" s="117" t="s">
        <v>2047</v>
      </c>
      <c r="BF126"/>
    </row>
    <row r="127" spans="46:58" x14ac:dyDescent="0.25">
      <c r="AT127" s="184" t="s">
        <v>625</v>
      </c>
      <c r="AV127" s="201"/>
      <c r="AW127" s="201"/>
      <c r="AX127" s="201"/>
      <c r="AZ127" s="201"/>
      <c r="BB127"/>
      <c r="BD127" s="117" t="s">
        <v>2048</v>
      </c>
      <c r="BF127"/>
    </row>
    <row r="128" spans="46:58" x14ac:dyDescent="0.25">
      <c r="AT128" s="184" t="s">
        <v>626</v>
      </c>
      <c r="AV128" s="201"/>
      <c r="AW128" s="201"/>
      <c r="AX128" s="201"/>
      <c r="AZ128" s="201"/>
      <c r="BB128"/>
      <c r="BD128" s="117" t="s">
        <v>2049</v>
      </c>
      <c r="BF128"/>
    </row>
    <row r="129" spans="46:58" x14ac:dyDescent="0.25">
      <c r="AT129" s="184" t="s">
        <v>627</v>
      </c>
      <c r="AV129" s="201"/>
      <c r="AW129" s="201"/>
      <c r="AX129" s="201"/>
      <c r="AZ129" s="201"/>
      <c r="BB129"/>
      <c r="BD129" s="117" t="s">
        <v>2050</v>
      </c>
      <c r="BF129"/>
    </row>
    <row r="130" spans="46:58" x14ac:dyDescent="0.25">
      <c r="AT130" s="184" t="s">
        <v>628</v>
      </c>
      <c r="AV130" s="201"/>
      <c r="AW130" s="201"/>
      <c r="AX130" s="201"/>
      <c r="AZ130" s="201"/>
      <c r="BB130"/>
      <c r="BD130" s="117" t="s">
        <v>2051</v>
      </c>
      <c r="BF130"/>
    </row>
    <row r="131" spans="46:58" x14ac:dyDescent="0.25">
      <c r="AT131" s="184" t="s">
        <v>629</v>
      </c>
      <c r="AV131" s="201"/>
      <c r="AW131" s="201"/>
      <c r="AX131" s="201"/>
      <c r="AZ131" s="201"/>
      <c r="BB131"/>
      <c r="BD131" s="117" t="s">
        <v>2052</v>
      </c>
      <c r="BF131"/>
    </row>
    <row r="132" spans="46:58" x14ac:dyDescent="0.25">
      <c r="AT132" s="184" t="s">
        <v>630</v>
      </c>
      <c r="AV132" s="201"/>
      <c r="AW132" s="201"/>
      <c r="AX132" s="201"/>
      <c r="AZ132" s="201"/>
      <c r="BB132"/>
      <c r="BD132" s="117" t="s">
        <v>2053</v>
      </c>
      <c r="BF132"/>
    </row>
    <row r="133" spans="46:58" x14ac:dyDescent="0.25">
      <c r="AT133" s="184" t="s">
        <v>631</v>
      </c>
      <c r="AV133" s="201"/>
      <c r="AW133" s="201"/>
      <c r="AX133" s="201"/>
      <c r="AZ133" s="201"/>
      <c r="BB133"/>
      <c r="BD133" s="117" t="s">
        <v>2054</v>
      </c>
      <c r="BF133"/>
    </row>
    <row r="134" spans="46:58" x14ac:dyDescent="0.25">
      <c r="AT134" s="184" t="s">
        <v>632</v>
      </c>
      <c r="AV134" s="201"/>
      <c r="AW134" s="201"/>
      <c r="AX134" s="201"/>
      <c r="AZ134" s="201"/>
      <c r="BB134"/>
      <c r="BD134" s="117" t="s">
        <v>2055</v>
      </c>
      <c r="BF134"/>
    </row>
    <row r="135" spans="46:58" x14ac:dyDescent="0.25">
      <c r="AT135" s="184" t="s">
        <v>633</v>
      </c>
      <c r="AV135" s="201"/>
      <c r="AW135" s="201"/>
      <c r="AX135" s="201"/>
      <c r="AZ135" s="201"/>
      <c r="BB135"/>
      <c r="BD135" s="117" t="s">
        <v>2056</v>
      </c>
      <c r="BF135"/>
    </row>
    <row r="136" spans="46:58" x14ac:dyDescent="0.25">
      <c r="AT136" s="184" t="s">
        <v>634</v>
      </c>
      <c r="AV136" s="201"/>
      <c r="AW136" s="201"/>
      <c r="AX136" s="201"/>
      <c r="AZ136" s="201"/>
      <c r="BB136"/>
      <c r="BD136" s="117" t="s">
        <v>2057</v>
      </c>
      <c r="BF136"/>
    </row>
    <row r="137" spans="46:58" x14ac:dyDescent="0.25">
      <c r="AT137" s="184" t="s">
        <v>635</v>
      </c>
      <c r="AV137" s="201"/>
      <c r="AW137" s="201"/>
      <c r="AX137" s="201"/>
      <c r="AZ137" s="201"/>
      <c r="BB137"/>
      <c r="BD137" s="117" t="s">
        <v>2058</v>
      </c>
      <c r="BF137"/>
    </row>
    <row r="138" spans="46:58" x14ac:dyDescent="0.25">
      <c r="AT138" s="184" t="s">
        <v>636</v>
      </c>
      <c r="AV138" s="201"/>
      <c r="AW138" s="201"/>
      <c r="AX138" s="201"/>
      <c r="AZ138" s="201"/>
      <c r="BB138"/>
      <c r="BD138" s="117" t="s">
        <v>2059</v>
      </c>
      <c r="BF138"/>
    </row>
    <row r="139" spans="46:58" x14ac:dyDescent="0.25">
      <c r="AT139" s="184" t="s">
        <v>637</v>
      </c>
      <c r="AV139" s="201"/>
      <c r="AW139" s="201"/>
      <c r="AX139" s="201"/>
      <c r="AZ139" s="201"/>
      <c r="BB139"/>
      <c r="BD139" s="117" t="s">
        <v>2060</v>
      </c>
      <c r="BF139"/>
    </row>
    <row r="140" spans="46:58" x14ac:dyDescent="0.25">
      <c r="AT140" s="184" t="s">
        <v>638</v>
      </c>
      <c r="AV140" s="201"/>
      <c r="AW140" s="201"/>
      <c r="AX140" s="201"/>
      <c r="AZ140" s="201"/>
      <c r="BB140"/>
      <c r="BD140" s="117" t="s">
        <v>2061</v>
      </c>
      <c r="BF140"/>
    </row>
    <row r="141" spans="46:58" x14ac:dyDescent="0.25">
      <c r="AT141" s="184" t="s">
        <v>639</v>
      </c>
      <c r="AV141" s="201"/>
      <c r="AW141" s="201"/>
      <c r="AX141" s="201"/>
      <c r="AZ141" s="201"/>
      <c r="BB141"/>
      <c r="BD141" s="117" t="s">
        <v>2062</v>
      </c>
      <c r="BF141"/>
    </row>
    <row r="142" spans="46:58" x14ac:dyDescent="0.25">
      <c r="AT142" s="184" t="s">
        <v>640</v>
      </c>
      <c r="AV142" s="201"/>
      <c r="AW142" s="201"/>
      <c r="AX142" s="201"/>
      <c r="AZ142" s="201"/>
      <c r="BB142"/>
      <c r="BD142" s="117" t="s">
        <v>2063</v>
      </c>
      <c r="BF142"/>
    </row>
    <row r="143" spans="46:58" x14ac:dyDescent="0.25">
      <c r="AT143" s="184" t="s">
        <v>641</v>
      </c>
      <c r="AV143" s="201"/>
      <c r="AW143" s="201"/>
      <c r="AX143" s="201"/>
      <c r="AZ143" s="201"/>
      <c r="BB143"/>
      <c r="BD143" s="117" t="s">
        <v>2064</v>
      </c>
      <c r="BF143"/>
    </row>
    <row r="144" spans="46:58" x14ac:dyDescent="0.25">
      <c r="AT144" s="184" t="s">
        <v>642</v>
      </c>
      <c r="AV144" s="201"/>
      <c r="AW144" s="201"/>
      <c r="AX144" s="201"/>
      <c r="AZ144" s="201"/>
      <c r="BB144"/>
      <c r="BD144" s="117" t="s">
        <v>2065</v>
      </c>
      <c r="BF144"/>
    </row>
    <row r="145" spans="46:58" x14ac:dyDescent="0.25">
      <c r="AT145" s="184" t="s">
        <v>643</v>
      </c>
      <c r="AV145" s="201"/>
      <c r="AW145" s="201"/>
      <c r="AX145" s="201"/>
      <c r="AZ145" s="201"/>
      <c r="BB145"/>
      <c r="BD145" s="117" t="s">
        <v>2066</v>
      </c>
      <c r="BF145"/>
    </row>
    <row r="146" spans="46:58" x14ac:dyDescent="0.25">
      <c r="AT146" s="184" t="s">
        <v>644</v>
      </c>
      <c r="AV146" s="201"/>
      <c r="AW146" s="201"/>
      <c r="AX146" s="201"/>
      <c r="AZ146" s="201"/>
      <c r="BB146"/>
      <c r="BD146" s="117" t="s">
        <v>2067</v>
      </c>
      <c r="BF146"/>
    </row>
    <row r="147" spans="46:58" x14ac:dyDescent="0.25">
      <c r="AT147" s="184" t="s">
        <v>645</v>
      </c>
      <c r="AV147" s="201"/>
      <c r="AW147" s="201"/>
      <c r="AX147" s="201"/>
      <c r="AZ147" s="201"/>
      <c r="BB147"/>
      <c r="BD147" s="117" t="s">
        <v>2068</v>
      </c>
      <c r="BF147"/>
    </row>
    <row r="148" spans="46:58" x14ac:dyDescent="0.25">
      <c r="AT148" s="184" t="s">
        <v>646</v>
      </c>
      <c r="AV148" s="201"/>
      <c r="AW148" s="201"/>
      <c r="AX148" s="201"/>
      <c r="AZ148" s="201"/>
      <c r="BB148"/>
      <c r="BD148" s="117" t="s">
        <v>2069</v>
      </c>
      <c r="BF148"/>
    </row>
    <row r="149" spans="46:58" x14ac:dyDescent="0.25">
      <c r="AT149" s="184" t="s">
        <v>647</v>
      </c>
      <c r="AV149" s="201"/>
      <c r="AW149" s="201"/>
      <c r="AX149" s="201"/>
      <c r="AZ149" s="201"/>
      <c r="BB149"/>
      <c r="BD149" s="117" t="s">
        <v>2070</v>
      </c>
      <c r="BF149"/>
    </row>
    <row r="150" spans="46:58" x14ac:dyDescent="0.25">
      <c r="AT150" s="184" t="s">
        <v>648</v>
      </c>
      <c r="AV150" s="201"/>
      <c r="AW150" s="201"/>
      <c r="AX150" s="201"/>
      <c r="AZ150" s="201"/>
      <c r="BB150"/>
      <c r="BD150" s="117" t="s">
        <v>2071</v>
      </c>
      <c r="BF150"/>
    </row>
    <row r="151" spans="46:58" x14ac:dyDescent="0.25">
      <c r="AT151" s="184" t="s">
        <v>649</v>
      </c>
      <c r="AV151" s="201"/>
      <c r="AW151" s="201"/>
      <c r="AX151" s="201"/>
      <c r="AZ151" s="201"/>
      <c r="BB151"/>
      <c r="BD151" s="117" t="s">
        <v>2072</v>
      </c>
      <c r="BF151"/>
    </row>
    <row r="152" spans="46:58" x14ac:dyDescent="0.25">
      <c r="AT152" s="184" t="s">
        <v>650</v>
      </c>
      <c r="AV152" s="201"/>
      <c r="AW152" s="201"/>
      <c r="AX152" s="201"/>
      <c r="AZ152" s="201"/>
      <c r="BB152"/>
      <c r="BD152" s="117" t="s">
        <v>2073</v>
      </c>
      <c r="BF152"/>
    </row>
    <row r="153" spans="46:58" x14ac:dyDescent="0.25">
      <c r="AT153" s="184" t="s">
        <v>651</v>
      </c>
      <c r="AV153" s="201"/>
      <c r="AW153" s="201"/>
      <c r="AX153" s="201"/>
      <c r="AZ153" s="201"/>
      <c r="BB153"/>
      <c r="BD153" s="117" t="s">
        <v>2074</v>
      </c>
      <c r="BF153"/>
    </row>
    <row r="154" spans="46:58" x14ac:dyDescent="0.25">
      <c r="AT154" s="184" t="s">
        <v>652</v>
      </c>
      <c r="AV154" s="201"/>
      <c r="AW154" s="201"/>
      <c r="AX154" s="201"/>
      <c r="AZ154" s="201"/>
      <c r="BB154"/>
      <c r="BD154" s="117" t="s">
        <v>2075</v>
      </c>
      <c r="BF154"/>
    </row>
    <row r="155" spans="46:58" x14ac:dyDescent="0.25">
      <c r="AT155" s="184" t="s">
        <v>653</v>
      </c>
      <c r="AV155" s="201"/>
      <c r="AW155" s="201"/>
      <c r="AX155" s="201"/>
      <c r="AZ155" s="201"/>
      <c r="BB155"/>
      <c r="BD155" s="117" t="s">
        <v>2076</v>
      </c>
      <c r="BF155"/>
    </row>
    <row r="156" spans="46:58" x14ac:dyDescent="0.25">
      <c r="AT156" s="184" t="s">
        <v>654</v>
      </c>
      <c r="AV156" s="201"/>
      <c r="AW156" s="201"/>
      <c r="AX156" s="201"/>
      <c r="AZ156" s="201"/>
      <c r="BB156"/>
      <c r="BD156" s="117" t="s">
        <v>2077</v>
      </c>
      <c r="BF156"/>
    </row>
    <row r="157" spans="46:58" x14ac:dyDescent="0.25">
      <c r="AT157" s="184" t="s">
        <v>655</v>
      </c>
      <c r="AV157" s="201"/>
      <c r="AW157" s="201"/>
      <c r="AX157" s="201"/>
      <c r="AZ157" s="201"/>
      <c r="BB157"/>
      <c r="BD157" s="117" t="s">
        <v>2078</v>
      </c>
      <c r="BF157"/>
    </row>
    <row r="158" spans="46:58" x14ac:dyDescent="0.25">
      <c r="AT158" s="184" t="s">
        <v>656</v>
      </c>
      <c r="AV158" s="201"/>
      <c r="AW158" s="201"/>
      <c r="AX158" s="201"/>
      <c r="AZ158" s="201"/>
      <c r="BB158"/>
      <c r="BD158" s="117" t="s">
        <v>2079</v>
      </c>
      <c r="BF158"/>
    </row>
    <row r="159" spans="46:58" x14ac:dyDescent="0.25">
      <c r="AT159" s="184" t="s">
        <v>657</v>
      </c>
      <c r="AV159" s="201"/>
      <c r="AW159" s="201"/>
      <c r="AX159" s="201"/>
      <c r="AZ159" s="201"/>
      <c r="BB159"/>
      <c r="BD159" s="117" t="s">
        <v>2080</v>
      </c>
      <c r="BF159"/>
    </row>
    <row r="160" spans="46:58" x14ac:dyDescent="0.25">
      <c r="AT160" s="184" t="s">
        <v>658</v>
      </c>
      <c r="AV160" s="201"/>
      <c r="AW160" s="201"/>
      <c r="AX160" s="201"/>
      <c r="AZ160" s="201"/>
      <c r="BB160"/>
      <c r="BD160" s="117" t="s">
        <v>2081</v>
      </c>
      <c r="BF160"/>
    </row>
    <row r="161" spans="46:58" x14ac:dyDescent="0.25">
      <c r="AT161" s="184" t="s">
        <v>659</v>
      </c>
      <c r="AV161" s="201"/>
      <c r="AW161" s="201"/>
      <c r="AX161" s="201"/>
      <c r="AZ161" s="201"/>
      <c r="BB161"/>
      <c r="BD161" s="117" t="s">
        <v>2082</v>
      </c>
      <c r="BF161"/>
    </row>
    <row r="162" spans="46:58" x14ac:dyDescent="0.25">
      <c r="AT162" s="184" t="s">
        <v>660</v>
      </c>
      <c r="AV162" s="201"/>
      <c r="AW162" s="201"/>
      <c r="AX162" s="201"/>
      <c r="AZ162" s="201"/>
      <c r="BB162"/>
      <c r="BD162" s="117" t="s">
        <v>2083</v>
      </c>
      <c r="BF162"/>
    </row>
    <row r="163" spans="46:58" x14ac:dyDescent="0.25">
      <c r="AT163" s="184" t="s">
        <v>661</v>
      </c>
      <c r="AV163" s="201"/>
      <c r="AW163" s="201"/>
      <c r="AX163" s="201"/>
      <c r="AZ163" s="201"/>
      <c r="BB163"/>
      <c r="BD163" s="117" t="s">
        <v>2084</v>
      </c>
      <c r="BF163"/>
    </row>
    <row r="164" spans="46:58" x14ac:dyDescent="0.25">
      <c r="AT164" s="184" t="s">
        <v>662</v>
      </c>
      <c r="AV164" s="201"/>
      <c r="AW164" s="201"/>
      <c r="AX164" s="201"/>
      <c r="AZ164" s="201"/>
      <c r="BB164"/>
      <c r="BD164" s="117" t="s">
        <v>2085</v>
      </c>
      <c r="BF164"/>
    </row>
    <row r="165" spans="46:58" x14ac:dyDescent="0.25">
      <c r="AT165" s="184" t="s">
        <v>663</v>
      </c>
      <c r="AV165" s="201"/>
      <c r="AW165" s="201"/>
      <c r="AX165" s="201"/>
      <c r="AZ165" s="201"/>
      <c r="BB165"/>
      <c r="BD165" s="117" t="s">
        <v>2086</v>
      </c>
      <c r="BF165"/>
    </row>
    <row r="166" spans="46:58" x14ac:dyDescent="0.25">
      <c r="AT166" s="184" t="s">
        <v>664</v>
      </c>
      <c r="AV166" s="201"/>
      <c r="AW166" s="201"/>
      <c r="AX166" s="201"/>
      <c r="AZ166" s="201"/>
      <c r="BB166"/>
      <c r="BD166" s="117" t="s">
        <v>2087</v>
      </c>
      <c r="BF166"/>
    </row>
    <row r="167" spans="46:58" x14ac:dyDescent="0.25">
      <c r="AT167" s="184" t="s">
        <v>665</v>
      </c>
      <c r="AV167" s="201"/>
      <c r="AW167" s="201"/>
      <c r="AX167" s="201"/>
      <c r="AZ167" s="201"/>
      <c r="BB167"/>
      <c r="BD167" s="117" t="s">
        <v>2088</v>
      </c>
      <c r="BF167"/>
    </row>
    <row r="168" spans="46:58" x14ac:dyDescent="0.25">
      <c r="AT168" s="184" t="s">
        <v>666</v>
      </c>
      <c r="AV168" s="201"/>
      <c r="AW168" s="201"/>
      <c r="AX168" s="201"/>
      <c r="AZ168" s="201"/>
      <c r="BB168"/>
      <c r="BD168" s="117" t="s">
        <v>2089</v>
      </c>
      <c r="BF168"/>
    </row>
    <row r="169" spans="46:58" x14ac:dyDescent="0.25">
      <c r="AT169" s="184" t="s">
        <v>667</v>
      </c>
      <c r="AV169" s="201"/>
      <c r="AW169" s="201"/>
      <c r="AX169" s="201"/>
      <c r="AZ169" s="201"/>
      <c r="BB169"/>
      <c r="BD169" s="117" t="s">
        <v>2090</v>
      </c>
      <c r="BF169"/>
    </row>
    <row r="170" spans="46:58" x14ac:dyDescent="0.25">
      <c r="AT170" s="184" t="s">
        <v>668</v>
      </c>
      <c r="AV170" s="201"/>
      <c r="AW170" s="201"/>
      <c r="AX170" s="201"/>
      <c r="AZ170" s="201"/>
      <c r="BB170"/>
      <c r="BD170" s="117" t="s">
        <v>2091</v>
      </c>
      <c r="BF170"/>
    </row>
    <row r="171" spans="46:58" x14ac:dyDescent="0.25">
      <c r="AT171" s="184" t="s">
        <v>669</v>
      </c>
      <c r="AV171" s="201"/>
      <c r="AW171" s="201"/>
      <c r="AX171" s="201"/>
      <c r="AZ171" s="201"/>
      <c r="BB171"/>
      <c r="BD171" s="117" t="s">
        <v>2092</v>
      </c>
      <c r="BF171"/>
    </row>
    <row r="172" spans="46:58" x14ac:dyDescent="0.25">
      <c r="AT172" s="184" t="s">
        <v>670</v>
      </c>
      <c r="AV172" s="201"/>
      <c r="AW172" s="201"/>
      <c r="AX172" s="201"/>
      <c r="AZ172" s="201"/>
      <c r="BB172"/>
      <c r="BD172" s="117" t="s">
        <v>2093</v>
      </c>
      <c r="BF172"/>
    </row>
    <row r="173" spans="46:58" x14ac:dyDescent="0.25">
      <c r="AT173" s="184" t="s">
        <v>671</v>
      </c>
      <c r="AV173" s="201"/>
      <c r="AW173" s="201"/>
      <c r="AX173" s="201"/>
      <c r="AZ173" s="201"/>
      <c r="BB173"/>
      <c r="BD173" s="117" t="s">
        <v>2094</v>
      </c>
      <c r="BF173"/>
    </row>
    <row r="174" spans="46:58" x14ac:dyDescent="0.25">
      <c r="AT174" s="184" t="s">
        <v>672</v>
      </c>
      <c r="AV174" s="201"/>
      <c r="AW174" s="201"/>
      <c r="AX174" s="201"/>
      <c r="AZ174" s="201"/>
      <c r="BB174"/>
      <c r="BD174" s="117" t="s">
        <v>2095</v>
      </c>
      <c r="BF174"/>
    </row>
    <row r="175" spans="46:58" x14ac:dyDescent="0.25">
      <c r="AT175" s="184" t="s">
        <v>673</v>
      </c>
      <c r="AV175" s="201"/>
      <c r="AW175" s="201"/>
      <c r="AX175" s="201"/>
      <c r="AZ175" s="201"/>
      <c r="BB175"/>
      <c r="BD175" s="117" t="s">
        <v>2096</v>
      </c>
      <c r="BF175"/>
    </row>
    <row r="176" spans="46:58" x14ac:dyDescent="0.25">
      <c r="AT176" s="184" t="s">
        <v>674</v>
      </c>
      <c r="AV176" s="201"/>
      <c r="AW176" s="201"/>
      <c r="AX176" s="201"/>
      <c r="AZ176" s="201"/>
      <c r="BB176"/>
      <c r="BD176" s="117" t="s">
        <v>2097</v>
      </c>
      <c r="BF176"/>
    </row>
    <row r="177" spans="46:58" x14ac:dyDescent="0.25">
      <c r="AT177" s="184" t="s">
        <v>675</v>
      </c>
      <c r="AV177" s="201"/>
      <c r="AW177" s="201"/>
      <c r="AX177" s="201"/>
      <c r="AZ177" s="201"/>
      <c r="BB177"/>
      <c r="BD177" s="117" t="s">
        <v>2098</v>
      </c>
      <c r="BF177"/>
    </row>
    <row r="178" spans="46:58" x14ac:dyDescent="0.25">
      <c r="AT178" s="184" t="s">
        <v>676</v>
      </c>
      <c r="AV178" s="201"/>
      <c r="AW178" s="201"/>
      <c r="AX178" s="201"/>
      <c r="AZ178" s="201"/>
      <c r="BB178"/>
      <c r="BD178" s="117" t="s">
        <v>2099</v>
      </c>
      <c r="BF178"/>
    </row>
    <row r="179" spans="46:58" x14ac:dyDescent="0.25">
      <c r="AT179" s="184" t="s">
        <v>677</v>
      </c>
      <c r="AV179" s="201"/>
      <c r="AW179" s="201"/>
      <c r="AX179" s="201"/>
      <c r="AZ179" s="201"/>
      <c r="BB179"/>
      <c r="BD179" s="117" t="s">
        <v>2100</v>
      </c>
      <c r="BF179"/>
    </row>
    <row r="180" spans="46:58" x14ac:dyDescent="0.25">
      <c r="AT180" s="184" t="s">
        <v>678</v>
      </c>
      <c r="AV180" s="201"/>
      <c r="AW180" s="201"/>
      <c r="AX180" s="201"/>
      <c r="AZ180" s="201"/>
      <c r="BB180"/>
      <c r="BD180" s="117" t="s">
        <v>2101</v>
      </c>
      <c r="BF180"/>
    </row>
    <row r="181" spans="46:58" x14ac:dyDescent="0.25">
      <c r="AT181" s="184" t="s">
        <v>679</v>
      </c>
      <c r="AV181" s="201"/>
      <c r="AW181" s="201"/>
      <c r="AX181" s="201"/>
      <c r="AZ181" s="201"/>
      <c r="BB181"/>
      <c r="BD181" s="117" t="s">
        <v>2102</v>
      </c>
      <c r="BF181"/>
    </row>
    <row r="182" spans="46:58" x14ac:dyDescent="0.25">
      <c r="AT182" s="184" t="s">
        <v>680</v>
      </c>
      <c r="AV182" s="201"/>
      <c r="AW182" s="201"/>
      <c r="AX182" s="201"/>
      <c r="AZ182" s="201"/>
      <c r="BB182"/>
      <c r="BD182" s="117" t="s">
        <v>2103</v>
      </c>
      <c r="BF182"/>
    </row>
    <row r="183" spans="46:58" x14ac:dyDescent="0.25">
      <c r="AT183" s="184" t="s">
        <v>681</v>
      </c>
      <c r="AV183" s="201"/>
      <c r="AW183" s="201"/>
      <c r="AX183" s="201"/>
      <c r="AZ183" s="201"/>
      <c r="BB183"/>
      <c r="BD183" s="117" t="s">
        <v>2104</v>
      </c>
      <c r="BF183"/>
    </row>
    <row r="184" spans="46:58" x14ac:dyDescent="0.25">
      <c r="AT184" s="184" t="s">
        <v>682</v>
      </c>
      <c r="AV184" s="201"/>
      <c r="AW184" s="201"/>
      <c r="AX184" s="201"/>
      <c r="AZ184" s="201"/>
      <c r="BB184"/>
      <c r="BD184" s="117" t="s">
        <v>2105</v>
      </c>
      <c r="BF184"/>
    </row>
    <row r="185" spans="46:58" x14ac:dyDescent="0.25">
      <c r="AT185" s="184" t="s">
        <v>683</v>
      </c>
      <c r="AV185" s="201"/>
      <c r="AW185" s="201"/>
      <c r="AX185" s="201"/>
      <c r="AZ185" s="201"/>
      <c r="BB185"/>
      <c r="BD185" s="117" t="s">
        <v>2106</v>
      </c>
      <c r="BF185"/>
    </row>
    <row r="186" spans="46:58" x14ac:dyDescent="0.25">
      <c r="AT186" s="184" t="s">
        <v>684</v>
      </c>
      <c r="AV186" s="201"/>
      <c r="AW186" s="201"/>
      <c r="AX186" s="201"/>
      <c r="AZ186" s="201"/>
      <c r="BB186"/>
      <c r="BD186" s="117" t="s">
        <v>2107</v>
      </c>
      <c r="BF186"/>
    </row>
    <row r="187" spans="46:58" x14ac:dyDescent="0.25">
      <c r="AT187" s="184" t="s">
        <v>685</v>
      </c>
      <c r="AV187" s="201"/>
      <c r="AW187" s="201"/>
      <c r="AX187" s="201"/>
      <c r="AZ187" s="201"/>
      <c r="BB187"/>
      <c r="BD187" s="117" t="s">
        <v>2108</v>
      </c>
      <c r="BF187"/>
    </row>
    <row r="188" spans="46:58" x14ac:dyDescent="0.25">
      <c r="AT188" s="184" t="s">
        <v>686</v>
      </c>
      <c r="AV188" s="201"/>
      <c r="AW188" s="201"/>
      <c r="AX188" s="201"/>
      <c r="AZ188" s="201"/>
      <c r="BB188"/>
      <c r="BD188" s="117" t="s">
        <v>2109</v>
      </c>
      <c r="BF188"/>
    </row>
    <row r="189" spans="46:58" x14ac:dyDescent="0.25">
      <c r="AT189" s="184" t="s">
        <v>687</v>
      </c>
      <c r="AV189" s="201"/>
      <c r="AW189" s="201"/>
      <c r="AX189" s="201"/>
      <c r="AZ189" s="201"/>
      <c r="BB189"/>
      <c r="BD189" s="117" t="s">
        <v>2110</v>
      </c>
      <c r="BF189"/>
    </row>
    <row r="190" spans="46:58" x14ac:dyDescent="0.25">
      <c r="AT190" s="184" t="s">
        <v>688</v>
      </c>
      <c r="AV190" s="201"/>
      <c r="AW190" s="201"/>
      <c r="AX190" s="201"/>
      <c r="AZ190" s="201"/>
      <c r="BB190"/>
      <c r="BD190" s="117" t="s">
        <v>2111</v>
      </c>
      <c r="BF190"/>
    </row>
    <row r="191" spans="46:58" x14ac:dyDescent="0.25">
      <c r="AT191" s="184" t="s">
        <v>689</v>
      </c>
      <c r="AV191" s="201"/>
      <c r="AW191" s="201"/>
      <c r="AX191" s="201"/>
      <c r="AZ191" s="201"/>
      <c r="BB191"/>
      <c r="BD191" s="117" t="s">
        <v>2112</v>
      </c>
      <c r="BF191"/>
    </row>
    <row r="192" spans="46:58" x14ac:dyDescent="0.25">
      <c r="AT192" s="184" t="s">
        <v>690</v>
      </c>
      <c r="AV192" s="201"/>
      <c r="AW192" s="201"/>
      <c r="AX192" s="201"/>
      <c r="AZ192" s="201"/>
      <c r="BB192"/>
      <c r="BD192" s="117" t="s">
        <v>2113</v>
      </c>
      <c r="BF192"/>
    </row>
    <row r="193" spans="46:58" x14ac:dyDescent="0.25">
      <c r="AT193" s="184" t="s">
        <v>691</v>
      </c>
      <c r="AV193" s="201"/>
      <c r="AW193" s="201"/>
      <c r="AX193" s="201"/>
      <c r="AZ193" s="201"/>
      <c r="BB193"/>
      <c r="BD193" s="117" t="s">
        <v>2114</v>
      </c>
      <c r="BF193"/>
    </row>
    <row r="194" spans="46:58" x14ac:dyDescent="0.25">
      <c r="AT194" s="184" t="s">
        <v>692</v>
      </c>
      <c r="AV194" s="201"/>
      <c r="AW194" s="201"/>
      <c r="AX194" s="201"/>
      <c r="AZ194" s="201"/>
      <c r="BB194"/>
      <c r="BD194" s="117" t="s">
        <v>2115</v>
      </c>
      <c r="BF194"/>
    </row>
    <row r="195" spans="46:58" x14ac:dyDescent="0.25">
      <c r="AT195" s="184" t="s">
        <v>693</v>
      </c>
      <c r="AV195" s="201"/>
      <c r="AW195" s="201"/>
      <c r="AX195" s="201"/>
      <c r="AZ195" s="201"/>
      <c r="BB195"/>
      <c r="BD195" s="117" t="s">
        <v>2116</v>
      </c>
      <c r="BF195"/>
    </row>
    <row r="196" spans="46:58" x14ac:dyDescent="0.25">
      <c r="AT196" s="184" t="s">
        <v>694</v>
      </c>
      <c r="AV196" s="201"/>
      <c r="AW196" s="201"/>
      <c r="AX196" s="201"/>
      <c r="AZ196" s="201"/>
      <c r="BB196"/>
      <c r="BD196" s="117" t="s">
        <v>2117</v>
      </c>
      <c r="BF196"/>
    </row>
    <row r="197" spans="46:58" x14ac:dyDescent="0.25">
      <c r="AT197" s="184" t="s">
        <v>695</v>
      </c>
      <c r="AV197" s="201"/>
      <c r="AW197" s="201"/>
      <c r="AX197" s="201"/>
      <c r="AZ197" s="201"/>
      <c r="BB197"/>
      <c r="BD197" s="117" t="s">
        <v>2118</v>
      </c>
      <c r="BF197"/>
    </row>
    <row r="198" spans="46:58" x14ac:dyDescent="0.25">
      <c r="AT198" s="184" t="s">
        <v>696</v>
      </c>
      <c r="AV198" s="201"/>
      <c r="AW198" s="201"/>
      <c r="AX198" s="201"/>
      <c r="AZ198" s="201"/>
      <c r="BB198"/>
      <c r="BD198" s="117" t="s">
        <v>2119</v>
      </c>
      <c r="BF198"/>
    </row>
    <row r="199" spans="46:58" x14ac:dyDescent="0.25">
      <c r="AT199" s="184" t="s">
        <v>697</v>
      </c>
      <c r="AV199" s="201"/>
      <c r="AW199" s="201"/>
      <c r="AX199" s="201"/>
      <c r="AZ199" s="201"/>
      <c r="BB199"/>
      <c r="BD199" s="117" t="s">
        <v>2120</v>
      </c>
      <c r="BF199"/>
    </row>
    <row r="200" spans="46:58" x14ac:dyDescent="0.25">
      <c r="AT200" s="184" t="s">
        <v>698</v>
      </c>
      <c r="AV200" s="201"/>
      <c r="AW200" s="201"/>
      <c r="AX200" s="201"/>
      <c r="AZ200" s="201"/>
      <c r="BB200"/>
      <c r="BD200" s="117" t="s">
        <v>2121</v>
      </c>
      <c r="BF200"/>
    </row>
    <row r="201" spans="46:58" x14ac:dyDescent="0.25">
      <c r="AT201" s="184" t="s">
        <v>699</v>
      </c>
      <c r="AV201" s="201"/>
      <c r="AW201" s="201"/>
      <c r="AX201" s="201"/>
      <c r="AZ201" s="201"/>
      <c r="BB201"/>
      <c r="BD201" s="117" t="s">
        <v>2122</v>
      </c>
      <c r="BF201"/>
    </row>
    <row r="202" spans="46:58" x14ac:dyDescent="0.25">
      <c r="AT202" s="184" t="s">
        <v>199</v>
      </c>
      <c r="AV202" s="201"/>
      <c r="AW202" s="201"/>
      <c r="AX202" s="201"/>
      <c r="AZ202" s="201"/>
      <c r="BB202"/>
      <c r="BD202" s="117" t="s">
        <v>2123</v>
      </c>
      <c r="BF202"/>
    </row>
    <row r="203" spans="46:58" x14ac:dyDescent="0.25">
      <c r="AT203" s="184" t="s">
        <v>700</v>
      </c>
      <c r="AV203" s="201"/>
      <c r="AW203" s="201"/>
      <c r="AX203" s="201"/>
      <c r="AZ203" s="201"/>
      <c r="BB203"/>
      <c r="BD203" s="117" t="s">
        <v>2124</v>
      </c>
      <c r="BF203"/>
    </row>
    <row r="204" spans="46:58" x14ac:dyDescent="0.25">
      <c r="AT204" s="184" t="s">
        <v>701</v>
      </c>
      <c r="AV204" s="201"/>
      <c r="AW204" s="201"/>
      <c r="AX204" s="201"/>
      <c r="AZ204" s="201"/>
      <c r="BB204"/>
      <c r="BD204" s="117" t="s">
        <v>2125</v>
      </c>
      <c r="BF204"/>
    </row>
    <row r="205" spans="46:58" x14ac:dyDescent="0.25">
      <c r="AT205" s="184" t="s">
        <v>702</v>
      </c>
      <c r="AV205" s="201"/>
      <c r="AW205" s="201"/>
      <c r="AX205" s="201"/>
      <c r="AZ205" s="201"/>
      <c r="BB205"/>
      <c r="BD205" s="117" t="s">
        <v>2126</v>
      </c>
      <c r="BF205"/>
    </row>
    <row r="206" spans="46:58" x14ac:dyDescent="0.25">
      <c r="AT206" s="184" t="s">
        <v>703</v>
      </c>
      <c r="AV206" s="201"/>
      <c r="AW206" s="201"/>
      <c r="AX206" s="201"/>
      <c r="AZ206" s="201"/>
      <c r="BB206"/>
      <c r="BD206" s="117" t="s">
        <v>2127</v>
      </c>
      <c r="BF206"/>
    </row>
    <row r="207" spans="46:58" x14ac:dyDescent="0.25">
      <c r="AT207" s="184" t="s">
        <v>704</v>
      </c>
      <c r="AV207" s="201"/>
      <c r="AW207" s="201"/>
      <c r="AX207" s="201"/>
      <c r="AZ207" s="201"/>
      <c r="BB207"/>
      <c r="BD207" s="117" t="s">
        <v>2128</v>
      </c>
      <c r="BF207"/>
    </row>
    <row r="208" spans="46:58" x14ac:dyDescent="0.25">
      <c r="AT208" s="184" t="s">
        <v>705</v>
      </c>
      <c r="AV208" s="201"/>
      <c r="AW208" s="201"/>
      <c r="AX208" s="201"/>
      <c r="AZ208" s="201"/>
      <c r="BB208"/>
      <c r="BD208" s="117" t="s">
        <v>2129</v>
      </c>
      <c r="BF208"/>
    </row>
    <row r="209" spans="46:58" x14ac:dyDescent="0.25">
      <c r="AT209" s="184" t="s">
        <v>706</v>
      </c>
      <c r="AV209" s="201"/>
      <c r="AW209" s="201"/>
      <c r="AX209" s="201"/>
      <c r="AZ209" s="201"/>
      <c r="BB209"/>
      <c r="BD209" s="117" t="s">
        <v>2130</v>
      </c>
      <c r="BF209"/>
    </row>
    <row r="210" spans="46:58" x14ac:dyDescent="0.25">
      <c r="AT210" s="184" t="s">
        <v>707</v>
      </c>
      <c r="AV210" s="201"/>
      <c r="AW210" s="201"/>
      <c r="AX210" s="201"/>
      <c r="AZ210" s="201"/>
      <c r="BB210"/>
      <c r="BD210" s="117" t="s">
        <v>2131</v>
      </c>
      <c r="BF210"/>
    </row>
    <row r="211" spans="46:58" x14ac:dyDescent="0.25">
      <c r="AT211" s="184" t="s">
        <v>708</v>
      </c>
      <c r="AV211" s="201"/>
      <c r="AW211" s="201"/>
      <c r="AX211" s="201"/>
      <c r="AZ211" s="201"/>
      <c r="BB211"/>
      <c r="BD211" s="117" t="s">
        <v>2132</v>
      </c>
      <c r="BF211"/>
    </row>
    <row r="212" spans="46:58" x14ac:dyDescent="0.25">
      <c r="AT212" s="184" t="s">
        <v>709</v>
      </c>
      <c r="AV212" s="201"/>
      <c r="AW212" s="201"/>
      <c r="AX212" s="201"/>
      <c r="AZ212" s="201"/>
      <c r="BB212"/>
      <c r="BD212" s="117" t="s">
        <v>2133</v>
      </c>
      <c r="BF212"/>
    </row>
    <row r="213" spans="46:58" x14ac:dyDescent="0.25">
      <c r="AT213" s="184" t="s">
        <v>710</v>
      </c>
      <c r="AV213" s="201"/>
      <c r="AW213" s="201"/>
      <c r="AX213" s="201"/>
      <c r="AZ213" s="201"/>
      <c r="BB213"/>
      <c r="BD213" s="117" t="s">
        <v>2134</v>
      </c>
      <c r="BF213"/>
    </row>
    <row r="214" spans="46:58" x14ac:dyDescent="0.25">
      <c r="AT214" s="184" t="s">
        <v>711</v>
      </c>
      <c r="AV214" s="201"/>
      <c r="AW214" s="201"/>
      <c r="AX214" s="201"/>
      <c r="AZ214" s="201"/>
      <c r="BB214"/>
      <c r="BD214" s="117" t="s">
        <v>2135</v>
      </c>
      <c r="BF214"/>
    </row>
    <row r="215" spans="46:58" x14ac:dyDescent="0.25">
      <c r="AT215" s="184" t="s">
        <v>712</v>
      </c>
      <c r="AV215" s="201"/>
      <c r="AW215" s="201"/>
      <c r="AX215" s="201"/>
      <c r="AZ215" s="201"/>
      <c r="BB215"/>
      <c r="BD215" s="117" t="s">
        <v>2136</v>
      </c>
      <c r="BF215"/>
    </row>
    <row r="216" spans="46:58" x14ac:dyDescent="0.25">
      <c r="AT216" s="184" t="s">
        <v>713</v>
      </c>
      <c r="AV216" s="201"/>
      <c r="AW216" s="201"/>
      <c r="AX216" s="201"/>
      <c r="AZ216" s="201"/>
      <c r="BB216"/>
      <c r="BD216" s="117" t="s">
        <v>2137</v>
      </c>
      <c r="BF216"/>
    </row>
    <row r="217" spans="46:58" x14ac:dyDescent="0.25">
      <c r="AT217" s="184" t="s">
        <v>714</v>
      </c>
      <c r="AV217" s="201"/>
      <c r="AW217" s="201"/>
      <c r="AX217" s="201"/>
      <c r="AZ217" s="201"/>
      <c r="BB217"/>
      <c r="BD217" s="117" t="s">
        <v>2138</v>
      </c>
      <c r="BF217"/>
    </row>
    <row r="218" spans="46:58" x14ac:dyDescent="0.25">
      <c r="AT218" s="184" t="s">
        <v>715</v>
      </c>
      <c r="AV218" s="201"/>
      <c r="AW218" s="201"/>
      <c r="AX218" s="201"/>
      <c r="AZ218" s="201"/>
      <c r="BB218"/>
      <c r="BD218" s="117" t="s">
        <v>2139</v>
      </c>
      <c r="BF218"/>
    </row>
    <row r="219" spans="46:58" x14ac:dyDescent="0.25">
      <c r="AT219" s="184" t="s">
        <v>716</v>
      </c>
      <c r="AV219" s="201"/>
      <c r="AW219" s="201"/>
      <c r="AX219" s="201"/>
      <c r="AZ219" s="201"/>
      <c r="BB219"/>
      <c r="BD219" s="117" t="s">
        <v>2140</v>
      </c>
      <c r="BF219"/>
    </row>
    <row r="220" spans="46:58" x14ac:dyDescent="0.25">
      <c r="AT220" s="184" t="s">
        <v>717</v>
      </c>
      <c r="AV220" s="201"/>
      <c r="AW220" s="201"/>
      <c r="AX220" s="201"/>
      <c r="AZ220" s="201"/>
      <c r="BB220"/>
      <c r="BD220" s="117" t="s">
        <v>2141</v>
      </c>
      <c r="BF220"/>
    </row>
    <row r="221" spans="46:58" x14ac:dyDescent="0.25">
      <c r="AT221" s="184" t="s">
        <v>718</v>
      </c>
      <c r="AV221" s="201"/>
      <c r="AW221" s="201"/>
      <c r="AX221" s="201"/>
      <c r="AZ221" s="201"/>
      <c r="BB221"/>
      <c r="BD221" s="117" t="s">
        <v>2142</v>
      </c>
      <c r="BF221"/>
    </row>
    <row r="222" spans="46:58" x14ac:dyDescent="0.25">
      <c r="AT222" s="184" t="s">
        <v>719</v>
      </c>
      <c r="AV222" s="201"/>
      <c r="AW222" s="201"/>
      <c r="AX222" s="201"/>
      <c r="AZ222" s="201"/>
      <c r="BB222"/>
      <c r="BD222" s="117" t="s">
        <v>2143</v>
      </c>
      <c r="BF222"/>
    </row>
    <row r="223" spans="46:58" x14ac:dyDescent="0.25">
      <c r="AT223" s="184" t="s">
        <v>720</v>
      </c>
      <c r="AV223" s="201"/>
      <c r="AW223" s="201"/>
      <c r="AX223" s="201"/>
      <c r="AZ223" s="201"/>
      <c r="BB223"/>
      <c r="BD223" s="117" t="s">
        <v>2144</v>
      </c>
      <c r="BF223"/>
    </row>
    <row r="224" spans="46:58" x14ac:dyDescent="0.25">
      <c r="AT224" s="184" t="s">
        <v>721</v>
      </c>
      <c r="AV224" s="201"/>
      <c r="AW224" s="201"/>
      <c r="AX224" s="201"/>
      <c r="AZ224" s="201"/>
      <c r="BB224"/>
      <c r="BD224" s="117" t="s">
        <v>2145</v>
      </c>
      <c r="BF224"/>
    </row>
    <row r="225" spans="46:58" x14ac:dyDescent="0.25">
      <c r="AT225" s="184" t="s">
        <v>722</v>
      </c>
      <c r="AV225" s="201"/>
      <c r="AW225" s="201"/>
      <c r="AX225" s="201"/>
      <c r="AZ225" s="201"/>
      <c r="BB225"/>
      <c r="BD225" s="117" t="s">
        <v>2146</v>
      </c>
      <c r="BF225"/>
    </row>
    <row r="226" spans="46:58" x14ac:dyDescent="0.25">
      <c r="AT226" s="184" t="s">
        <v>723</v>
      </c>
      <c r="AV226" s="201"/>
      <c r="AW226" s="201"/>
      <c r="AX226" s="201"/>
      <c r="AZ226" s="201"/>
      <c r="BB226"/>
      <c r="BD226" s="117" t="s">
        <v>2147</v>
      </c>
      <c r="BF226"/>
    </row>
    <row r="227" spans="46:58" x14ac:dyDescent="0.25">
      <c r="AT227" s="184" t="s">
        <v>724</v>
      </c>
      <c r="AV227" s="201"/>
      <c r="AW227" s="201"/>
      <c r="AX227" s="201"/>
      <c r="AZ227" s="201"/>
      <c r="BB227"/>
      <c r="BD227" s="117" t="s">
        <v>2148</v>
      </c>
      <c r="BF227"/>
    </row>
    <row r="228" spans="46:58" x14ac:dyDescent="0.25">
      <c r="AT228" s="184" t="s">
        <v>725</v>
      </c>
      <c r="AV228" s="201"/>
      <c r="AW228" s="201"/>
      <c r="AX228" s="201"/>
      <c r="AZ228" s="201"/>
      <c r="BB228"/>
      <c r="BD228" s="117" t="s">
        <v>2149</v>
      </c>
      <c r="BF228"/>
    </row>
    <row r="229" spans="46:58" x14ac:dyDescent="0.25">
      <c r="AT229" s="184" t="s">
        <v>726</v>
      </c>
      <c r="AV229" s="201"/>
      <c r="AW229" s="201"/>
      <c r="AX229" s="201"/>
      <c r="AZ229" s="201"/>
      <c r="BB229"/>
      <c r="BD229" s="117" t="s">
        <v>2150</v>
      </c>
      <c r="BF229"/>
    </row>
    <row r="230" spans="46:58" x14ac:dyDescent="0.25">
      <c r="AT230" s="184" t="s">
        <v>727</v>
      </c>
      <c r="AV230" s="201"/>
      <c r="AW230" s="201"/>
      <c r="AX230" s="201"/>
      <c r="AZ230" s="201"/>
      <c r="BB230"/>
      <c r="BD230" s="117" t="s">
        <v>2151</v>
      </c>
      <c r="BF230"/>
    </row>
    <row r="231" spans="46:58" x14ac:dyDescent="0.25">
      <c r="AT231" s="184" t="s">
        <v>728</v>
      </c>
      <c r="AV231" s="201"/>
      <c r="AW231" s="201"/>
      <c r="AX231" s="201"/>
      <c r="AZ231" s="201"/>
      <c r="BB231"/>
      <c r="BD231" s="117" t="s">
        <v>2152</v>
      </c>
      <c r="BF231"/>
    </row>
    <row r="232" spans="46:58" x14ac:dyDescent="0.25">
      <c r="AT232" s="184" t="s">
        <v>729</v>
      </c>
      <c r="AV232" s="201"/>
      <c r="AW232" s="201"/>
      <c r="AX232" s="201"/>
      <c r="AZ232" s="201"/>
      <c r="BB232"/>
      <c r="BD232" s="117" t="s">
        <v>2153</v>
      </c>
      <c r="BF232"/>
    </row>
    <row r="233" spans="46:58" x14ac:dyDescent="0.25">
      <c r="AT233" s="184" t="s">
        <v>730</v>
      </c>
      <c r="AV233" s="201"/>
      <c r="AW233" s="201"/>
      <c r="AX233" s="201"/>
      <c r="AZ233" s="201"/>
      <c r="BB233"/>
      <c r="BD233" s="117" t="s">
        <v>2154</v>
      </c>
      <c r="BF233"/>
    </row>
    <row r="234" spans="46:58" x14ac:dyDescent="0.25">
      <c r="AT234" s="184" t="s">
        <v>731</v>
      </c>
      <c r="AV234" s="201"/>
      <c r="AW234" s="201"/>
      <c r="AX234" s="201"/>
      <c r="AZ234" s="201"/>
      <c r="BB234"/>
      <c r="BD234" s="117" t="s">
        <v>2155</v>
      </c>
      <c r="BF234"/>
    </row>
    <row r="235" spans="46:58" x14ac:dyDescent="0.25">
      <c r="AT235" s="184" t="s">
        <v>732</v>
      </c>
      <c r="AV235" s="201"/>
      <c r="AW235" s="201"/>
      <c r="AX235" s="201"/>
      <c r="AZ235" s="201"/>
      <c r="BB235"/>
      <c r="BD235" s="117" t="s">
        <v>2156</v>
      </c>
      <c r="BF235"/>
    </row>
    <row r="236" spans="46:58" x14ac:dyDescent="0.25">
      <c r="AT236" s="184" t="s">
        <v>733</v>
      </c>
      <c r="AV236" s="201"/>
      <c r="AW236" s="201"/>
      <c r="AX236" s="201"/>
      <c r="AZ236" s="201"/>
      <c r="BB236"/>
      <c r="BD236" s="117" t="s">
        <v>2157</v>
      </c>
      <c r="BF236"/>
    </row>
    <row r="237" spans="46:58" x14ac:dyDescent="0.25">
      <c r="AT237" s="184" t="s">
        <v>734</v>
      </c>
      <c r="AV237" s="201"/>
      <c r="AW237" s="201"/>
      <c r="AX237" s="201"/>
      <c r="AZ237" s="201"/>
      <c r="BB237"/>
      <c r="BD237" s="117" t="s">
        <v>2158</v>
      </c>
      <c r="BF237"/>
    </row>
    <row r="238" spans="46:58" x14ac:dyDescent="0.25">
      <c r="AT238" s="184" t="s">
        <v>735</v>
      </c>
      <c r="AV238" s="201"/>
      <c r="AW238" s="201"/>
      <c r="AX238" s="201"/>
      <c r="AZ238" s="201"/>
      <c r="BB238"/>
      <c r="BD238" s="117" t="s">
        <v>2159</v>
      </c>
      <c r="BF238"/>
    </row>
    <row r="239" spans="46:58" x14ac:dyDescent="0.25">
      <c r="AT239" s="184" t="s">
        <v>736</v>
      </c>
      <c r="AV239" s="201"/>
      <c r="AW239" s="201"/>
      <c r="AX239" s="201"/>
      <c r="AZ239" s="201"/>
      <c r="BB239"/>
      <c r="BD239" s="117" t="s">
        <v>2160</v>
      </c>
      <c r="BF239"/>
    </row>
    <row r="240" spans="46:58" x14ac:dyDescent="0.25">
      <c r="AT240" s="184" t="s">
        <v>737</v>
      </c>
      <c r="AV240" s="201"/>
      <c r="AW240" s="201"/>
      <c r="AX240" s="201"/>
      <c r="AZ240" s="201"/>
      <c r="BB240"/>
      <c r="BD240" s="117" t="s">
        <v>2161</v>
      </c>
      <c r="BF240"/>
    </row>
    <row r="241" spans="46:58" x14ac:dyDescent="0.25">
      <c r="AT241" s="184" t="s">
        <v>738</v>
      </c>
      <c r="AV241" s="201"/>
      <c r="AW241" s="201"/>
      <c r="AX241" s="201"/>
      <c r="AZ241" s="201"/>
      <c r="BB241"/>
      <c r="BD241" s="117" t="s">
        <v>2162</v>
      </c>
      <c r="BF241"/>
    </row>
    <row r="242" spans="46:58" x14ac:dyDescent="0.25">
      <c r="AT242" s="184" t="s">
        <v>739</v>
      </c>
      <c r="AV242" s="201"/>
      <c r="AW242" s="201"/>
      <c r="AX242" s="201"/>
      <c r="AZ242" s="201"/>
      <c r="BB242"/>
      <c r="BD242" s="117" t="s">
        <v>2163</v>
      </c>
      <c r="BF242"/>
    </row>
    <row r="243" spans="46:58" x14ac:dyDescent="0.25">
      <c r="AT243" s="184" t="s">
        <v>740</v>
      </c>
      <c r="AV243" s="201"/>
      <c r="AW243" s="201"/>
      <c r="AX243" s="201"/>
      <c r="AZ243" s="201"/>
      <c r="BB243"/>
      <c r="BD243" s="117" t="s">
        <v>2164</v>
      </c>
      <c r="BF243"/>
    </row>
    <row r="244" spans="46:58" x14ac:dyDescent="0.25">
      <c r="AT244" s="184" t="s">
        <v>741</v>
      </c>
      <c r="AV244" s="201"/>
      <c r="AW244" s="201"/>
      <c r="AX244" s="201"/>
      <c r="AZ244" s="201"/>
      <c r="BB244"/>
      <c r="BD244" s="117" t="s">
        <v>2165</v>
      </c>
      <c r="BF244"/>
    </row>
    <row r="245" spans="46:58" x14ac:dyDescent="0.25">
      <c r="AT245" s="184" t="s">
        <v>742</v>
      </c>
      <c r="AV245" s="201"/>
      <c r="AW245" s="201"/>
      <c r="AX245" s="201"/>
      <c r="AZ245" s="201"/>
      <c r="BB245"/>
      <c r="BD245" s="117" t="s">
        <v>2166</v>
      </c>
      <c r="BF245"/>
    </row>
    <row r="246" spans="46:58" x14ac:dyDescent="0.25">
      <c r="AT246" s="184" t="s">
        <v>743</v>
      </c>
      <c r="AV246" s="201"/>
      <c r="AW246" s="201"/>
      <c r="AX246" s="201"/>
      <c r="AZ246" s="201"/>
      <c r="BB246"/>
      <c r="BD246" s="117" t="s">
        <v>2167</v>
      </c>
      <c r="BF246"/>
    </row>
    <row r="247" spans="46:58" x14ac:dyDescent="0.25">
      <c r="AT247" s="184" t="s">
        <v>744</v>
      </c>
      <c r="AV247" s="201"/>
      <c r="AW247" s="201"/>
      <c r="AX247" s="201"/>
      <c r="AZ247" s="201"/>
      <c r="BB247"/>
      <c r="BD247" s="117" t="s">
        <v>2168</v>
      </c>
      <c r="BF247"/>
    </row>
    <row r="248" spans="46:58" x14ac:dyDescent="0.25">
      <c r="AT248" s="184" t="s">
        <v>745</v>
      </c>
      <c r="AV248" s="201"/>
      <c r="AW248" s="201"/>
      <c r="AX248" s="201"/>
      <c r="AZ248" s="201"/>
      <c r="BB248"/>
      <c r="BD248" s="117" t="s">
        <v>2169</v>
      </c>
      <c r="BF248"/>
    </row>
    <row r="249" spans="46:58" x14ac:dyDescent="0.25">
      <c r="AT249" s="117" t="s">
        <v>746</v>
      </c>
      <c r="AV249" s="201"/>
      <c r="AW249" s="201"/>
      <c r="AX249" s="201"/>
      <c r="AZ249" s="201"/>
      <c r="BB249"/>
      <c r="BD249" s="117" t="s">
        <v>2170</v>
      </c>
    </row>
    <row r="250" spans="46:58" x14ac:dyDescent="0.25">
      <c r="AT250" s="117" t="s">
        <v>747</v>
      </c>
      <c r="AV250" s="201"/>
      <c r="AW250" s="201"/>
      <c r="AX250" s="201"/>
      <c r="AZ250" s="201"/>
      <c r="BB250"/>
      <c r="BD250" s="117" t="s">
        <v>2171</v>
      </c>
    </row>
    <row r="251" spans="46:58" x14ac:dyDescent="0.25">
      <c r="AT251" s="117" t="s">
        <v>748</v>
      </c>
      <c r="AV251" s="201"/>
      <c r="AW251" s="201"/>
      <c r="AX251" s="201"/>
      <c r="AZ251" s="201"/>
      <c r="BB251"/>
      <c r="BD251" s="117" t="s">
        <v>2172</v>
      </c>
    </row>
    <row r="252" spans="46:58" x14ac:dyDescent="0.25">
      <c r="AT252" s="117" t="s">
        <v>749</v>
      </c>
      <c r="AV252" s="201"/>
      <c r="AW252" s="201"/>
      <c r="AX252" s="201"/>
      <c r="AZ252" s="201"/>
      <c r="BB252"/>
      <c r="BD252" s="117" t="s">
        <v>2173</v>
      </c>
    </row>
    <row r="253" spans="46:58" x14ac:dyDescent="0.25">
      <c r="AT253" s="117" t="s">
        <v>750</v>
      </c>
      <c r="AV253" s="201"/>
      <c r="AW253" s="201"/>
      <c r="AX253" s="201"/>
      <c r="AZ253" s="201"/>
      <c r="BB253"/>
      <c r="BD253" s="117" t="s">
        <v>2174</v>
      </c>
    </row>
    <row r="254" spans="46:58" x14ac:dyDescent="0.25">
      <c r="AT254" s="117" t="s">
        <v>751</v>
      </c>
      <c r="AV254" s="201"/>
      <c r="AW254" s="201"/>
      <c r="AX254" s="201"/>
      <c r="AZ254" s="201"/>
      <c r="BB254"/>
      <c r="BD254" s="117" t="s">
        <v>2175</v>
      </c>
    </row>
    <row r="255" spans="46:58" x14ac:dyDescent="0.25">
      <c r="AT255" s="117" t="s">
        <v>752</v>
      </c>
      <c r="AV255" s="201"/>
      <c r="AW255" s="201"/>
      <c r="AX255" s="201"/>
      <c r="AZ255" s="201"/>
      <c r="BB255"/>
      <c r="BD255" s="117" t="s">
        <v>2176</v>
      </c>
    </row>
    <row r="256" spans="46:58" x14ac:dyDescent="0.25">
      <c r="AT256" s="117" t="s">
        <v>753</v>
      </c>
      <c r="AV256" s="201"/>
      <c r="AW256" s="201"/>
      <c r="AX256" s="201"/>
      <c r="AZ256" s="201"/>
      <c r="BB256"/>
      <c r="BD256" s="117" t="s">
        <v>2177</v>
      </c>
    </row>
    <row r="257" spans="46:56" x14ac:dyDescent="0.25">
      <c r="AT257" s="117" t="s">
        <v>754</v>
      </c>
      <c r="AV257" s="201"/>
      <c r="AW257" s="201"/>
      <c r="AX257" s="201"/>
      <c r="AZ257" s="201"/>
      <c r="BB257"/>
      <c r="BD257" s="117" t="s">
        <v>2178</v>
      </c>
    </row>
    <row r="258" spans="46:56" x14ac:dyDescent="0.25">
      <c r="AT258" s="117" t="s">
        <v>755</v>
      </c>
      <c r="AV258" s="201"/>
      <c r="AW258" s="201"/>
      <c r="AX258" s="201"/>
      <c r="AZ258" s="201"/>
      <c r="BB258"/>
      <c r="BD258" s="117" t="s">
        <v>2179</v>
      </c>
    </row>
    <row r="259" spans="46:56" x14ac:dyDescent="0.25">
      <c r="AT259" s="117" t="s">
        <v>756</v>
      </c>
      <c r="AV259" s="201"/>
      <c r="AW259" s="201"/>
      <c r="AX259" s="201"/>
      <c r="AZ259" s="201"/>
      <c r="BB259"/>
      <c r="BD259" s="117" t="s">
        <v>2180</v>
      </c>
    </row>
    <row r="260" spans="46:56" x14ac:dyDescent="0.25">
      <c r="AT260" s="117" t="s">
        <v>757</v>
      </c>
      <c r="AV260" s="201"/>
      <c r="AW260" s="201"/>
      <c r="AX260" s="201"/>
      <c r="AZ260" s="201"/>
      <c r="BB260"/>
      <c r="BD260" s="117" t="s">
        <v>2181</v>
      </c>
    </row>
    <row r="261" spans="46:56" x14ac:dyDescent="0.25">
      <c r="AT261" s="117" t="s">
        <v>758</v>
      </c>
      <c r="AV261" s="201"/>
      <c r="AW261" s="201"/>
      <c r="AX261" s="201"/>
      <c r="AZ261" s="201"/>
      <c r="BB261"/>
      <c r="BD261" s="117" t="s">
        <v>2182</v>
      </c>
    </row>
    <row r="262" spans="46:56" x14ac:dyDescent="0.25">
      <c r="AT262" s="117" t="s">
        <v>759</v>
      </c>
      <c r="AV262" s="201"/>
      <c r="AW262" s="201"/>
      <c r="AX262" s="201"/>
      <c r="AZ262" s="201"/>
      <c r="BB262"/>
      <c r="BD262" s="117" t="s">
        <v>2183</v>
      </c>
    </row>
    <row r="263" spans="46:56" x14ac:dyDescent="0.25">
      <c r="AT263" s="117" t="s">
        <v>760</v>
      </c>
      <c r="AV263" s="201"/>
      <c r="AW263" s="201"/>
      <c r="AX263" s="201"/>
      <c r="AZ263" s="201"/>
      <c r="BB263"/>
      <c r="BD263" s="117" t="s">
        <v>2184</v>
      </c>
    </row>
    <row r="264" spans="46:56" x14ac:dyDescent="0.25">
      <c r="AT264" s="117" t="s">
        <v>761</v>
      </c>
      <c r="AV264" s="201"/>
      <c r="AW264" s="201"/>
      <c r="AX264" s="201"/>
      <c r="AZ264" s="201"/>
      <c r="BB264"/>
      <c r="BD264" s="117" t="s">
        <v>2185</v>
      </c>
    </row>
    <row r="265" spans="46:56" x14ac:dyDescent="0.25">
      <c r="AT265" s="117" t="s">
        <v>762</v>
      </c>
      <c r="AV265" s="201"/>
      <c r="AW265" s="201"/>
      <c r="AX265" s="201"/>
      <c r="AZ265" s="201"/>
      <c r="BB265"/>
      <c r="BD265" s="117" t="s">
        <v>2186</v>
      </c>
    </row>
    <row r="266" spans="46:56" x14ac:dyDescent="0.25">
      <c r="AT266" s="117" t="s">
        <v>763</v>
      </c>
      <c r="AV266" s="201"/>
      <c r="AW266" s="201"/>
      <c r="AX266" s="201"/>
      <c r="AZ266" s="201"/>
      <c r="BB266"/>
      <c r="BD266" s="117" t="s">
        <v>2187</v>
      </c>
    </row>
    <row r="267" spans="46:56" x14ac:dyDescent="0.25">
      <c r="AT267" s="117" t="s">
        <v>764</v>
      </c>
      <c r="AV267" s="201"/>
      <c r="AW267" s="201"/>
      <c r="AX267" s="201"/>
      <c r="AZ267" s="201"/>
      <c r="BB267"/>
      <c r="BD267" s="117" t="s">
        <v>2188</v>
      </c>
    </row>
    <row r="268" spans="46:56" x14ac:dyDescent="0.25">
      <c r="AT268" s="117" t="s">
        <v>765</v>
      </c>
      <c r="AV268" s="201"/>
      <c r="AW268" s="201"/>
      <c r="AX268" s="201"/>
      <c r="AZ268" s="201"/>
      <c r="BB268"/>
      <c r="BD268" s="117" t="s">
        <v>2189</v>
      </c>
    </row>
    <row r="269" spans="46:56" x14ac:dyDescent="0.25">
      <c r="AT269" s="117" t="s">
        <v>766</v>
      </c>
      <c r="AV269" s="201"/>
      <c r="AW269" s="201"/>
      <c r="AX269" s="201"/>
      <c r="AZ269" s="201"/>
      <c r="BB269"/>
      <c r="BD269" s="117" t="s">
        <v>2190</v>
      </c>
    </row>
    <row r="270" spans="46:56" x14ac:dyDescent="0.25">
      <c r="AT270" s="117" t="s">
        <v>767</v>
      </c>
      <c r="AV270" s="201"/>
      <c r="AW270" s="201"/>
      <c r="AX270" s="201"/>
      <c r="AZ270" s="201"/>
      <c r="BB270"/>
      <c r="BD270" s="117" t="s">
        <v>2191</v>
      </c>
    </row>
    <row r="271" spans="46:56" x14ac:dyDescent="0.25">
      <c r="AT271" s="117" t="s">
        <v>768</v>
      </c>
      <c r="AV271" s="201"/>
      <c r="AW271" s="201"/>
      <c r="AX271" s="201"/>
      <c r="AZ271" s="201"/>
      <c r="BB271"/>
      <c r="BD271" s="117" t="s">
        <v>2192</v>
      </c>
    </row>
    <row r="272" spans="46:56" x14ac:dyDescent="0.25">
      <c r="AT272" s="117" t="s">
        <v>769</v>
      </c>
      <c r="AV272" s="201"/>
      <c r="AW272" s="201"/>
      <c r="AX272" s="201"/>
      <c r="AZ272" s="201"/>
      <c r="BB272"/>
      <c r="BD272" s="117" t="s">
        <v>2193</v>
      </c>
    </row>
    <row r="273" spans="46:56" x14ac:dyDescent="0.25">
      <c r="AT273" s="117" t="s">
        <v>770</v>
      </c>
      <c r="AV273" s="201"/>
      <c r="AW273" s="201"/>
      <c r="AX273" s="201"/>
      <c r="AZ273" s="201"/>
      <c r="BB273"/>
      <c r="BD273" s="117" t="s">
        <v>2194</v>
      </c>
    </row>
    <row r="274" spans="46:56" x14ac:dyDescent="0.25">
      <c r="AT274" s="117" t="s">
        <v>771</v>
      </c>
      <c r="AV274" s="201"/>
      <c r="AW274" s="201"/>
      <c r="AX274" s="201"/>
      <c r="AZ274" s="201"/>
      <c r="BB274"/>
      <c r="BD274" s="117" t="s">
        <v>2195</v>
      </c>
    </row>
    <row r="275" spans="46:56" x14ac:dyDescent="0.25">
      <c r="AT275" s="117" t="s">
        <v>772</v>
      </c>
      <c r="AV275" s="201"/>
      <c r="AW275" s="201"/>
      <c r="AX275" s="201"/>
      <c r="AZ275" s="201"/>
      <c r="BB275"/>
      <c r="BD275" s="117" t="s">
        <v>2196</v>
      </c>
    </row>
    <row r="276" spans="46:56" x14ac:dyDescent="0.25">
      <c r="AT276" s="117" t="s">
        <v>773</v>
      </c>
      <c r="AV276" s="201"/>
      <c r="AW276" s="201"/>
      <c r="AX276" s="201"/>
      <c r="AZ276" s="201"/>
      <c r="BB276"/>
      <c r="BD276" s="117" t="s">
        <v>2197</v>
      </c>
    </row>
    <row r="277" spans="46:56" x14ac:dyDescent="0.25">
      <c r="AT277" s="117" t="s">
        <v>774</v>
      </c>
      <c r="AV277" s="201"/>
      <c r="AW277" s="201"/>
      <c r="AX277" s="201"/>
      <c r="AZ277" s="201"/>
      <c r="BB277"/>
      <c r="BD277" s="117" t="s">
        <v>2198</v>
      </c>
    </row>
    <row r="278" spans="46:56" x14ac:dyDescent="0.25">
      <c r="AT278" s="117" t="s">
        <v>775</v>
      </c>
      <c r="AV278" s="201"/>
      <c r="AW278" s="201"/>
      <c r="AX278" s="201"/>
      <c r="AZ278" s="201"/>
      <c r="BB278"/>
      <c r="BD278" s="117" t="s">
        <v>2199</v>
      </c>
    </row>
    <row r="279" spans="46:56" x14ac:dyDescent="0.25">
      <c r="AT279" s="117" t="s">
        <v>776</v>
      </c>
      <c r="AV279" s="201"/>
      <c r="AW279" s="201"/>
      <c r="AX279" s="201"/>
      <c r="AZ279" s="201"/>
      <c r="BB279"/>
      <c r="BD279" s="117" t="s">
        <v>2200</v>
      </c>
    </row>
    <row r="280" spans="46:56" x14ac:dyDescent="0.25">
      <c r="AT280" s="117" t="s">
        <v>777</v>
      </c>
      <c r="AV280" s="201"/>
      <c r="AW280" s="201"/>
      <c r="AX280" s="201"/>
      <c r="AZ280" s="201"/>
      <c r="BB280"/>
      <c r="BD280" s="117" t="s">
        <v>2201</v>
      </c>
    </row>
    <row r="281" spans="46:56" x14ac:dyDescent="0.25">
      <c r="AT281" s="117" t="s">
        <v>778</v>
      </c>
      <c r="AV281" s="201"/>
      <c r="AW281" s="201"/>
      <c r="AX281" s="201"/>
      <c r="AZ281" s="201"/>
      <c r="BB281"/>
      <c r="BD281" s="117" t="s">
        <v>2202</v>
      </c>
    </row>
    <row r="282" spans="46:56" x14ac:dyDescent="0.25">
      <c r="AT282" s="117" t="s">
        <v>779</v>
      </c>
      <c r="AV282" s="201"/>
      <c r="AW282" s="201"/>
      <c r="AX282" s="201"/>
      <c r="AZ282" s="201"/>
      <c r="BB282"/>
      <c r="BD282" s="117" t="s">
        <v>2203</v>
      </c>
    </row>
    <row r="283" spans="46:56" x14ac:dyDescent="0.25">
      <c r="AT283" s="117" t="s">
        <v>780</v>
      </c>
      <c r="AV283" s="201"/>
      <c r="AW283" s="201"/>
      <c r="AX283" s="201"/>
      <c r="AZ283" s="201"/>
      <c r="BB283"/>
      <c r="BD283" s="117" t="s">
        <v>2204</v>
      </c>
    </row>
    <row r="284" spans="46:56" x14ac:dyDescent="0.25">
      <c r="AT284" s="117" t="s">
        <v>781</v>
      </c>
      <c r="AV284" s="201"/>
      <c r="AW284" s="201"/>
      <c r="AX284" s="201"/>
      <c r="AZ284" s="201"/>
      <c r="BB284"/>
      <c r="BD284" s="117" t="s">
        <v>2205</v>
      </c>
    </row>
    <row r="285" spans="46:56" x14ac:dyDescent="0.25">
      <c r="AT285" s="117" t="s">
        <v>782</v>
      </c>
      <c r="AV285" s="201"/>
      <c r="AW285" s="201"/>
      <c r="AX285" s="201"/>
      <c r="AZ285" s="201"/>
      <c r="BB285"/>
      <c r="BD285" s="117" t="s">
        <v>2206</v>
      </c>
    </row>
    <row r="286" spans="46:56" x14ac:dyDescent="0.25">
      <c r="AT286" s="117" t="s">
        <v>783</v>
      </c>
      <c r="AV286" s="201"/>
      <c r="AW286" s="201"/>
      <c r="AX286" s="201"/>
      <c r="AZ286" s="201"/>
      <c r="BB286"/>
      <c r="BD286" s="117" t="s">
        <v>2207</v>
      </c>
    </row>
    <row r="287" spans="46:56" x14ac:dyDescent="0.25">
      <c r="AT287" s="117" t="s">
        <v>784</v>
      </c>
      <c r="AV287" s="201"/>
      <c r="AW287" s="201"/>
      <c r="AX287" s="201"/>
      <c r="AZ287" s="201"/>
      <c r="BB287"/>
      <c r="BD287" s="117" t="s">
        <v>2208</v>
      </c>
    </row>
    <row r="288" spans="46:56" x14ac:dyDescent="0.25">
      <c r="AT288" s="117" t="s">
        <v>785</v>
      </c>
      <c r="AV288" s="201"/>
      <c r="AW288" s="201"/>
      <c r="AX288" s="201"/>
      <c r="AZ288" s="201"/>
      <c r="BB288"/>
      <c r="BD288" s="117" t="s">
        <v>2209</v>
      </c>
    </row>
    <row r="289" spans="46:56" x14ac:dyDescent="0.25">
      <c r="AT289" s="117" t="s">
        <v>786</v>
      </c>
      <c r="AV289" s="201"/>
      <c r="AW289" s="201"/>
      <c r="AX289" s="201"/>
      <c r="AZ289" s="201"/>
      <c r="BB289"/>
      <c r="BD289" s="117" t="s">
        <v>2210</v>
      </c>
    </row>
    <row r="290" spans="46:56" x14ac:dyDescent="0.25">
      <c r="AT290" s="117" t="s">
        <v>787</v>
      </c>
      <c r="AV290" s="201"/>
      <c r="AW290" s="201"/>
      <c r="AX290" s="201"/>
      <c r="AZ290" s="201"/>
      <c r="BB290"/>
      <c r="BD290" s="117" t="s">
        <v>2211</v>
      </c>
    </row>
    <row r="291" spans="46:56" x14ac:dyDescent="0.25">
      <c r="AT291" s="117" t="s">
        <v>788</v>
      </c>
      <c r="AV291" s="201"/>
      <c r="AW291" s="201"/>
      <c r="AX291" s="201"/>
      <c r="AZ291" s="201"/>
      <c r="BB291"/>
      <c r="BD291" s="117" t="s">
        <v>2212</v>
      </c>
    </row>
    <row r="292" spans="46:56" x14ac:dyDescent="0.25">
      <c r="AT292" s="117" t="s">
        <v>789</v>
      </c>
      <c r="AV292" s="201"/>
      <c r="AW292" s="201"/>
      <c r="AX292" s="201"/>
      <c r="AZ292" s="201"/>
      <c r="BB292"/>
      <c r="BD292" s="117" t="s">
        <v>2213</v>
      </c>
    </row>
    <row r="293" spans="46:56" x14ac:dyDescent="0.25">
      <c r="AT293" s="117" t="s">
        <v>790</v>
      </c>
      <c r="AV293" s="201"/>
      <c r="AW293" s="201"/>
      <c r="AX293" s="201"/>
      <c r="AZ293" s="201"/>
      <c r="BB293"/>
      <c r="BD293" s="117" t="s">
        <v>2214</v>
      </c>
    </row>
    <row r="294" spans="46:56" x14ac:dyDescent="0.25">
      <c r="AT294" s="117" t="s">
        <v>791</v>
      </c>
      <c r="AV294" s="201"/>
      <c r="AW294" s="201"/>
      <c r="AX294" s="201"/>
      <c r="AZ294" s="201"/>
      <c r="BB294"/>
      <c r="BD294" s="117" t="s">
        <v>2215</v>
      </c>
    </row>
    <row r="295" spans="46:56" x14ac:dyDescent="0.25">
      <c r="AT295" s="117" t="s">
        <v>792</v>
      </c>
      <c r="AV295" s="201"/>
      <c r="AW295" s="201"/>
      <c r="AX295" s="201"/>
      <c r="AZ295" s="201"/>
      <c r="BB295"/>
      <c r="BD295" s="117" t="s">
        <v>2216</v>
      </c>
    </row>
    <row r="296" spans="46:56" x14ac:dyDescent="0.25">
      <c r="AT296" s="117" t="s">
        <v>793</v>
      </c>
      <c r="AV296" s="201"/>
      <c r="AW296" s="201"/>
      <c r="AX296" s="201"/>
      <c r="AZ296" s="201"/>
      <c r="BB296"/>
      <c r="BD296" s="117" t="s">
        <v>2217</v>
      </c>
    </row>
    <row r="297" spans="46:56" x14ac:dyDescent="0.25">
      <c r="AT297" s="117" t="s">
        <v>794</v>
      </c>
      <c r="AV297" s="201"/>
      <c r="AW297" s="201"/>
      <c r="AX297" s="201"/>
      <c r="AZ297" s="201"/>
      <c r="BB297"/>
      <c r="BD297" s="117" t="s">
        <v>2218</v>
      </c>
    </row>
    <row r="298" spans="46:56" x14ac:dyDescent="0.25">
      <c r="AT298" s="117" t="s">
        <v>795</v>
      </c>
      <c r="AV298" s="201"/>
      <c r="AW298" s="201"/>
      <c r="AX298" s="201"/>
      <c r="AZ298" s="201"/>
      <c r="BB298"/>
      <c r="BD298" s="117" t="s">
        <v>2219</v>
      </c>
    </row>
    <row r="299" spans="46:56" x14ac:dyDescent="0.25">
      <c r="AT299" s="117" t="s">
        <v>796</v>
      </c>
      <c r="AV299" s="201"/>
      <c r="AW299" s="201"/>
      <c r="AX299" s="201"/>
      <c r="AZ299" s="201"/>
      <c r="BB299"/>
      <c r="BD299" s="117" t="s">
        <v>2220</v>
      </c>
    </row>
    <row r="300" spans="46:56" x14ac:dyDescent="0.25">
      <c r="AT300" s="117" t="s">
        <v>797</v>
      </c>
      <c r="AV300" s="201"/>
      <c r="AW300" s="201"/>
      <c r="AX300" s="201"/>
      <c r="AZ300" s="201"/>
      <c r="BB300"/>
      <c r="BD300" s="117" t="s">
        <v>2221</v>
      </c>
    </row>
    <row r="301" spans="46:56" x14ac:dyDescent="0.25">
      <c r="AT301" s="117" t="s">
        <v>798</v>
      </c>
      <c r="AV301" s="201"/>
      <c r="AW301" s="201"/>
      <c r="AX301" s="201"/>
      <c r="AZ301" s="201"/>
      <c r="BB301"/>
      <c r="BD301" s="117" t="s">
        <v>2222</v>
      </c>
    </row>
    <row r="302" spans="46:56" x14ac:dyDescent="0.25">
      <c r="AT302" s="117" t="s">
        <v>799</v>
      </c>
      <c r="AV302" s="201"/>
      <c r="AW302" s="201"/>
      <c r="AX302" s="201"/>
      <c r="AZ302" s="201"/>
      <c r="BB302"/>
      <c r="BD302" s="117" t="s">
        <v>2223</v>
      </c>
    </row>
    <row r="303" spans="46:56" x14ac:dyDescent="0.25">
      <c r="AT303" s="117" t="s">
        <v>800</v>
      </c>
      <c r="AV303" s="201"/>
      <c r="AW303" s="201"/>
      <c r="AX303" s="201"/>
      <c r="AZ303" s="201"/>
      <c r="BB303"/>
      <c r="BD303" s="117" t="s">
        <v>2224</v>
      </c>
    </row>
    <row r="304" spans="46:56" x14ac:dyDescent="0.25">
      <c r="AT304" s="117" t="s">
        <v>801</v>
      </c>
      <c r="AV304" s="201"/>
      <c r="AW304" s="201"/>
      <c r="AX304" s="201"/>
      <c r="AZ304" s="201"/>
      <c r="BB304"/>
      <c r="BD304" s="117" t="s">
        <v>2225</v>
      </c>
    </row>
    <row r="305" spans="46:56" x14ac:dyDescent="0.25">
      <c r="AT305" s="117" t="s">
        <v>802</v>
      </c>
      <c r="AV305" s="201"/>
      <c r="AW305" s="201"/>
      <c r="AX305" s="201"/>
      <c r="AZ305" s="201"/>
      <c r="BB305"/>
      <c r="BD305" s="117" t="s">
        <v>2226</v>
      </c>
    </row>
    <row r="306" spans="46:56" x14ac:dyDescent="0.25">
      <c r="AT306" s="117" t="s">
        <v>803</v>
      </c>
      <c r="AV306" s="201"/>
      <c r="AW306" s="201"/>
      <c r="AX306" s="201"/>
      <c r="AZ306" s="201"/>
      <c r="BB306"/>
      <c r="BD306" s="117" t="s">
        <v>2227</v>
      </c>
    </row>
    <row r="307" spans="46:56" x14ac:dyDescent="0.25">
      <c r="AT307" s="117" t="s">
        <v>804</v>
      </c>
      <c r="AV307" s="201"/>
      <c r="AW307" s="201"/>
      <c r="AX307" s="201"/>
      <c r="AZ307" s="201"/>
      <c r="BB307"/>
      <c r="BD307" s="117" t="s">
        <v>2228</v>
      </c>
    </row>
    <row r="308" spans="46:56" x14ac:dyDescent="0.25">
      <c r="AT308" s="117" t="s">
        <v>805</v>
      </c>
      <c r="AV308" s="201"/>
      <c r="AW308" s="201"/>
      <c r="AX308" s="201"/>
      <c r="AZ308" s="201"/>
      <c r="BB308"/>
      <c r="BD308" s="117" t="s">
        <v>2229</v>
      </c>
    </row>
    <row r="309" spans="46:56" x14ac:dyDescent="0.25">
      <c r="AT309" s="117" t="s">
        <v>806</v>
      </c>
      <c r="AV309" s="201"/>
      <c r="AW309" s="201"/>
      <c r="AX309" s="201"/>
      <c r="AZ309" s="201"/>
      <c r="BB309"/>
      <c r="BD309" s="117" t="s">
        <v>2230</v>
      </c>
    </row>
    <row r="310" spans="46:56" x14ac:dyDescent="0.25">
      <c r="AT310" s="117" t="s">
        <v>807</v>
      </c>
      <c r="AV310" s="201"/>
      <c r="AW310" s="201"/>
      <c r="AX310" s="201"/>
      <c r="AZ310" s="201"/>
      <c r="BB310"/>
      <c r="BD310" s="117" t="s">
        <v>2231</v>
      </c>
    </row>
    <row r="311" spans="46:56" x14ac:dyDescent="0.25">
      <c r="AT311" s="117" t="s">
        <v>808</v>
      </c>
      <c r="AV311" s="201"/>
      <c r="AW311" s="201"/>
      <c r="AX311" s="201"/>
      <c r="AZ311" s="201"/>
      <c r="BB311"/>
      <c r="BD311" s="117" t="s">
        <v>2232</v>
      </c>
    </row>
    <row r="312" spans="46:56" x14ac:dyDescent="0.25">
      <c r="AT312" s="117" t="s">
        <v>809</v>
      </c>
      <c r="AV312" s="201"/>
      <c r="AW312" s="201"/>
      <c r="AX312" s="201"/>
      <c r="AZ312" s="201"/>
      <c r="BB312"/>
      <c r="BD312" s="117" t="s">
        <v>2233</v>
      </c>
    </row>
    <row r="313" spans="46:56" x14ac:dyDescent="0.25">
      <c r="AT313" s="117" t="s">
        <v>810</v>
      </c>
      <c r="AV313" s="201"/>
      <c r="AW313" s="201"/>
      <c r="AX313" s="201"/>
      <c r="AZ313" s="201"/>
      <c r="BB313"/>
      <c r="BD313" s="117" t="s">
        <v>2234</v>
      </c>
    </row>
    <row r="314" spans="46:56" x14ac:dyDescent="0.25">
      <c r="AT314" s="117" t="s">
        <v>811</v>
      </c>
      <c r="AV314" s="201"/>
      <c r="AW314" s="201"/>
      <c r="AX314" s="201"/>
      <c r="AZ314" s="201"/>
      <c r="BB314"/>
      <c r="BD314" s="117" t="s">
        <v>2235</v>
      </c>
    </row>
    <row r="315" spans="46:56" x14ac:dyDescent="0.25">
      <c r="AT315" s="117" t="s">
        <v>812</v>
      </c>
      <c r="AV315" s="201"/>
      <c r="AW315" s="201"/>
      <c r="AX315" s="201"/>
      <c r="AZ315" s="201"/>
      <c r="BB315"/>
      <c r="BD315" s="117" t="s">
        <v>2236</v>
      </c>
    </row>
    <row r="316" spans="46:56" x14ac:dyDescent="0.25">
      <c r="AT316" s="117" t="s">
        <v>813</v>
      </c>
      <c r="AV316" s="201"/>
      <c r="AW316" s="201"/>
      <c r="AX316" s="201"/>
      <c r="AZ316" s="201"/>
      <c r="BB316"/>
      <c r="BD316" s="117" t="s">
        <v>2237</v>
      </c>
    </row>
    <row r="317" spans="46:56" x14ac:dyDescent="0.25">
      <c r="AT317" s="117" t="s">
        <v>814</v>
      </c>
      <c r="AV317" s="201"/>
      <c r="AW317" s="201"/>
      <c r="AX317" s="201"/>
      <c r="AZ317" s="201"/>
      <c r="BB317"/>
      <c r="BD317" s="117" t="s">
        <v>2238</v>
      </c>
    </row>
    <row r="318" spans="46:56" x14ac:dyDescent="0.25">
      <c r="AT318" s="117" t="s">
        <v>815</v>
      </c>
      <c r="AV318" s="201"/>
      <c r="AW318" s="201"/>
      <c r="AX318" s="201"/>
      <c r="AZ318" s="201"/>
      <c r="BB318"/>
      <c r="BD318" s="117" t="s">
        <v>2239</v>
      </c>
    </row>
    <row r="319" spans="46:56" x14ac:dyDescent="0.25">
      <c r="AT319" s="117" t="s">
        <v>816</v>
      </c>
      <c r="AV319" s="201"/>
      <c r="AW319" s="201"/>
      <c r="AX319" s="201"/>
      <c r="AZ319" s="201"/>
      <c r="BB319"/>
      <c r="BD319" s="117" t="s">
        <v>2240</v>
      </c>
    </row>
    <row r="320" spans="46:56" x14ac:dyDescent="0.25">
      <c r="AT320" s="117" t="s">
        <v>817</v>
      </c>
      <c r="AV320" s="201"/>
      <c r="AW320" s="201"/>
      <c r="AX320" s="201"/>
      <c r="AZ320" s="201"/>
      <c r="BB320"/>
      <c r="BD320" s="117" t="s">
        <v>2241</v>
      </c>
    </row>
    <row r="321" spans="46:56" x14ac:dyDescent="0.25">
      <c r="AT321" s="117" t="s">
        <v>818</v>
      </c>
      <c r="AV321" s="201"/>
      <c r="AW321" s="201"/>
      <c r="AX321" s="201"/>
      <c r="AZ321" s="201"/>
      <c r="BB321"/>
      <c r="BD321" s="117" t="s">
        <v>2242</v>
      </c>
    </row>
    <row r="322" spans="46:56" x14ac:dyDescent="0.25">
      <c r="AT322" s="117" t="s">
        <v>819</v>
      </c>
      <c r="AV322" s="201"/>
      <c r="AW322" s="201"/>
      <c r="AX322" s="201"/>
      <c r="AZ322" s="201"/>
      <c r="BB322"/>
      <c r="BD322" s="117" t="s">
        <v>2243</v>
      </c>
    </row>
    <row r="323" spans="46:56" x14ac:dyDescent="0.25">
      <c r="AT323" s="117" t="s">
        <v>820</v>
      </c>
      <c r="AV323" s="201"/>
      <c r="AW323" s="201"/>
      <c r="AX323" s="201"/>
      <c r="AZ323" s="201"/>
      <c r="BB323"/>
      <c r="BD323" s="117" t="s">
        <v>2244</v>
      </c>
    </row>
    <row r="324" spans="46:56" x14ac:dyDescent="0.25">
      <c r="AT324" s="117" t="s">
        <v>821</v>
      </c>
      <c r="AV324" s="201"/>
      <c r="AW324" s="201"/>
      <c r="AX324" s="201"/>
      <c r="AZ324" s="201"/>
      <c r="BB324"/>
      <c r="BD324" s="117" t="s">
        <v>2245</v>
      </c>
    </row>
    <row r="325" spans="46:56" x14ac:dyDescent="0.25">
      <c r="AT325" s="117" t="s">
        <v>822</v>
      </c>
      <c r="AV325" s="201"/>
      <c r="AW325" s="201"/>
      <c r="AX325" s="201"/>
      <c r="AZ325" s="201"/>
      <c r="BB325"/>
      <c r="BD325" s="117" t="s">
        <v>2246</v>
      </c>
    </row>
    <row r="326" spans="46:56" x14ac:dyDescent="0.25">
      <c r="AT326" s="117" t="s">
        <v>823</v>
      </c>
      <c r="AV326" s="201"/>
      <c r="AW326" s="201"/>
      <c r="AX326" s="201"/>
      <c r="AZ326" s="201"/>
      <c r="BB326"/>
      <c r="BD326" s="117" t="s">
        <v>2247</v>
      </c>
    </row>
    <row r="327" spans="46:56" x14ac:dyDescent="0.25">
      <c r="AT327" s="117" t="s">
        <v>824</v>
      </c>
      <c r="AV327" s="201"/>
      <c r="AW327" s="201"/>
      <c r="AX327" s="201"/>
      <c r="AZ327" s="201"/>
      <c r="BB327"/>
      <c r="BD327" s="117" t="s">
        <v>2248</v>
      </c>
    </row>
    <row r="328" spans="46:56" x14ac:dyDescent="0.25">
      <c r="AT328" s="117" t="s">
        <v>825</v>
      </c>
      <c r="AV328" s="201"/>
      <c r="AW328" s="201"/>
      <c r="AX328" s="201"/>
      <c r="AZ328" s="201"/>
      <c r="BB328"/>
      <c r="BD328" s="117" t="s">
        <v>2249</v>
      </c>
    </row>
    <row r="329" spans="46:56" x14ac:dyDescent="0.25">
      <c r="AT329" s="117" t="s">
        <v>826</v>
      </c>
      <c r="AV329" s="201"/>
      <c r="AW329" s="201"/>
      <c r="AX329" s="201"/>
      <c r="AZ329" s="201"/>
      <c r="BB329"/>
      <c r="BD329" s="117" t="s">
        <v>2250</v>
      </c>
    </row>
    <row r="330" spans="46:56" x14ac:dyDescent="0.25">
      <c r="AT330" s="117" t="s">
        <v>827</v>
      </c>
      <c r="AV330" s="201"/>
      <c r="AW330" s="201"/>
      <c r="AX330" s="201"/>
      <c r="AZ330" s="201"/>
      <c r="BB330"/>
      <c r="BD330" s="117" t="s">
        <v>2251</v>
      </c>
    </row>
    <row r="331" spans="46:56" x14ac:dyDescent="0.25">
      <c r="AT331" s="117" t="s">
        <v>828</v>
      </c>
      <c r="AV331" s="201"/>
      <c r="AW331" s="201"/>
      <c r="AX331" s="201"/>
      <c r="AZ331" s="201"/>
      <c r="BB331"/>
      <c r="BD331" s="117" t="s">
        <v>2252</v>
      </c>
    </row>
    <row r="332" spans="46:56" x14ac:dyDescent="0.25">
      <c r="AT332" s="117" t="s">
        <v>829</v>
      </c>
      <c r="AV332" s="201"/>
      <c r="AW332" s="201"/>
      <c r="AX332" s="201"/>
      <c r="AZ332" s="201"/>
      <c r="BB332"/>
      <c r="BD332" s="117" t="s">
        <v>2253</v>
      </c>
    </row>
    <row r="333" spans="46:56" x14ac:dyDescent="0.25">
      <c r="AT333" s="117" t="s">
        <v>830</v>
      </c>
      <c r="AV333" s="201"/>
      <c r="AW333" s="201"/>
      <c r="AX333" s="201"/>
      <c r="AZ333" s="201"/>
      <c r="BB333"/>
      <c r="BD333" s="117" t="s">
        <v>2254</v>
      </c>
    </row>
    <row r="334" spans="46:56" x14ac:dyDescent="0.25">
      <c r="AT334" s="117" t="s">
        <v>831</v>
      </c>
      <c r="AV334" s="201"/>
      <c r="AW334" s="201"/>
      <c r="AX334" s="201"/>
      <c r="AZ334" s="201"/>
      <c r="BB334"/>
      <c r="BD334" s="117" t="s">
        <v>2255</v>
      </c>
    </row>
    <row r="335" spans="46:56" x14ac:dyDescent="0.25">
      <c r="AT335" s="117" t="s">
        <v>832</v>
      </c>
      <c r="AV335" s="201"/>
      <c r="AW335" s="201"/>
      <c r="AX335" s="201"/>
      <c r="AZ335" s="201"/>
      <c r="BB335"/>
      <c r="BD335" s="117" t="s">
        <v>2256</v>
      </c>
    </row>
    <row r="336" spans="46:56" x14ac:dyDescent="0.25">
      <c r="AT336" s="117" t="s">
        <v>833</v>
      </c>
      <c r="AV336" s="201"/>
      <c r="AW336" s="201"/>
      <c r="AX336" s="201"/>
      <c r="AZ336" s="201"/>
      <c r="BB336"/>
      <c r="BD336" s="117" t="s">
        <v>2257</v>
      </c>
    </row>
    <row r="337" spans="46:56" x14ac:dyDescent="0.25">
      <c r="AT337" s="117" t="s">
        <v>834</v>
      </c>
      <c r="AV337" s="201"/>
      <c r="AW337" s="201"/>
      <c r="AX337" s="201"/>
      <c r="AZ337" s="201"/>
      <c r="BB337"/>
      <c r="BD337" s="117" t="s">
        <v>2258</v>
      </c>
    </row>
    <row r="338" spans="46:56" x14ac:dyDescent="0.25">
      <c r="AT338" s="117" t="s">
        <v>835</v>
      </c>
      <c r="AV338" s="201"/>
      <c r="AW338" s="201"/>
      <c r="AX338" s="201"/>
      <c r="AZ338" s="201"/>
      <c r="BB338"/>
      <c r="BD338" s="117" t="s">
        <v>2259</v>
      </c>
    </row>
    <row r="339" spans="46:56" x14ac:dyDescent="0.25">
      <c r="AT339" s="117" t="s">
        <v>836</v>
      </c>
      <c r="AV339" s="201"/>
      <c r="AW339" s="201"/>
      <c r="AX339" s="201"/>
      <c r="AZ339" s="201"/>
      <c r="BB339"/>
      <c r="BD339" s="117" t="s">
        <v>2260</v>
      </c>
    </row>
    <row r="340" spans="46:56" x14ac:dyDescent="0.25">
      <c r="AT340" s="117" t="s">
        <v>837</v>
      </c>
      <c r="AV340" s="201"/>
      <c r="AW340" s="201"/>
      <c r="AX340" s="201"/>
      <c r="AZ340" s="201"/>
      <c r="BB340"/>
      <c r="BD340" s="117" t="s">
        <v>2261</v>
      </c>
    </row>
    <row r="341" spans="46:56" x14ac:dyDescent="0.25">
      <c r="AT341" s="117" t="s">
        <v>838</v>
      </c>
      <c r="AV341" s="201"/>
      <c r="AW341" s="201"/>
      <c r="AX341" s="201"/>
      <c r="AZ341" s="201"/>
      <c r="BB341"/>
      <c r="BD341" s="117" t="s">
        <v>2262</v>
      </c>
    </row>
    <row r="342" spans="46:56" x14ac:dyDescent="0.25">
      <c r="AT342" s="117" t="s">
        <v>839</v>
      </c>
      <c r="AV342" s="201"/>
      <c r="AW342" s="201"/>
      <c r="AX342" s="201"/>
      <c r="AZ342" s="201"/>
      <c r="BB342"/>
      <c r="BD342" s="117" t="s">
        <v>2263</v>
      </c>
    </row>
    <row r="343" spans="46:56" x14ac:dyDescent="0.25">
      <c r="AT343" s="117" t="s">
        <v>840</v>
      </c>
      <c r="AV343" s="201"/>
      <c r="AW343" s="201"/>
      <c r="AX343" s="201"/>
      <c r="AZ343" s="201"/>
      <c r="BB343"/>
      <c r="BD343" s="117" t="s">
        <v>2264</v>
      </c>
    </row>
    <row r="344" spans="46:56" x14ac:dyDescent="0.25">
      <c r="AT344" s="117" t="s">
        <v>841</v>
      </c>
      <c r="AV344" s="201"/>
      <c r="AW344" s="201"/>
      <c r="AX344" s="201"/>
      <c r="AZ344" s="201"/>
      <c r="BB344"/>
      <c r="BD344" s="117" t="s">
        <v>2265</v>
      </c>
    </row>
    <row r="345" spans="46:56" x14ac:dyDescent="0.25">
      <c r="AT345" s="117" t="s">
        <v>842</v>
      </c>
      <c r="AV345" s="201"/>
      <c r="AW345" s="201"/>
      <c r="AX345" s="201"/>
      <c r="AZ345" s="201"/>
      <c r="BB345"/>
      <c r="BD345" s="117" t="s">
        <v>2266</v>
      </c>
    </row>
    <row r="346" spans="46:56" x14ac:dyDescent="0.25">
      <c r="AT346" s="117" t="s">
        <v>843</v>
      </c>
      <c r="AV346" s="201"/>
      <c r="AW346" s="201"/>
      <c r="AX346" s="201"/>
      <c r="AZ346" s="201"/>
      <c r="BB346"/>
      <c r="BD346" s="117" t="s">
        <v>2267</v>
      </c>
    </row>
    <row r="347" spans="46:56" x14ac:dyDescent="0.25">
      <c r="AT347" s="117" t="s">
        <v>844</v>
      </c>
      <c r="AV347" s="201"/>
      <c r="AW347" s="201"/>
      <c r="AX347" s="201"/>
      <c r="AZ347" s="201"/>
      <c r="BB347"/>
      <c r="BD347" s="117" t="s">
        <v>2268</v>
      </c>
    </row>
    <row r="348" spans="46:56" x14ac:dyDescent="0.25">
      <c r="AT348" s="117" t="s">
        <v>845</v>
      </c>
      <c r="AV348" s="201"/>
      <c r="AW348" s="201"/>
      <c r="AX348" s="201"/>
      <c r="AZ348" s="201"/>
      <c r="BB348"/>
      <c r="BD348" s="117" t="s">
        <v>2269</v>
      </c>
    </row>
    <row r="349" spans="46:56" x14ac:dyDescent="0.25">
      <c r="AT349" s="117" t="s">
        <v>846</v>
      </c>
      <c r="AV349" s="201"/>
      <c r="AW349" s="201"/>
      <c r="AX349" s="201"/>
      <c r="AZ349" s="201"/>
      <c r="BB349"/>
      <c r="BD349" s="117" t="s">
        <v>2270</v>
      </c>
    </row>
    <row r="350" spans="46:56" x14ac:dyDescent="0.25">
      <c r="AT350" s="117" t="s">
        <v>847</v>
      </c>
      <c r="AV350" s="201"/>
      <c r="AW350" s="201"/>
      <c r="AX350" s="201"/>
      <c r="AZ350" s="201"/>
      <c r="BB350"/>
      <c r="BD350" s="117" t="s">
        <v>2271</v>
      </c>
    </row>
    <row r="351" spans="46:56" x14ac:dyDescent="0.25">
      <c r="AT351" s="117" t="s">
        <v>848</v>
      </c>
      <c r="AV351" s="201"/>
      <c r="AW351" s="201"/>
      <c r="AX351" s="201"/>
      <c r="AZ351" s="201"/>
      <c r="BB351"/>
      <c r="BD351" s="117" t="s">
        <v>2272</v>
      </c>
    </row>
    <row r="352" spans="46:56" x14ac:dyDescent="0.25">
      <c r="AT352" s="117" t="s">
        <v>849</v>
      </c>
      <c r="AV352" s="201"/>
      <c r="AW352" s="201"/>
      <c r="AX352" s="201"/>
      <c r="AZ352" s="201"/>
      <c r="BB352"/>
      <c r="BD352" s="117" t="s">
        <v>2273</v>
      </c>
    </row>
    <row r="353" spans="46:56" x14ac:dyDescent="0.25">
      <c r="AT353" s="117" t="s">
        <v>850</v>
      </c>
      <c r="AV353" s="201"/>
      <c r="AW353" s="201"/>
      <c r="AX353" s="201"/>
      <c r="AZ353" s="201"/>
      <c r="BB353"/>
      <c r="BD353" s="117" t="s">
        <v>2274</v>
      </c>
    </row>
    <row r="354" spans="46:56" x14ac:dyDescent="0.25">
      <c r="AT354" s="117" t="s">
        <v>851</v>
      </c>
      <c r="AV354" s="201"/>
      <c r="AW354" s="201"/>
      <c r="AX354" s="201"/>
      <c r="AZ354" s="201"/>
      <c r="BB354"/>
      <c r="BD354" s="117" t="s">
        <v>2275</v>
      </c>
    </row>
    <row r="355" spans="46:56" x14ac:dyDescent="0.25">
      <c r="AT355" s="117" t="s">
        <v>852</v>
      </c>
      <c r="AV355" s="201"/>
      <c r="AW355" s="201"/>
      <c r="AX355" s="201"/>
      <c r="AZ355" s="201"/>
      <c r="BB355"/>
      <c r="BD355" s="117" t="s">
        <v>2276</v>
      </c>
    </row>
    <row r="356" spans="46:56" x14ac:dyDescent="0.25">
      <c r="AT356" s="117" t="s">
        <v>853</v>
      </c>
      <c r="AV356" s="201"/>
      <c r="AW356" s="201"/>
      <c r="AX356" s="201"/>
      <c r="AZ356" s="201"/>
      <c r="BB356"/>
      <c r="BD356" s="117" t="s">
        <v>2277</v>
      </c>
    </row>
    <row r="357" spans="46:56" x14ac:dyDescent="0.25">
      <c r="AT357" s="117" t="s">
        <v>854</v>
      </c>
      <c r="AV357" s="201"/>
      <c r="AW357" s="201"/>
      <c r="AX357" s="201"/>
      <c r="AZ357" s="201"/>
      <c r="BB357"/>
      <c r="BD357" s="117" t="s">
        <v>2278</v>
      </c>
    </row>
    <row r="358" spans="46:56" x14ac:dyDescent="0.25">
      <c r="AT358" s="117" t="s">
        <v>855</v>
      </c>
      <c r="AV358" s="201"/>
      <c r="AW358" s="201"/>
      <c r="AX358" s="201"/>
      <c r="AZ358" s="201"/>
      <c r="BB358"/>
      <c r="BD358" s="117" t="s">
        <v>2279</v>
      </c>
    </row>
    <row r="359" spans="46:56" x14ac:dyDescent="0.25">
      <c r="AT359" s="117" t="s">
        <v>856</v>
      </c>
      <c r="AV359" s="201"/>
      <c r="AW359" s="201"/>
      <c r="AX359" s="201"/>
      <c r="AZ359" s="201"/>
      <c r="BB359"/>
      <c r="BD359" s="117" t="s">
        <v>2280</v>
      </c>
    </row>
    <row r="360" spans="46:56" x14ac:dyDescent="0.25">
      <c r="AT360" s="117" t="s">
        <v>857</v>
      </c>
      <c r="AV360" s="201"/>
      <c r="AW360" s="201"/>
      <c r="AX360" s="201"/>
      <c r="AZ360" s="201"/>
      <c r="BB360"/>
      <c r="BD360" s="117" t="s">
        <v>2281</v>
      </c>
    </row>
    <row r="361" spans="46:56" x14ac:dyDescent="0.25">
      <c r="AT361" s="117" t="s">
        <v>858</v>
      </c>
      <c r="AV361" s="201"/>
      <c r="AW361" s="201"/>
      <c r="AX361" s="201"/>
      <c r="AZ361" s="201"/>
      <c r="BB361"/>
      <c r="BD361" s="117" t="s">
        <v>2282</v>
      </c>
    </row>
    <row r="362" spans="46:56" x14ac:dyDescent="0.25">
      <c r="AT362" s="117" t="s">
        <v>859</v>
      </c>
      <c r="AV362" s="201"/>
      <c r="AW362" s="201"/>
      <c r="AX362" s="201"/>
      <c r="AZ362" s="201"/>
      <c r="BB362"/>
      <c r="BD362" s="117" t="s">
        <v>2283</v>
      </c>
    </row>
    <row r="363" spans="46:56" x14ac:dyDescent="0.25">
      <c r="AT363" s="117" t="s">
        <v>860</v>
      </c>
      <c r="AV363" s="201"/>
      <c r="AW363" s="201"/>
      <c r="AX363" s="201"/>
      <c r="AZ363" s="201"/>
      <c r="BB363"/>
      <c r="BD363" s="117" t="s">
        <v>2284</v>
      </c>
    </row>
    <row r="364" spans="46:56" x14ac:dyDescent="0.25">
      <c r="AT364" s="117" t="s">
        <v>861</v>
      </c>
      <c r="AV364" s="201"/>
      <c r="AW364" s="201"/>
      <c r="AX364" s="201"/>
      <c r="AZ364" s="201"/>
      <c r="BB364"/>
      <c r="BD364" s="117" t="s">
        <v>2285</v>
      </c>
    </row>
    <row r="365" spans="46:56" x14ac:dyDescent="0.25">
      <c r="AT365" s="117" t="s">
        <v>862</v>
      </c>
      <c r="AV365" s="201"/>
      <c r="AW365" s="201"/>
      <c r="AX365" s="201"/>
      <c r="AZ365" s="201"/>
      <c r="BB365"/>
      <c r="BD365" s="117" t="s">
        <v>2286</v>
      </c>
    </row>
    <row r="366" spans="46:56" x14ac:dyDescent="0.25">
      <c r="AT366" s="117" t="s">
        <v>863</v>
      </c>
      <c r="AV366" s="201"/>
      <c r="AW366" s="201"/>
      <c r="AX366" s="201"/>
      <c r="AZ366" s="201"/>
      <c r="BB366"/>
      <c r="BD366" s="117" t="s">
        <v>2287</v>
      </c>
    </row>
    <row r="367" spans="46:56" x14ac:dyDescent="0.25">
      <c r="AT367" s="117" t="s">
        <v>864</v>
      </c>
      <c r="AV367" s="201"/>
      <c r="AW367" s="201"/>
      <c r="AX367" s="201"/>
      <c r="AZ367" s="201"/>
      <c r="BB367"/>
      <c r="BD367" s="117" t="s">
        <v>2288</v>
      </c>
    </row>
    <row r="368" spans="46:56" x14ac:dyDescent="0.25">
      <c r="AT368" s="117" t="s">
        <v>865</v>
      </c>
      <c r="AV368" s="201"/>
      <c r="AW368" s="201"/>
      <c r="AX368" s="201"/>
      <c r="AZ368" s="201"/>
      <c r="BB368"/>
      <c r="BD368" s="117" t="s">
        <v>2289</v>
      </c>
    </row>
    <row r="369" spans="46:56" x14ac:dyDescent="0.25">
      <c r="AT369" s="117" t="s">
        <v>866</v>
      </c>
      <c r="AV369" s="201"/>
      <c r="AW369" s="201"/>
      <c r="AX369" s="201"/>
      <c r="AZ369" s="201"/>
      <c r="BB369"/>
      <c r="BD369" s="117" t="s">
        <v>2290</v>
      </c>
    </row>
    <row r="370" spans="46:56" x14ac:dyDescent="0.25">
      <c r="AT370" s="117" t="s">
        <v>867</v>
      </c>
      <c r="AV370" s="201"/>
      <c r="AW370" s="201"/>
      <c r="AX370" s="201"/>
      <c r="AZ370" s="201"/>
      <c r="BB370"/>
      <c r="BD370" s="117" t="s">
        <v>2291</v>
      </c>
    </row>
    <row r="371" spans="46:56" x14ac:dyDescent="0.25">
      <c r="AT371" s="117" t="s">
        <v>868</v>
      </c>
      <c r="AV371" s="201"/>
      <c r="AW371" s="201"/>
      <c r="AX371" s="201"/>
      <c r="AZ371" s="201"/>
      <c r="BB371"/>
      <c r="BD371" s="117" t="s">
        <v>2292</v>
      </c>
    </row>
    <row r="372" spans="46:56" x14ac:dyDescent="0.25">
      <c r="AT372" s="117" t="s">
        <v>869</v>
      </c>
      <c r="AV372" s="201"/>
      <c r="AW372" s="201"/>
      <c r="AX372" s="201"/>
      <c r="AZ372" s="201"/>
      <c r="BB372"/>
      <c r="BD372" s="117" t="s">
        <v>2293</v>
      </c>
    </row>
    <row r="373" spans="46:56" x14ac:dyDescent="0.25">
      <c r="AT373" s="117" t="s">
        <v>870</v>
      </c>
      <c r="AV373" s="201"/>
      <c r="AW373" s="201"/>
      <c r="AX373" s="201"/>
      <c r="AZ373" s="201"/>
      <c r="BB373"/>
      <c r="BD373" s="117" t="s">
        <v>2294</v>
      </c>
    </row>
    <row r="374" spans="46:56" x14ac:dyDescent="0.25">
      <c r="AT374" s="117" t="s">
        <v>871</v>
      </c>
      <c r="AV374" s="201"/>
      <c r="AW374" s="201"/>
      <c r="AX374" s="201"/>
      <c r="AZ374" s="201"/>
      <c r="BB374"/>
      <c r="BD374" s="117" t="s">
        <v>2295</v>
      </c>
    </row>
    <row r="375" spans="46:56" x14ac:dyDescent="0.25">
      <c r="AT375" s="117" t="s">
        <v>872</v>
      </c>
      <c r="AV375" s="201"/>
      <c r="AW375" s="201"/>
      <c r="AX375" s="201"/>
      <c r="AZ375" s="201"/>
      <c r="BB375"/>
      <c r="BD375" s="117" t="s">
        <v>2296</v>
      </c>
    </row>
    <row r="376" spans="46:56" x14ac:dyDescent="0.25">
      <c r="AT376" s="117" t="s">
        <v>873</v>
      </c>
      <c r="AV376" s="201"/>
      <c r="AW376" s="201"/>
      <c r="AX376" s="201"/>
      <c r="AZ376" s="201"/>
      <c r="BB376"/>
      <c r="BD376" s="117" t="s">
        <v>2297</v>
      </c>
    </row>
    <row r="377" spans="46:56" x14ac:dyDescent="0.25">
      <c r="AT377" s="117" t="s">
        <v>874</v>
      </c>
      <c r="AV377" s="201"/>
      <c r="AW377" s="201"/>
      <c r="AX377" s="201"/>
      <c r="AZ377" s="201"/>
      <c r="BB377"/>
      <c r="BD377" s="117" t="s">
        <v>2298</v>
      </c>
    </row>
    <row r="378" spans="46:56" x14ac:dyDescent="0.25">
      <c r="AT378" s="117" t="s">
        <v>875</v>
      </c>
      <c r="AV378" s="201"/>
      <c r="AW378" s="201"/>
      <c r="AX378" s="201"/>
      <c r="AZ378" s="201"/>
      <c r="BB378"/>
      <c r="BD378" s="117" t="s">
        <v>2299</v>
      </c>
    </row>
    <row r="379" spans="46:56" x14ac:dyDescent="0.25">
      <c r="AT379" s="117" t="s">
        <v>876</v>
      </c>
      <c r="AV379" s="201"/>
      <c r="AW379" s="201"/>
      <c r="AX379" s="201"/>
      <c r="AZ379" s="201"/>
      <c r="BB379"/>
      <c r="BD379" s="117" t="s">
        <v>2300</v>
      </c>
    </row>
    <row r="380" spans="46:56" x14ac:dyDescent="0.25">
      <c r="AT380" s="117" t="s">
        <v>877</v>
      </c>
      <c r="AV380" s="201"/>
      <c r="AW380" s="201"/>
      <c r="AX380" s="201"/>
      <c r="AZ380" s="201"/>
      <c r="BB380"/>
      <c r="BD380" s="117" t="s">
        <v>2301</v>
      </c>
    </row>
    <row r="381" spans="46:56" x14ac:dyDescent="0.25">
      <c r="AT381" s="117" t="s">
        <v>878</v>
      </c>
      <c r="AV381" s="201"/>
      <c r="AW381" s="201"/>
      <c r="AX381" s="201"/>
      <c r="AZ381" s="201"/>
      <c r="BB381"/>
      <c r="BD381" s="117" t="s">
        <v>2302</v>
      </c>
    </row>
    <row r="382" spans="46:56" x14ac:dyDescent="0.25">
      <c r="AT382" s="117" t="s">
        <v>879</v>
      </c>
      <c r="AV382" s="201"/>
      <c r="AW382" s="201"/>
      <c r="AX382" s="201"/>
      <c r="AZ382" s="201"/>
      <c r="BB382"/>
      <c r="BD382" s="117" t="s">
        <v>2303</v>
      </c>
    </row>
    <row r="383" spans="46:56" x14ac:dyDescent="0.25">
      <c r="AT383" s="117" t="s">
        <v>880</v>
      </c>
      <c r="AV383" s="201"/>
      <c r="AW383" s="201"/>
      <c r="AX383" s="201"/>
      <c r="AZ383" s="201"/>
      <c r="BB383"/>
      <c r="BD383" s="117" t="s">
        <v>2304</v>
      </c>
    </row>
    <row r="384" spans="46:56" x14ac:dyDescent="0.25">
      <c r="AT384" s="117" t="s">
        <v>881</v>
      </c>
      <c r="AV384" s="201"/>
      <c r="AW384" s="201"/>
      <c r="AX384" s="201"/>
      <c r="AZ384" s="201"/>
      <c r="BB384"/>
      <c r="BD384" s="117" t="s">
        <v>2305</v>
      </c>
    </row>
    <row r="385" spans="46:56" x14ac:dyDescent="0.25">
      <c r="AT385" s="117" t="s">
        <v>882</v>
      </c>
      <c r="AV385" s="201"/>
      <c r="AW385" s="201"/>
      <c r="AX385" s="201"/>
      <c r="AZ385" s="201"/>
      <c r="BB385"/>
      <c r="BD385" s="117" t="s">
        <v>2306</v>
      </c>
    </row>
    <row r="386" spans="46:56" x14ac:dyDescent="0.25">
      <c r="AT386" s="117" t="s">
        <v>883</v>
      </c>
      <c r="AV386" s="201"/>
      <c r="AW386" s="201"/>
      <c r="AX386" s="201"/>
      <c r="AZ386" s="201"/>
      <c r="BB386"/>
      <c r="BD386" s="117" t="s">
        <v>2307</v>
      </c>
    </row>
    <row r="387" spans="46:56" x14ac:dyDescent="0.25">
      <c r="AT387" s="117" t="s">
        <v>884</v>
      </c>
      <c r="AV387" s="201"/>
      <c r="AW387" s="201"/>
      <c r="AX387" s="201"/>
      <c r="AZ387" s="201"/>
      <c r="BB387"/>
      <c r="BD387" s="117" t="s">
        <v>2308</v>
      </c>
    </row>
    <row r="388" spans="46:56" x14ac:dyDescent="0.25">
      <c r="AT388" s="117" t="s">
        <v>885</v>
      </c>
      <c r="AV388" s="201"/>
      <c r="AW388" s="201"/>
      <c r="AX388" s="201"/>
      <c r="AZ388" s="201"/>
      <c r="BB388"/>
      <c r="BD388" s="117" t="s">
        <v>2309</v>
      </c>
    </row>
    <row r="389" spans="46:56" x14ac:dyDescent="0.25">
      <c r="AT389" s="117" t="s">
        <v>886</v>
      </c>
      <c r="AV389" s="201"/>
      <c r="AW389" s="201"/>
      <c r="AX389" s="201"/>
      <c r="AZ389" s="201"/>
      <c r="BB389"/>
      <c r="BD389" s="117" t="s">
        <v>2310</v>
      </c>
    </row>
    <row r="390" spans="46:56" x14ac:dyDescent="0.25">
      <c r="AT390" s="117" t="s">
        <v>887</v>
      </c>
      <c r="AV390" s="201"/>
      <c r="AW390" s="201"/>
      <c r="AX390" s="201"/>
      <c r="AZ390" s="201"/>
      <c r="BB390"/>
      <c r="BD390" s="117" t="s">
        <v>2311</v>
      </c>
    </row>
    <row r="391" spans="46:56" x14ac:dyDescent="0.25">
      <c r="AT391" s="117" t="s">
        <v>888</v>
      </c>
      <c r="AV391" s="201"/>
      <c r="AW391" s="201"/>
      <c r="AX391" s="201"/>
      <c r="AZ391" s="201"/>
      <c r="BB391"/>
      <c r="BD391" s="117" t="s">
        <v>2312</v>
      </c>
    </row>
    <row r="392" spans="46:56" x14ac:dyDescent="0.25">
      <c r="AT392" s="117" t="s">
        <v>889</v>
      </c>
      <c r="AV392" s="201"/>
      <c r="AW392" s="201"/>
      <c r="AX392" s="201"/>
      <c r="AZ392" s="201"/>
      <c r="BB392"/>
      <c r="BD392" s="117" t="s">
        <v>2313</v>
      </c>
    </row>
    <row r="393" spans="46:56" x14ac:dyDescent="0.25">
      <c r="AT393" s="117" t="s">
        <v>890</v>
      </c>
      <c r="AV393" s="201"/>
      <c r="AW393" s="201"/>
      <c r="AX393" s="201"/>
      <c r="AZ393" s="201"/>
      <c r="BB393"/>
      <c r="BD393" s="117" t="s">
        <v>2314</v>
      </c>
    </row>
    <row r="394" spans="46:56" x14ac:dyDescent="0.25">
      <c r="AT394" s="117" t="s">
        <v>891</v>
      </c>
      <c r="AV394" s="201"/>
      <c r="AW394" s="201"/>
      <c r="AX394" s="201"/>
      <c r="AZ394" s="201"/>
      <c r="BB394"/>
      <c r="BD394" s="117" t="s">
        <v>2315</v>
      </c>
    </row>
    <row r="395" spans="46:56" x14ac:dyDescent="0.25">
      <c r="AT395" s="117" t="s">
        <v>892</v>
      </c>
      <c r="AV395" s="201"/>
      <c r="AW395" s="201"/>
      <c r="AX395" s="201"/>
      <c r="AZ395" s="201"/>
      <c r="BB395"/>
      <c r="BD395" s="117" t="s">
        <v>2316</v>
      </c>
    </row>
    <row r="396" spans="46:56" x14ac:dyDescent="0.25">
      <c r="AT396" s="117" t="s">
        <v>893</v>
      </c>
      <c r="AV396" s="201"/>
      <c r="AW396" s="201"/>
      <c r="AX396" s="201"/>
      <c r="AZ396" s="201"/>
      <c r="BB396"/>
      <c r="BD396" s="117" t="s">
        <v>2317</v>
      </c>
    </row>
    <row r="397" spans="46:56" x14ac:dyDescent="0.25">
      <c r="AT397" s="117" t="s">
        <v>894</v>
      </c>
      <c r="AV397" s="201"/>
      <c r="AW397" s="201"/>
      <c r="AX397" s="201"/>
      <c r="AZ397" s="201"/>
      <c r="BB397"/>
      <c r="BD397" s="117" t="s">
        <v>2318</v>
      </c>
    </row>
    <row r="398" spans="46:56" x14ac:dyDescent="0.25">
      <c r="AT398" s="117" t="s">
        <v>895</v>
      </c>
      <c r="AV398" s="201"/>
      <c r="AW398" s="201"/>
      <c r="AX398" s="201"/>
      <c r="AZ398" s="201"/>
      <c r="BB398"/>
      <c r="BD398" s="117" t="s">
        <v>2319</v>
      </c>
    </row>
    <row r="399" spans="46:56" x14ac:dyDescent="0.25">
      <c r="AT399" s="117" t="s">
        <v>896</v>
      </c>
      <c r="AV399" s="201"/>
      <c r="AW399" s="201"/>
      <c r="AX399" s="201"/>
      <c r="AZ399" s="201"/>
      <c r="BB399"/>
      <c r="BD399" s="117" t="s">
        <v>2320</v>
      </c>
    </row>
    <row r="400" spans="46:56" x14ac:dyDescent="0.25">
      <c r="AT400" s="117" t="s">
        <v>897</v>
      </c>
      <c r="AV400" s="201"/>
      <c r="AW400" s="201"/>
      <c r="AX400" s="201"/>
      <c r="AZ400" s="201"/>
      <c r="BB400"/>
      <c r="BD400" s="117" t="s">
        <v>2321</v>
      </c>
    </row>
    <row r="401" spans="46:56" x14ac:dyDescent="0.25">
      <c r="AT401" s="117" t="s">
        <v>198</v>
      </c>
      <c r="AV401" s="201"/>
      <c r="AW401" s="201"/>
      <c r="AX401" s="201"/>
      <c r="AZ401" s="201"/>
      <c r="BB401"/>
      <c r="BD401" s="117" t="s">
        <v>2322</v>
      </c>
    </row>
    <row r="402" spans="46:56" x14ac:dyDescent="0.25">
      <c r="AT402" s="117" t="s">
        <v>898</v>
      </c>
      <c r="AV402" s="201"/>
      <c r="AW402" s="201"/>
      <c r="AX402" s="201"/>
      <c r="AZ402" s="201"/>
      <c r="BB402"/>
      <c r="BD402" s="117" t="s">
        <v>2323</v>
      </c>
    </row>
    <row r="403" spans="46:56" x14ac:dyDescent="0.25">
      <c r="AT403" s="117" t="s">
        <v>899</v>
      </c>
      <c r="AV403" s="201"/>
      <c r="AW403" s="201"/>
      <c r="AX403" s="201"/>
      <c r="AZ403" s="201"/>
      <c r="BB403"/>
      <c r="BD403" s="117" t="s">
        <v>2324</v>
      </c>
    </row>
    <row r="404" spans="46:56" x14ac:dyDescent="0.25">
      <c r="AT404" s="117" t="s">
        <v>900</v>
      </c>
      <c r="AV404" s="201"/>
      <c r="AW404" s="201"/>
      <c r="AX404" s="201"/>
      <c r="AZ404" s="201"/>
      <c r="BB404"/>
      <c r="BD404" s="117" t="s">
        <v>2325</v>
      </c>
    </row>
    <row r="405" spans="46:56" x14ac:dyDescent="0.25">
      <c r="AT405" s="117" t="s">
        <v>901</v>
      </c>
      <c r="AV405" s="201"/>
      <c r="AW405" s="201"/>
      <c r="AX405" s="201"/>
      <c r="AZ405" s="201"/>
      <c r="BB405"/>
      <c r="BD405" s="117" t="s">
        <v>2326</v>
      </c>
    </row>
    <row r="406" spans="46:56" x14ac:dyDescent="0.25">
      <c r="AT406" s="117" t="s">
        <v>902</v>
      </c>
      <c r="AV406" s="201"/>
      <c r="AW406" s="201"/>
      <c r="AX406" s="201"/>
      <c r="AZ406" s="201"/>
      <c r="BB406"/>
      <c r="BD406" s="117" t="s">
        <v>2327</v>
      </c>
    </row>
    <row r="407" spans="46:56" x14ac:dyDescent="0.25">
      <c r="AT407" s="117" t="s">
        <v>903</v>
      </c>
      <c r="AV407" s="201"/>
      <c r="AW407" s="201"/>
      <c r="AX407" s="201"/>
      <c r="AZ407" s="201"/>
      <c r="BB407"/>
      <c r="BD407" s="117" t="s">
        <v>2328</v>
      </c>
    </row>
    <row r="408" spans="46:56" x14ac:dyDescent="0.25">
      <c r="AT408" s="117" t="s">
        <v>904</v>
      </c>
      <c r="AV408" s="201"/>
      <c r="AW408" s="201"/>
      <c r="AX408" s="201"/>
      <c r="AZ408" s="201"/>
      <c r="BB408"/>
      <c r="BD408" s="117" t="s">
        <v>2329</v>
      </c>
    </row>
    <row r="409" spans="46:56" x14ac:dyDescent="0.25">
      <c r="AT409" s="117" t="s">
        <v>905</v>
      </c>
      <c r="AV409" s="201"/>
      <c r="AW409" s="201"/>
      <c r="AX409" s="201"/>
      <c r="AZ409" s="201"/>
      <c r="BB409"/>
      <c r="BD409" s="117" t="s">
        <v>2330</v>
      </c>
    </row>
    <row r="410" spans="46:56" x14ac:dyDescent="0.25">
      <c r="AT410" s="117" t="s">
        <v>906</v>
      </c>
      <c r="AV410" s="201"/>
      <c r="AW410" s="201"/>
      <c r="AX410" s="201"/>
      <c r="AZ410" s="201"/>
      <c r="BB410"/>
      <c r="BD410" s="117" t="s">
        <v>2331</v>
      </c>
    </row>
    <row r="411" spans="46:56" x14ac:dyDescent="0.25">
      <c r="AT411" s="117" t="s">
        <v>907</v>
      </c>
      <c r="AV411" s="201"/>
      <c r="AW411" s="201"/>
      <c r="AX411" s="201"/>
      <c r="AZ411" s="201"/>
      <c r="BB411"/>
      <c r="BD411" s="117" t="s">
        <v>2332</v>
      </c>
    </row>
    <row r="412" spans="46:56" x14ac:dyDescent="0.25">
      <c r="AT412" s="117" t="s">
        <v>908</v>
      </c>
      <c r="AV412" s="201"/>
      <c r="AW412" s="201"/>
      <c r="AX412" s="201"/>
      <c r="AZ412" s="201"/>
      <c r="BB412"/>
      <c r="BD412" s="117" t="s">
        <v>2333</v>
      </c>
    </row>
    <row r="413" spans="46:56" x14ac:dyDescent="0.25">
      <c r="AT413" s="117" t="s">
        <v>909</v>
      </c>
      <c r="AV413" s="201"/>
      <c r="AW413" s="201"/>
      <c r="AX413" s="201"/>
      <c r="AZ413" s="201"/>
      <c r="BB413"/>
      <c r="BD413" s="117" t="s">
        <v>2334</v>
      </c>
    </row>
    <row r="414" spans="46:56" x14ac:dyDescent="0.25">
      <c r="AT414" s="117" t="s">
        <v>910</v>
      </c>
      <c r="AV414" s="201"/>
      <c r="AW414" s="201"/>
      <c r="AX414" s="201"/>
      <c r="AZ414" s="201"/>
      <c r="BB414"/>
      <c r="BD414" s="117" t="s">
        <v>2335</v>
      </c>
    </row>
    <row r="415" spans="46:56" x14ac:dyDescent="0.25">
      <c r="AT415" s="117" t="s">
        <v>911</v>
      </c>
      <c r="AV415" s="201"/>
      <c r="AW415" s="201"/>
      <c r="AX415" s="201"/>
      <c r="AZ415" s="201"/>
      <c r="BB415"/>
      <c r="BD415" s="117" t="s">
        <v>2336</v>
      </c>
    </row>
    <row r="416" spans="46:56" x14ac:dyDescent="0.25">
      <c r="AT416" s="117" t="s">
        <v>912</v>
      </c>
      <c r="AV416" s="201"/>
      <c r="AW416" s="201"/>
      <c r="AX416" s="201"/>
      <c r="AZ416" s="201"/>
      <c r="BB416"/>
      <c r="BD416" s="117" t="s">
        <v>2337</v>
      </c>
    </row>
    <row r="417" spans="46:56" x14ac:dyDescent="0.25">
      <c r="AT417" s="117" t="s">
        <v>913</v>
      </c>
      <c r="AV417" s="201"/>
      <c r="AW417" s="201"/>
      <c r="AX417" s="201"/>
      <c r="AZ417" s="201"/>
      <c r="BB417"/>
      <c r="BD417" s="117" t="s">
        <v>2338</v>
      </c>
    </row>
    <row r="418" spans="46:56" x14ac:dyDescent="0.25">
      <c r="AT418" s="117" t="s">
        <v>914</v>
      </c>
      <c r="AV418" s="201"/>
      <c r="AW418" s="201"/>
      <c r="AX418" s="201"/>
      <c r="AZ418" s="201"/>
      <c r="BB418"/>
      <c r="BD418" s="117" t="s">
        <v>2339</v>
      </c>
    </row>
    <row r="419" spans="46:56" x14ac:dyDescent="0.25">
      <c r="AT419" s="117" t="s">
        <v>915</v>
      </c>
      <c r="AV419" s="201"/>
      <c r="AW419" s="201"/>
      <c r="AX419" s="201"/>
      <c r="AZ419" s="201"/>
      <c r="BB419"/>
      <c r="BD419" s="117" t="s">
        <v>2340</v>
      </c>
    </row>
    <row r="420" spans="46:56" x14ac:dyDescent="0.25">
      <c r="AT420" s="117" t="s">
        <v>916</v>
      </c>
      <c r="AV420" s="201"/>
      <c r="AW420" s="201"/>
      <c r="AX420" s="201"/>
      <c r="AZ420" s="201"/>
      <c r="BB420"/>
      <c r="BD420" s="117" t="s">
        <v>2341</v>
      </c>
    </row>
    <row r="421" spans="46:56" x14ac:dyDescent="0.25">
      <c r="AT421" s="117" t="s">
        <v>917</v>
      </c>
      <c r="AV421" s="201"/>
      <c r="AW421" s="201"/>
      <c r="AX421" s="201"/>
      <c r="AZ421" s="201"/>
      <c r="BB421"/>
      <c r="BD421" s="117" t="s">
        <v>2342</v>
      </c>
    </row>
    <row r="422" spans="46:56" x14ac:dyDescent="0.25">
      <c r="AT422" s="117" t="s">
        <v>918</v>
      </c>
      <c r="AV422" s="201"/>
      <c r="AW422" s="201"/>
      <c r="AX422" s="201"/>
      <c r="AZ422" s="201"/>
      <c r="BB422"/>
      <c r="BD422" s="117" t="s">
        <v>2343</v>
      </c>
    </row>
    <row r="423" spans="46:56" x14ac:dyDescent="0.25">
      <c r="AT423" s="117" t="s">
        <v>919</v>
      </c>
      <c r="AV423" s="201"/>
      <c r="AW423" s="201"/>
      <c r="AX423" s="201"/>
      <c r="AZ423" s="201"/>
      <c r="BB423"/>
      <c r="BD423" s="117" t="s">
        <v>2344</v>
      </c>
    </row>
    <row r="424" spans="46:56" x14ac:dyDescent="0.25">
      <c r="AT424" s="117" t="s">
        <v>920</v>
      </c>
      <c r="AV424" s="201"/>
      <c r="AW424" s="201"/>
      <c r="AX424" s="201"/>
      <c r="AZ424" s="201"/>
      <c r="BB424"/>
      <c r="BD424" s="117" t="s">
        <v>2345</v>
      </c>
    </row>
    <row r="425" spans="46:56" x14ac:dyDescent="0.25">
      <c r="AT425" s="117" t="s">
        <v>921</v>
      </c>
      <c r="AV425" s="201"/>
      <c r="AW425" s="201"/>
      <c r="AX425" s="201"/>
      <c r="AZ425" s="201"/>
      <c r="BB425"/>
      <c r="BD425" s="117" t="s">
        <v>2346</v>
      </c>
    </row>
    <row r="426" spans="46:56" x14ac:dyDescent="0.25">
      <c r="AT426" s="117" t="s">
        <v>922</v>
      </c>
      <c r="AV426" s="201"/>
      <c r="AW426" s="201"/>
      <c r="AX426" s="201"/>
      <c r="AZ426" s="201"/>
      <c r="BB426"/>
      <c r="BD426" s="117" t="s">
        <v>2347</v>
      </c>
    </row>
    <row r="427" spans="46:56" x14ac:dyDescent="0.25">
      <c r="AT427" s="117" t="s">
        <v>923</v>
      </c>
      <c r="AV427" s="201"/>
      <c r="AW427" s="201"/>
      <c r="AX427" s="201"/>
      <c r="AZ427" s="201"/>
      <c r="BB427"/>
      <c r="BD427" s="117" t="s">
        <v>2348</v>
      </c>
    </row>
    <row r="428" spans="46:56" x14ac:dyDescent="0.25">
      <c r="AT428" s="117" t="s">
        <v>924</v>
      </c>
      <c r="AV428" s="201"/>
      <c r="AW428" s="201"/>
      <c r="AX428" s="201"/>
      <c r="AZ428" s="201"/>
      <c r="BB428"/>
      <c r="BD428" s="117" t="s">
        <v>2349</v>
      </c>
    </row>
    <row r="429" spans="46:56" x14ac:dyDescent="0.25">
      <c r="AT429" s="117" t="s">
        <v>925</v>
      </c>
      <c r="AV429" s="201"/>
      <c r="AW429" s="201"/>
      <c r="AX429" s="201"/>
      <c r="AZ429" s="201"/>
      <c r="BB429"/>
      <c r="BD429" s="117" t="s">
        <v>2350</v>
      </c>
    </row>
    <row r="430" spans="46:56" x14ac:dyDescent="0.25">
      <c r="AT430" s="117" t="s">
        <v>926</v>
      </c>
      <c r="AV430" s="201"/>
      <c r="AW430" s="201"/>
      <c r="AX430" s="201"/>
      <c r="AZ430" s="201"/>
      <c r="BB430"/>
      <c r="BD430" s="117" t="s">
        <v>2351</v>
      </c>
    </row>
    <row r="431" spans="46:56" x14ac:dyDescent="0.25">
      <c r="AT431" s="117" t="s">
        <v>927</v>
      </c>
      <c r="AV431" s="201"/>
      <c r="AW431" s="201"/>
      <c r="AX431" s="201"/>
      <c r="AZ431" s="201"/>
      <c r="BB431"/>
      <c r="BD431" s="117" t="s">
        <v>2352</v>
      </c>
    </row>
    <row r="432" spans="46:56" x14ac:dyDescent="0.25">
      <c r="AT432" s="117" t="s">
        <v>928</v>
      </c>
      <c r="AV432" s="201"/>
      <c r="AW432" s="201"/>
      <c r="AX432" s="201"/>
      <c r="AZ432" s="201"/>
      <c r="BB432"/>
      <c r="BD432" s="117" t="s">
        <v>2353</v>
      </c>
    </row>
    <row r="433" spans="46:56" x14ac:dyDescent="0.25">
      <c r="AT433" s="117" t="s">
        <v>929</v>
      </c>
      <c r="AV433" s="201"/>
      <c r="AW433" s="201"/>
      <c r="AX433" s="201"/>
      <c r="AZ433" s="201"/>
      <c r="BB433"/>
      <c r="BD433" s="117" t="s">
        <v>2354</v>
      </c>
    </row>
    <row r="434" spans="46:56" x14ac:dyDescent="0.25">
      <c r="AT434" s="117" t="s">
        <v>930</v>
      </c>
      <c r="AV434" s="201"/>
      <c r="AW434" s="201"/>
      <c r="AX434" s="201"/>
      <c r="AZ434" s="201"/>
      <c r="BB434"/>
      <c r="BD434" s="117" t="s">
        <v>2355</v>
      </c>
    </row>
    <row r="435" spans="46:56" x14ac:dyDescent="0.25">
      <c r="AT435" s="117" t="s">
        <v>931</v>
      </c>
      <c r="AV435" s="201"/>
      <c r="AW435" s="201"/>
      <c r="AX435" s="201"/>
      <c r="AZ435" s="201"/>
      <c r="BB435"/>
      <c r="BD435" s="117" t="s">
        <v>2356</v>
      </c>
    </row>
    <row r="436" spans="46:56" x14ac:dyDescent="0.25">
      <c r="AT436" s="117" t="s">
        <v>932</v>
      </c>
      <c r="AV436" s="201"/>
      <c r="AW436" s="201"/>
      <c r="AX436" s="201"/>
      <c r="AZ436" s="201"/>
      <c r="BB436"/>
      <c r="BD436" s="117" t="s">
        <v>2357</v>
      </c>
    </row>
    <row r="437" spans="46:56" x14ac:dyDescent="0.25">
      <c r="AT437" s="117" t="s">
        <v>933</v>
      </c>
      <c r="AV437" s="201"/>
      <c r="AW437" s="201"/>
      <c r="AX437" s="201"/>
      <c r="AZ437" s="201"/>
      <c r="BB437"/>
      <c r="BD437" s="117" t="s">
        <v>2358</v>
      </c>
    </row>
    <row r="438" spans="46:56" x14ac:dyDescent="0.25">
      <c r="AT438" s="117" t="s">
        <v>934</v>
      </c>
      <c r="AV438" s="201"/>
      <c r="AW438" s="201"/>
      <c r="AX438" s="201"/>
      <c r="AZ438" s="201"/>
      <c r="BB438"/>
      <c r="BD438" s="117" t="s">
        <v>2359</v>
      </c>
    </row>
    <row r="439" spans="46:56" x14ac:dyDescent="0.25">
      <c r="AT439" s="117" t="s">
        <v>935</v>
      </c>
      <c r="AV439" s="201"/>
      <c r="AW439" s="201"/>
      <c r="AX439" s="201"/>
      <c r="AZ439" s="201"/>
      <c r="BB439"/>
      <c r="BD439" s="117" t="s">
        <v>2360</v>
      </c>
    </row>
    <row r="440" spans="46:56" x14ac:dyDescent="0.25">
      <c r="AT440" s="117" t="s">
        <v>936</v>
      </c>
      <c r="AV440" s="201"/>
      <c r="AW440" s="201"/>
      <c r="AX440" s="201"/>
      <c r="AZ440" s="201"/>
      <c r="BB440"/>
      <c r="BD440" s="117" t="s">
        <v>2361</v>
      </c>
    </row>
    <row r="441" spans="46:56" x14ac:dyDescent="0.25">
      <c r="AT441" s="117" t="s">
        <v>937</v>
      </c>
      <c r="AV441" s="201"/>
      <c r="AW441" s="201"/>
      <c r="AX441" s="201"/>
      <c r="AZ441" s="201"/>
      <c r="BB441"/>
      <c r="BD441" s="117" t="s">
        <v>2362</v>
      </c>
    </row>
    <row r="442" spans="46:56" x14ac:dyDescent="0.25">
      <c r="AT442" s="117" t="s">
        <v>938</v>
      </c>
      <c r="AV442" s="201"/>
      <c r="AW442" s="201"/>
      <c r="AX442" s="201"/>
      <c r="AZ442" s="201"/>
      <c r="BB442"/>
      <c r="BD442" s="117" t="s">
        <v>2363</v>
      </c>
    </row>
    <row r="443" spans="46:56" x14ac:dyDescent="0.25">
      <c r="AT443" s="117" t="s">
        <v>939</v>
      </c>
      <c r="AV443" s="201"/>
      <c r="AW443" s="201"/>
      <c r="AX443" s="201"/>
      <c r="AZ443" s="201"/>
      <c r="BB443"/>
      <c r="BD443" s="117" t="s">
        <v>2364</v>
      </c>
    </row>
    <row r="444" spans="46:56" x14ac:dyDescent="0.25">
      <c r="AT444" s="117" t="s">
        <v>940</v>
      </c>
      <c r="AV444" s="201"/>
      <c r="AW444" s="201"/>
      <c r="AX444" s="201"/>
      <c r="AZ444" s="201"/>
      <c r="BB444"/>
      <c r="BD444" s="117" t="s">
        <v>2365</v>
      </c>
    </row>
    <row r="445" spans="46:56" x14ac:dyDescent="0.25">
      <c r="AT445" s="117" t="s">
        <v>941</v>
      </c>
      <c r="AV445" s="201"/>
      <c r="AW445" s="201"/>
      <c r="AX445" s="201"/>
      <c r="AZ445" s="201"/>
      <c r="BB445"/>
      <c r="BD445" s="117" t="s">
        <v>2366</v>
      </c>
    </row>
    <row r="446" spans="46:56" x14ac:dyDescent="0.25">
      <c r="AT446" s="117" t="s">
        <v>942</v>
      </c>
      <c r="AV446" s="201"/>
      <c r="AW446" s="201"/>
      <c r="AX446" s="201"/>
      <c r="AZ446" s="201"/>
      <c r="BB446"/>
      <c r="BD446" s="117" t="s">
        <v>2367</v>
      </c>
    </row>
    <row r="447" spans="46:56" x14ac:dyDescent="0.25">
      <c r="AT447" s="117" t="s">
        <v>943</v>
      </c>
      <c r="AV447" s="201"/>
      <c r="AW447" s="201"/>
      <c r="AX447" s="201"/>
      <c r="AZ447" s="201"/>
      <c r="BB447"/>
      <c r="BD447" s="117" t="s">
        <v>2368</v>
      </c>
    </row>
    <row r="448" spans="46:56" x14ac:dyDescent="0.25">
      <c r="AT448" s="117" t="s">
        <v>944</v>
      </c>
      <c r="AV448" s="201"/>
      <c r="AW448" s="201"/>
      <c r="AX448" s="201"/>
      <c r="AZ448" s="201"/>
      <c r="BB448"/>
      <c r="BD448" s="117" t="s">
        <v>2369</v>
      </c>
    </row>
    <row r="449" spans="46:56" x14ac:dyDescent="0.25">
      <c r="AT449" s="117" t="s">
        <v>945</v>
      </c>
      <c r="AV449" s="201"/>
      <c r="AW449" s="201"/>
      <c r="AX449" s="201"/>
      <c r="AZ449" s="201"/>
      <c r="BB449"/>
      <c r="BD449" s="117" t="s">
        <v>2370</v>
      </c>
    </row>
    <row r="450" spans="46:56" x14ac:dyDescent="0.25">
      <c r="AT450" s="117" t="s">
        <v>946</v>
      </c>
      <c r="AV450" s="201"/>
      <c r="AW450" s="201"/>
      <c r="AX450" s="201"/>
      <c r="AZ450" s="201"/>
      <c r="BB450"/>
      <c r="BD450" s="117" t="s">
        <v>2371</v>
      </c>
    </row>
    <row r="451" spans="46:56" x14ac:dyDescent="0.25">
      <c r="AT451" s="117" t="s">
        <v>947</v>
      </c>
      <c r="AV451" s="201"/>
      <c r="AW451" s="201"/>
      <c r="AX451" s="201"/>
      <c r="AZ451" s="201"/>
      <c r="BB451"/>
      <c r="BD451" s="117" t="s">
        <v>2372</v>
      </c>
    </row>
    <row r="452" spans="46:56" x14ac:dyDescent="0.25">
      <c r="AT452" s="117" t="s">
        <v>948</v>
      </c>
      <c r="AV452" s="201"/>
      <c r="AW452" s="201"/>
      <c r="AX452" s="201"/>
      <c r="AZ452" s="201"/>
      <c r="BB452"/>
      <c r="BD452" s="117" t="s">
        <v>2373</v>
      </c>
    </row>
    <row r="453" spans="46:56" x14ac:dyDescent="0.25">
      <c r="AT453" s="117" t="s">
        <v>949</v>
      </c>
      <c r="AV453" s="201"/>
      <c r="AW453" s="201"/>
      <c r="AX453" s="201"/>
      <c r="AZ453" s="201"/>
      <c r="BB453"/>
      <c r="BD453" s="117" t="s">
        <v>2374</v>
      </c>
    </row>
    <row r="454" spans="46:56" x14ac:dyDescent="0.25">
      <c r="AT454" s="117" t="s">
        <v>950</v>
      </c>
      <c r="AV454" s="201"/>
      <c r="AW454" s="201"/>
      <c r="AX454" s="201"/>
      <c r="AZ454" s="201"/>
      <c r="BB454"/>
      <c r="BD454" s="117" t="s">
        <v>2375</v>
      </c>
    </row>
    <row r="455" spans="46:56" x14ac:dyDescent="0.25">
      <c r="AT455" s="117" t="s">
        <v>951</v>
      </c>
      <c r="AV455" s="201"/>
      <c r="AW455" s="201"/>
      <c r="AX455" s="201"/>
      <c r="AZ455" s="201"/>
      <c r="BB455"/>
      <c r="BD455" s="117" t="s">
        <v>2376</v>
      </c>
    </row>
    <row r="456" spans="46:56" x14ac:dyDescent="0.25">
      <c r="AT456" s="117" t="s">
        <v>952</v>
      </c>
      <c r="AV456" s="201"/>
      <c r="AW456" s="201"/>
      <c r="AX456" s="201"/>
      <c r="AZ456" s="201"/>
      <c r="BB456"/>
      <c r="BD456" s="117" t="s">
        <v>2377</v>
      </c>
    </row>
    <row r="457" spans="46:56" x14ac:dyDescent="0.25">
      <c r="AT457" s="117" t="s">
        <v>953</v>
      </c>
      <c r="AV457" s="201"/>
      <c r="AW457" s="201"/>
      <c r="AX457" s="201"/>
      <c r="AZ457" s="201"/>
      <c r="BB457"/>
      <c r="BD457" s="117" t="s">
        <v>2378</v>
      </c>
    </row>
    <row r="458" spans="46:56" x14ac:dyDescent="0.25">
      <c r="AT458" s="117" t="s">
        <v>954</v>
      </c>
      <c r="AV458" s="201"/>
      <c r="AW458" s="201"/>
      <c r="AX458" s="201"/>
      <c r="AZ458" s="201"/>
      <c r="BB458"/>
      <c r="BD458" s="117" t="s">
        <v>2379</v>
      </c>
    </row>
    <row r="459" spans="46:56" x14ac:dyDescent="0.25">
      <c r="AT459" s="117" t="s">
        <v>955</v>
      </c>
      <c r="AV459" s="201"/>
      <c r="AW459" s="201"/>
      <c r="AX459" s="201"/>
      <c r="AZ459" s="201"/>
      <c r="BB459"/>
      <c r="BD459" s="117" t="s">
        <v>2380</v>
      </c>
    </row>
    <row r="460" spans="46:56" x14ac:dyDescent="0.25">
      <c r="AT460" s="117" t="s">
        <v>956</v>
      </c>
      <c r="AV460" s="201"/>
      <c r="AW460" s="201"/>
      <c r="AX460" s="201"/>
      <c r="AZ460" s="201"/>
      <c r="BB460"/>
      <c r="BD460" s="117" t="s">
        <v>2381</v>
      </c>
    </row>
    <row r="461" spans="46:56" x14ac:dyDescent="0.25">
      <c r="AT461" s="117" t="s">
        <v>957</v>
      </c>
      <c r="AV461" s="201"/>
      <c r="AW461" s="201"/>
      <c r="AX461" s="201"/>
      <c r="AZ461" s="201"/>
      <c r="BB461"/>
      <c r="BD461" s="117" t="s">
        <v>2382</v>
      </c>
    </row>
    <row r="462" spans="46:56" x14ac:dyDescent="0.25">
      <c r="AT462" s="117" t="s">
        <v>958</v>
      </c>
      <c r="AV462" s="201"/>
      <c r="AW462" s="201"/>
      <c r="AX462" s="201"/>
      <c r="AZ462" s="201"/>
      <c r="BB462"/>
      <c r="BD462" s="117" t="s">
        <v>2383</v>
      </c>
    </row>
    <row r="463" spans="46:56" x14ac:dyDescent="0.25">
      <c r="AT463" s="117" t="s">
        <v>959</v>
      </c>
      <c r="AV463" s="201"/>
      <c r="AW463" s="201"/>
      <c r="AX463" s="201"/>
      <c r="AZ463" s="201"/>
      <c r="BB463"/>
      <c r="BD463" s="117" t="s">
        <v>2384</v>
      </c>
    </row>
    <row r="464" spans="46:56" x14ac:dyDescent="0.25">
      <c r="AT464" s="117" t="s">
        <v>960</v>
      </c>
      <c r="AV464" s="201"/>
      <c r="AW464" s="201"/>
      <c r="AX464" s="201"/>
      <c r="AZ464" s="201"/>
      <c r="BB464"/>
      <c r="BD464" s="117" t="s">
        <v>2385</v>
      </c>
    </row>
    <row r="465" spans="46:56" x14ac:dyDescent="0.25">
      <c r="AT465" s="117" t="s">
        <v>961</v>
      </c>
      <c r="AV465" s="201"/>
      <c r="AW465" s="201"/>
      <c r="AX465" s="201"/>
      <c r="AZ465" s="201"/>
      <c r="BB465"/>
      <c r="BD465" s="117" t="s">
        <v>2386</v>
      </c>
    </row>
    <row r="466" spans="46:56" x14ac:dyDescent="0.25">
      <c r="AT466" s="117" t="s">
        <v>962</v>
      </c>
      <c r="AV466" s="201"/>
      <c r="AW466" s="201"/>
      <c r="AX466" s="201"/>
      <c r="AZ466" s="201"/>
      <c r="BB466"/>
      <c r="BD466" s="117" t="s">
        <v>2387</v>
      </c>
    </row>
    <row r="467" spans="46:56" x14ac:dyDescent="0.25">
      <c r="AT467" s="117" t="s">
        <v>963</v>
      </c>
      <c r="AV467" s="201"/>
      <c r="AW467" s="201"/>
      <c r="AX467" s="201"/>
      <c r="AZ467" s="201"/>
      <c r="BB467"/>
      <c r="BD467" s="117" t="s">
        <v>2388</v>
      </c>
    </row>
    <row r="468" spans="46:56" x14ac:dyDescent="0.25">
      <c r="AT468" s="117" t="s">
        <v>964</v>
      </c>
      <c r="AV468" s="201"/>
      <c r="AW468" s="201"/>
      <c r="AX468" s="201"/>
      <c r="AZ468" s="201"/>
      <c r="BB468"/>
      <c r="BD468" s="117" t="s">
        <v>2389</v>
      </c>
    </row>
    <row r="469" spans="46:56" x14ac:dyDescent="0.25">
      <c r="AT469" s="117" t="s">
        <v>965</v>
      </c>
      <c r="AV469" s="201"/>
      <c r="AW469" s="201"/>
      <c r="AX469" s="201"/>
      <c r="AZ469" s="201"/>
      <c r="BB469"/>
      <c r="BD469" s="117" t="s">
        <v>2390</v>
      </c>
    </row>
    <row r="470" spans="46:56" x14ac:dyDescent="0.25">
      <c r="AT470" s="117" t="s">
        <v>966</v>
      </c>
      <c r="AV470" s="201"/>
      <c r="AW470" s="201"/>
      <c r="AX470" s="201"/>
      <c r="AZ470" s="201"/>
      <c r="BB470"/>
      <c r="BD470" s="117" t="s">
        <v>2391</v>
      </c>
    </row>
    <row r="471" spans="46:56" x14ac:dyDescent="0.25">
      <c r="AT471" s="117" t="s">
        <v>967</v>
      </c>
      <c r="AV471" s="201"/>
      <c r="AW471" s="201"/>
      <c r="AX471" s="201"/>
      <c r="AZ471" s="201"/>
      <c r="BB471"/>
      <c r="BD471" s="117" t="s">
        <v>2392</v>
      </c>
    </row>
    <row r="472" spans="46:56" x14ac:dyDescent="0.25">
      <c r="AT472" s="117" t="s">
        <v>968</v>
      </c>
      <c r="AV472" s="201"/>
      <c r="AW472" s="201"/>
      <c r="AX472" s="201"/>
      <c r="AZ472" s="201"/>
      <c r="BB472"/>
      <c r="BD472" s="117" t="s">
        <v>2393</v>
      </c>
    </row>
    <row r="473" spans="46:56" x14ac:dyDescent="0.25">
      <c r="AT473" s="117" t="s">
        <v>969</v>
      </c>
      <c r="AV473" s="201"/>
      <c r="AW473" s="201"/>
      <c r="AX473" s="201"/>
      <c r="AZ473" s="201"/>
      <c r="BB473"/>
      <c r="BD473" s="117" t="s">
        <v>2394</v>
      </c>
    </row>
    <row r="474" spans="46:56" x14ac:dyDescent="0.25">
      <c r="AT474" s="117" t="s">
        <v>970</v>
      </c>
      <c r="AV474" s="201"/>
      <c r="AW474" s="201"/>
      <c r="AX474" s="201"/>
      <c r="AZ474" s="201"/>
      <c r="BB474"/>
      <c r="BD474" s="117" t="s">
        <v>2395</v>
      </c>
    </row>
    <row r="475" spans="46:56" x14ac:dyDescent="0.25">
      <c r="AT475" s="117" t="s">
        <v>971</v>
      </c>
      <c r="AV475" s="201"/>
      <c r="AW475" s="201"/>
      <c r="AX475" s="201"/>
      <c r="AZ475" s="201"/>
      <c r="BB475"/>
      <c r="BD475" s="117" t="s">
        <v>2396</v>
      </c>
    </row>
    <row r="476" spans="46:56" x14ac:dyDescent="0.25">
      <c r="AT476" s="117" t="s">
        <v>972</v>
      </c>
      <c r="AV476" s="201"/>
      <c r="AW476" s="201"/>
      <c r="AX476" s="201"/>
      <c r="AZ476" s="201"/>
      <c r="BB476"/>
      <c r="BD476" s="117" t="s">
        <v>2397</v>
      </c>
    </row>
    <row r="477" spans="46:56" x14ac:dyDescent="0.25">
      <c r="AT477" s="117" t="s">
        <v>973</v>
      </c>
      <c r="AV477" s="201"/>
      <c r="AW477" s="201"/>
      <c r="AX477" s="201"/>
      <c r="AZ477" s="201"/>
      <c r="BB477"/>
      <c r="BD477" s="117" t="s">
        <v>2398</v>
      </c>
    </row>
    <row r="478" spans="46:56" x14ac:dyDescent="0.25">
      <c r="AT478" s="117" t="s">
        <v>974</v>
      </c>
      <c r="AV478" s="201"/>
      <c r="AW478" s="201"/>
      <c r="AX478" s="201"/>
      <c r="AZ478" s="201"/>
      <c r="BB478"/>
      <c r="BD478" s="117" t="s">
        <v>2399</v>
      </c>
    </row>
    <row r="479" spans="46:56" x14ac:dyDescent="0.25">
      <c r="AT479" s="117" t="s">
        <v>975</v>
      </c>
      <c r="AV479" s="201"/>
      <c r="AW479" s="201"/>
      <c r="AX479" s="201"/>
      <c r="AZ479" s="201"/>
      <c r="BB479"/>
      <c r="BD479" s="117" t="s">
        <v>2400</v>
      </c>
    </row>
    <row r="480" spans="46:56" x14ac:dyDescent="0.25">
      <c r="AT480" s="117" t="s">
        <v>976</v>
      </c>
      <c r="AV480" s="201"/>
      <c r="AW480" s="201"/>
      <c r="AX480" s="201"/>
      <c r="AZ480" s="201"/>
      <c r="BB480"/>
      <c r="BD480" s="117" t="s">
        <v>2401</v>
      </c>
    </row>
    <row r="481" spans="46:56" x14ac:dyDescent="0.25">
      <c r="AT481" s="117" t="s">
        <v>977</v>
      </c>
      <c r="AV481" s="201"/>
      <c r="AW481" s="201"/>
      <c r="AX481" s="201"/>
      <c r="AZ481" s="201"/>
      <c r="BB481"/>
      <c r="BD481" s="117" t="s">
        <v>2402</v>
      </c>
    </row>
    <row r="482" spans="46:56" x14ac:dyDescent="0.25">
      <c r="AT482" s="117" t="s">
        <v>978</v>
      </c>
      <c r="AV482" s="201"/>
      <c r="AW482" s="201"/>
      <c r="AX482" s="201"/>
      <c r="AZ482" s="201"/>
      <c r="BB482"/>
      <c r="BD482" s="117" t="s">
        <v>2403</v>
      </c>
    </row>
    <row r="483" spans="46:56" x14ac:dyDescent="0.25">
      <c r="AT483" s="117" t="s">
        <v>979</v>
      </c>
      <c r="AV483" s="201"/>
      <c r="AW483" s="201"/>
      <c r="AX483" s="201"/>
      <c r="AZ483" s="201"/>
      <c r="BB483"/>
      <c r="BD483" s="117" t="s">
        <v>2404</v>
      </c>
    </row>
    <row r="484" spans="46:56" x14ac:dyDescent="0.25">
      <c r="AT484" s="117" t="s">
        <v>980</v>
      </c>
      <c r="AV484" s="201"/>
      <c r="AW484" s="201"/>
      <c r="AX484" s="201"/>
      <c r="AZ484" s="201"/>
      <c r="BB484"/>
      <c r="BD484" s="117" t="s">
        <v>2405</v>
      </c>
    </row>
    <row r="485" spans="46:56" x14ac:dyDescent="0.25">
      <c r="AT485" s="117" t="s">
        <v>981</v>
      </c>
      <c r="AV485" s="201"/>
      <c r="AW485" s="201"/>
      <c r="AX485" s="201"/>
      <c r="AZ485" s="201"/>
      <c r="BB485"/>
      <c r="BD485" s="117" t="s">
        <v>2406</v>
      </c>
    </row>
    <row r="486" spans="46:56" x14ac:dyDescent="0.25">
      <c r="AT486" s="117" t="s">
        <v>982</v>
      </c>
      <c r="AV486" s="201"/>
      <c r="AW486" s="201"/>
      <c r="AX486" s="201"/>
      <c r="AZ486" s="201"/>
      <c r="BB486"/>
      <c r="BD486" s="117" t="s">
        <v>2407</v>
      </c>
    </row>
    <row r="487" spans="46:56" x14ac:dyDescent="0.25">
      <c r="AT487" s="117" t="s">
        <v>983</v>
      </c>
      <c r="AV487" s="201"/>
      <c r="AW487" s="201"/>
      <c r="AX487" s="201"/>
      <c r="AZ487" s="201"/>
      <c r="BB487"/>
      <c r="BD487" s="117" t="s">
        <v>2408</v>
      </c>
    </row>
    <row r="488" spans="46:56" x14ac:dyDescent="0.25">
      <c r="AT488" s="117" t="s">
        <v>984</v>
      </c>
      <c r="AV488" s="201"/>
      <c r="AW488" s="201"/>
      <c r="AX488" s="201"/>
      <c r="AZ488" s="201"/>
      <c r="BB488"/>
      <c r="BD488" s="117" t="s">
        <v>2409</v>
      </c>
    </row>
    <row r="489" spans="46:56" x14ac:dyDescent="0.25">
      <c r="AT489" s="117" t="s">
        <v>985</v>
      </c>
      <c r="AV489" s="201"/>
      <c r="AW489" s="201"/>
      <c r="AX489" s="201"/>
      <c r="AZ489" s="201"/>
      <c r="BB489"/>
      <c r="BD489" s="117" t="s">
        <v>2410</v>
      </c>
    </row>
    <row r="490" spans="46:56" x14ac:dyDescent="0.25">
      <c r="AT490" s="117" t="s">
        <v>986</v>
      </c>
      <c r="AV490" s="201"/>
      <c r="AW490" s="201"/>
      <c r="AX490" s="201"/>
      <c r="AZ490" s="201"/>
      <c r="BB490"/>
      <c r="BD490" s="117" t="s">
        <v>2411</v>
      </c>
    </row>
    <row r="491" spans="46:56" x14ac:dyDescent="0.25">
      <c r="AT491" s="117" t="s">
        <v>987</v>
      </c>
      <c r="AV491" s="201"/>
      <c r="AW491" s="201"/>
      <c r="AX491" s="201"/>
      <c r="AZ491" s="201"/>
      <c r="BB491"/>
      <c r="BD491" s="117" t="s">
        <v>2412</v>
      </c>
    </row>
    <row r="492" spans="46:56" x14ac:dyDescent="0.25">
      <c r="AT492" s="117" t="s">
        <v>988</v>
      </c>
      <c r="AV492" s="201"/>
      <c r="AW492" s="201"/>
      <c r="AX492" s="201"/>
      <c r="AZ492" s="201"/>
      <c r="BB492"/>
      <c r="BD492" s="117" t="s">
        <v>2413</v>
      </c>
    </row>
    <row r="493" spans="46:56" x14ac:dyDescent="0.25">
      <c r="AT493" s="117" t="s">
        <v>989</v>
      </c>
      <c r="AV493" s="201"/>
      <c r="AW493" s="201"/>
      <c r="AX493" s="201"/>
      <c r="AZ493" s="201"/>
      <c r="BB493"/>
      <c r="BD493" s="117" t="s">
        <v>2414</v>
      </c>
    </row>
    <row r="494" spans="46:56" x14ac:dyDescent="0.25">
      <c r="AT494" s="117" t="s">
        <v>990</v>
      </c>
      <c r="AV494" s="201"/>
      <c r="AW494" s="201"/>
      <c r="AX494" s="201"/>
      <c r="AZ494" s="201"/>
      <c r="BB494"/>
      <c r="BD494" s="117" t="s">
        <v>2415</v>
      </c>
    </row>
    <row r="495" spans="46:56" x14ac:dyDescent="0.25">
      <c r="AT495" s="117" t="s">
        <v>991</v>
      </c>
      <c r="AV495" s="201"/>
      <c r="AW495" s="201"/>
      <c r="AX495" s="201"/>
      <c r="AZ495" s="201"/>
      <c r="BB495"/>
      <c r="BD495" s="117" t="s">
        <v>2416</v>
      </c>
    </row>
    <row r="496" spans="46:56" x14ac:dyDescent="0.25">
      <c r="AT496" s="117" t="s">
        <v>992</v>
      </c>
      <c r="AV496" s="201"/>
      <c r="AW496" s="201"/>
      <c r="AX496" s="201"/>
      <c r="AZ496" s="201"/>
      <c r="BB496"/>
      <c r="BD496" s="117" t="s">
        <v>2417</v>
      </c>
    </row>
    <row r="497" spans="46:56" x14ac:dyDescent="0.25">
      <c r="AT497" s="117" t="s">
        <v>993</v>
      </c>
      <c r="AV497" s="201"/>
      <c r="AW497" s="201"/>
      <c r="AX497" s="201"/>
      <c r="AZ497" s="201"/>
      <c r="BB497"/>
      <c r="BD497" s="117" t="s">
        <v>2418</v>
      </c>
    </row>
    <row r="498" spans="46:56" x14ac:dyDescent="0.25">
      <c r="AT498" s="117" t="s">
        <v>994</v>
      </c>
      <c r="AV498" s="201"/>
      <c r="AW498" s="201"/>
      <c r="AX498" s="201"/>
      <c r="AZ498" s="201"/>
      <c r="BB498"/>
      <c r="BD498" s="117" t="s">
        <v>2419</v>
      </c>
    </row>
    <row r="499" spans="46:56" x14ac:dyDescent="0.25">
      <c r="AT499" s="117" t="s">
        <v>995</v>
      </c>
      <c r="AV499" s="201"/>
      <c r="AW499" s="201"/>
      <c r="AX499" s="201"/>
      <c r="AZ499" s="201"/>
      <c r="BB499"/>
      <c r="BD499" s="117" t="s">
        <v>2420</v>
      </c>
    </row>
    <row r="500" spans="46:56" x14ac:dyDescent="0.25">
      <c r="AT500" s="117" t="s">
        <v>996</v>
      </c>
      <c r="AV500" s="201"/>
      <c r="AW500" s="201"/>
      <c r="AX500" s="201"/>
      <c r="AZ500" s="201"/>
      <c r="BB500"/>
      <c r="BD500" s="117" t="s">
        <v>2421</v>
      </c>
    </row>
    <row r="501" spans="46:56" x14ac:dyDescent="0.25">
      <c r="AT501" s="117" t="s">
        <v>997</v>
      </c>
      <c r="AV501" s="201"/>
      <c r="AW501" s="201"/>
      <c r="AX501" s="201"/>
      <c r="AZ501" s="201"/>
      <c r="BB501"/>
      <c r="BD501" s="117" t="s">
        <v>2422</v>
      </c>
    </row>
    <row r="502" spans="46:56" x14ac:dyDescent="0.25">
      <c r="AT502" s="117" t="s">
        <v>998</v>
      </c>
      <c r="AV502" s="201"/>
      <c r="AW502" s="201"/>
      <c r="AX502" s="201"/>
      <c r="AZ502" s="201"/>
      <c r="BB502"/>
      <c r="BD502" s="117" t="s">
        <v>2423</v>
      </c>
    </row>
    <row r="503" spans="46:56" x14ac:dyDescent="0.25">
      <c r="AT503" s="117" t="s">
        <v>999</v>
      </c>
      <c r="AV503" s="201"/>
      <c r="AW503" s="201"/>
      <c r="AX503" s="201"/>
      <c r="AZ503" s="201"/>
      <c r="BB503"/>
      <c r="BD503" s="117" t="s">
        <v>2424</v>
      </c>
    </row>
    <row r="504" spans="46:56" x14ac:dyDescent="0.25">
      <c r="AT504" s="117" t="s">
        <v>1000</v>
      </c>
      <c r="AV504" s="201"/>
      <c r="AW504" s="201"/>
      <c r="AX504" s="201"/>
      <c r="AZ504" s="201"/>
      <c r="BB504"/>
      <c r="BD504" s="117" t="s">
        <v>2425</v>
      </c>
    </row>
    <row r="505" spans="46:56" x14ac:dyDescent="0.25">
      <c r="AT505" s="117" t="s">
        <v>1001</v>
      </c>
      <c r="AV505" s="201"/>
      <c r="AW505" s="201"/>
      <c r="AX505" s="201"/>
      <c r="AZ505" s="201"/>
      <c r="BB505"/>
      <c r="BD505" s="117" t="s">
        <v>2426</v>
      </c>
    </row>
    <row r="506" spans="46:56" x14ac:dyDescent="0.25">
      <c r="AT506" s="117" t="s">
        <v>1002</v>
      </c>
      <c r="AV506" s="201"/>
      <c r="AW506" s="201"/>
      <c r="AX506" s="201"/>
      <c r="AZ506" s="201"/>
      <c r="BB506"/>
      <c r="BD506" s="117" t="s">
        <v>2427</v>
      </c>
    </row>
    <row r="507" spans="46:56" x14ac:dyDescent="0.25">
      <c r="AT507" s="117" t="s">
        <v>1003</v>
      </c>
      <c r="AV507" s="201"/>
      <c r="AW507" s="201"/>
      <c r="AX507" s="201"/>
      <c r="AZ507" s="201"/>
      <c r="BB507"/>
      <c r="BD507" s="117" t="s">
        <v>2428</v>
      </c>
    </row>
    <row r="508" spans="46:56" x14ac:dyDescent="0.25">
      <c r="AT508" s="117" t="s">
        <v>1004</v>
      </c>
      <c r="AV508" s="201"/>
      <c r="AW508" s="201"/>
      <c r="AX508" s="201"/>
      <c r="AZ508" s="201"/>
      <c r="BB508"/>
      <c r="BD508" s="117" t="s">
        <v>2429</v>
      </c>
    </row>
    <row r="509" spans="46:56" x14ac:dyDescent="0.25">
      <c r="AT509" s="117" t="s">
        <v>1005</v>
      </c>
      <c r="AV509" s="201"/>
      <c r="AW509" s="201"/>
      <c r="AX509" s="201"/>
      <c r="AZ509" s="201"/>
      <c r="BB509"/>
      <c r="BD509" s="117" t="s">
        <v>2430</v>
      </c>
    </row>
    <row r="510" spans="46:56" x14ac:dyDescent="0.25">
      <c r="AT510" s="117" t="s">
        <v>1006</v>
      </c>
      <c r="AV510" s="201"/>
      <c r="AW510" s="201"/>
      <c r="AX510" s="201"/>
      <c r="AZ510" s="201"/>
      <c r="BB510"/>
      <c r="BD510" s="117" t="s">
        <v>2431</v>
      </c>
    </row>
    <row r="511" spans="46:56" x14ac:dyDescent="0.25">
      <c r="AT511" s="117" t="s">
        <v>1007</v>
      </c>
      <c r="AV511" s="201"/>
      <c r="AW511" s="201"/>
      <c r="AX511" s="201"/>
      <c r="AZ511" s="201"/>
      <c r="BB511"/>
      <c r="BD511" s="117" t="s">
        <v>2432</v>
      </c>
    </row>
    <row r="512" spans="46:56" x14ac:dyDescent="0.25">
      <c r="AT512" s="117" t="s">
        <v>1008</v>
      </c>
      <c r="AV512" s="201"/>
      <c r="AW512" s="201"/>
      <c r="AX512" s="201"/>
      <c r="AZ512" s="201"/>
      <c r="BB512"/>
      <c r="BD512" s="117" t="s">
        <v>2433</v>
      </c>
    </row>
    <row r="513" spans="46:56" x14ac:dyDescent="0.25">
      <c r="AT513" s="117" t="s">
        <v>1009</v>
      </c>
      <c r="AV513" s="201"/>
      <c r="AW513" s="201"/>
      <c r="AX513" s="201"/>
      <c r="AZ513" s="201"/>
      <c r="BB513"/>
      <c r="BD513" s="117" t="s">
        <v>2434</v>
      </c>
    </row>
    <row r="514" spans="46:56" x14ac:dyDescent="0.25">
      <c r="AT514" s="117" t="s">
        <v>1010</v>
      </c>
      <c r="AV514" s="201"/>
      <c r="AW514" s="201"/>
      <c r="AX514" s="201"/>
      <c r="AZ514" s="201"/>
      <c r="BB514"/>
      <c r="BD514" s="117" t="s">
        <v>2435</v>
      </c>
    </row>
    <row r="515" spans="46:56" x14ac:dyDescent="0.25">
      <c r="AT515" s="117" t="s">
        <v>1011</v>
      </c>
      <c r="AV515" s="201"/>
      <c r="AW515" s="201"/>
      <c r="AX515" s="201"/>
      <c r="AZ515" s="201"/>
      <c r="BB515"/>
      <c r="BD515" s="117" t="s">
        <v>2436</v>
      </c>
    </row>
    <row r="516" spans="46:56" x14ac:dyDescent="0.25">
      <c r="AT516" s="117" t="s">
        <v>1012</v>
      </c>
      <c r="AV516" s="201"/>
      <c r="AW516" s="201"/>
      <c r="AX516" s="201"/>
      <c r="AZ516" s="201"/>
      <c r="BB516"/>
      <c r="BD516" s="117" t="s">
        <v>2437</v>
      </c>
    </row>
    <row r="517" spans="46:56" x14ac:dyDescent="0.25">
      <c r="AT517" s="117" t="s">
        <v>1013</v>
      </c>
      <c r="AV517" s="201"/>
      <c r="AW517" s="201"/>
      <c r="AX517" s="201"/>
      <c r="AZ517" s="201"/>
      <c r="BB517"/>
      <c r="BD517" s="117" t="s">
        <v>2438</v>
      </c>
    </row>
    <row r="518" spans="46:56" x14ac:dyDescent="0.25">
      <c r="AT518" s="117" t="s">
        <v>1014</v>
      </c>
      <c r="AV518" s="201"/>
      <c r="AW518" s="201"/>
      <c r="AX518" s="201"/>
      <c r="AZ518" s="201"/>
      <c r="BB518"/>
      <c r="BD518" s="117" t="s">
        <v>2439</v>
      </c>
    </row>
    <row r="519" spans="46:56" x14ac:dyDescent="0.25">
      <c r="AT519" s="117" t="s">
        <v>1015</v>
      </c>
      <c r="AV519" s="201"/>
      <c r="AW519" s="201"/>
      <c r="AX519" s="201"/>
      <c r="AZ519" s="201"/>
      <c r="BB519"/>
      <c r="BD519" s="117" t="s">
        <v>2440</v>
      </c>
    </row>
    <row r="520" spans="46:56" x14ac:dyDescent="0.25">
      <c r="AT520" s="117" t="s">
        <v>1016</v>
      </c>
      <c r="AV520" s="201"/>
      <c r="AW520" s="201"/>
      <c r="AX520" s="201"/>
      <c r="AZ520" s="201"/>
      <c r="BB520"/>
      <c r="BD520" s="117" t="s">
        <v>2441</v>
      </c>
    </row>
    <row r="521" spans="46:56" x14ac:dyDescent="0.25">
      <c r="AT521" s="117" t="s">
        <v>1017</v>
      </c>
      <c r="AV521" s="201"/>
      <c r="AW521" s="201"/>
      <c r="AX521" s="201"/>
      <c r="AZ521" s="201"/>
      <c r="BB521"/>
      <c r="BD521" s="117" t="s">
        <v>2442</v>
      </c>
    </row>
    <row r="522" spans="46:56" x14ac:dyDescent="0.25">
      <c r="AT522" s="117" t="s">
        <v>1018</v>
      </c>
      <c r="AV522" s="201"/>
      <c r="AW522" s="201"/>
      <c r="AX522" s="201"/>
      <c r="AZ522" s="201"/>
      <c r="BB522"/>
      <c r="BD522" s="117" t="s">
        <v>2443</v>
      </c>
    </row>
    <row r="523" spans="46:56" x14ac:dyDescent="0.25">
      <c r="AT523" s="117" t="s">
        <v>1019</v>
      </c>
      <c r="AV523" s="201"/>
      <c r="AW523" s="201"/>
      <c r="AX523" s="201"/>
      <c r="AZ523" s="201"/>
      <c r="BB523"/>
      <c r="BD523" s="117" t="s">
        <v>2444</v>
      </c>
    </row>
    <row r="524" spans="46:56" x14ac:dyDescent="0.25">
      <c r="AT524" s="117" t="s">
        <v>1020</v>
      </c>
      <c r="AV524" s="201"/>
      <c r="AW524" s="201"/>
      <c r="AX524" s="201"/>
      <c r="AZ524" s="201"/>
      <c r="BB524"/>
      <c r="BD524" s="117" t="s">
        <v>2445</v>
      </c>
    </row>
    <row r="525" spans="46:56" x14ac:dyDescent="0.25">
      <c r="AT525" s="117" t="s">
        <v>1021</v>
      </c>
      <c r="AV525" s="201"/>
      <c r="AW525" s="201"/>
      <c r="AX525" s="201"/>
      <c r="AZ525" s="201"/>
      <c r="BB525"/>
      <c r="BD525" s="117" t="s">
        <v>2446</v>
      </c>
    </row>
    <row r="526" spans="46:56" x14ac:dyDescent="0.25">
      <c r="AT526" s="117" t="s">
        <v>1022</v>
      </c>
      <c r="AV526" s="201"/>
      <c r="AW526" s="201"/>
      <c r="AX526" s="201"/>
      <c r="AZ526" s="201"/>
      <c r="BB526"/>
      <c r="BD526" s="117" t="s">
        <v>2447</v>
      </c>
    </row>
    <row r="527" spans="46:56" x14ac:dyDescent="0.25">
      <c r="AT527" s="117" t="s">
        <v>1023</v>
      </c>
      <c r="AV527" s="201"/>
      <c r="AW527" s="201"/>
      <c r="AX527" s="201"/>
      <c r="AZ527" s="201"/>
      <c r="BB527"/>
      <c r="BD527" s="117" t="s">
        <v>2448</v>
      </c>
    </row>
    <row r="528" spans="46:56" x14ac:dyDescent="0.25">
      <c r="AT528" s="117" t="s">
        <v>1024</v>
      </c>
      <c r="AV528" s="201"/>
      <c r="AW528" s="201"/>
      <c r="AX528" s="201"/>
      <c r="AZ528" s="201"/>
      <c r="BB528"/>
      <c r="BD528" s="117" t="s">
        <v>2449</v>
      </c>
    </row>
    <row r="529" spans="46:56" x14ac:dyDescent="0.25">
      <c r="AT529" s="117" t="s">
        <v>1025</v>
      </c>
      <c r="AV529" s="201"/>
      <c r="AW529" s="201"/>
      <c r="AX529" s="201"/>
      <c r="AZ529" s="201"/>
      <c r="BB529"/>
      <c r="BD529" s="117" t="s">
        <v>2450</v>
      </c>
    </row>
    <row r="530" spans="46:56" x14ac:dyDescent="0.25">
      <c r="AT530" s="117" t="s">
        <v>1026</v>
      </c>
      <c r="AV530" s="201"/>
      <c r="AW530" s="201"/>
      <c r="AX530" s="201"/>
      <c r="AZ530" s="201"/>
      <c r="BB530"/>
      <c r="BD530" s="117" t="s">
        <v>2451</v>
      </c>
    </row>
    <row r="531" spans="46:56" x14ac:dyDescent="0.25">
      <c r="AT531" s="117" t="s">
        <v>1027</v>
      </c>
      <c r="AV531" s="201"/>
      <c r="AW531" s="201"/>
      <c r="AX531" s="201"/>
      <c r="AZ531" s="201"/>
      <c r="BB531"/>
      <c r="BD531" s="117" t="s">
        <v>2452</v>
      </c>
    </row>
    <row r="532" spans="46:56" x14ac:dyDescent="0.25">
      <c r="AT532" s="117" t="s">
        <v>1028</v>
      </c>
      <c r="AV532" s="201"/>
      <c r="AW532" s="201"/>
      <c r="AX532" s="201"/>
      <c r="AZ532" s="201"/>
      <c r="BB532"/>
      <c r="BD532" s="117" t="s">
        <v>2453</v>
      </c>
    </row>
    <row r="533" spans="46:56" x14ac:dyDescent="0.25">
      <c r="AT533" s="117" t="s">
        <v>1029</v>
      </c>
      <c r="AV533" s="201"/>
      <c r="AW533" s="201"/>
      <c r="AX533" s="201"/>
      <c r="AZ533" s="201"/>
      <c r="BB533"/>
      <c r="BD533" s="117" t="s">
        <v>2454</v>
      </c>
    </row>
    <row r="534" spans="46:56" x14ac:dyDescent="0.25">
      <c r="AT534" s="117" t="s">
        <v>1030</v>
      </c>
      <c r="AV534" s="201"/>
      <c r="AW534" s="201"/>
      <c r="AX534" s="201"/>
      <c r="AZ534" s="201"/>
      <c r="BB534"/>
      <c r="BD534" s="117" t="s">
        <v>2455</v>
      </c>
    </row>
    <row r="535" spans="46:56" x14ac:dyDescent="0.25">
      <c r="AT535" s="117" t="s">
        <v>1031</v>
      </c>
      <c r="AV535" s="201"/>
      <c r="AW535" s="201"/>
      <c r="AX535" s="201"/>
      <c r="AZ535" s="201"/>
      <c r="BB535"/>
      <c r="BD535" s="117" t="s">
        <v>2456</v>
      </c>
    </row>
    <row r="536" spans="46:56" x14ac:dyDescent="0.25">
      <c r="AT536" s="117" t="s">
        <v>1032</v>
      </c>
      <c r="AV536" s="201"/>
      <c r="AW536" s="201"/>
      <c r="AX536" s="201"/>
      <c r="AZ536" s="201"/>
      <c r="BB536"/>
      <c r="BD536" s="117" t="s">
        <v>2457</v>
      </c>
    </row>
    <row r="537" spans="46:56" x14ac:dyDescent="0.25">
      <c r="AT537" s="117" t="s">
        <v>1033</v>
      </c>
      <c r="AV537" s="201"/>
      <c r="AW537" s="201"/>
      <c r="AX537" s="201"/>
      <c r="AZ537" s="201"/>
      <c r="BB537"/>
      <c r="BD537" s="117" t="s">
        <v>2458</v>
      </c>
    </row>
    <row r="538" spans="46:56" x14ac:dyDescent="0.25">
      <c r="AT538" s="117" t="s">
        <v>1034</v>
      </c>
      <c r="AV538" s="201"/>
      <c r="AW538" s="201"/>
      <c r="AX538" s="201"/>
      <c r="AZ538" s="201"/>
      <c r="BB538"/>
      <c r="BD538" s="117" t="s">
        <v>2459</v>
      </c>
    </row>
    <row r="539" spans="46:56" x14ac:dyDescent="0.25">
      <c r="AT539" s="117" t="s">
        <v>1035</v>
      </c>
      <c r="AV539" s="201"/>
      <c r="AW539" s="201"/>
      <c r="AX539" s="201"/>
      <c r="AZ539" s="201"/>
      <c r="BB539"/>
      <c r="BD539" s="117" t="s">
        <v>2460</v>
      </c>
    </row>
    <row r="540" spans="46:56" x14ac:dyDescent="0.25">
      <c r="AT540" s="117" t="s">
        <v>1036</v>
      </c>
      <c r="AV540" s="201"/>
      <c r="AW540" s="201"/>
      <c r="AX540" s="201"/>
      <c r="AZ540" s="201"/>
      <c r="BB540"/>
      <c r="BD540" s="117" t="s">
        <v>2461</v>
      </c>
    </row>
    <row r="541" spans="46:56" x14ac:dyDescent="0.25">
      <c r="AT541" s="117" t="s">
        <v>1037</v>
      </c>
      <c r="AV541" s="201"/>
      <c r="AW541" s="201"/>
      <c r="AX541" s="201"/>
      <c r="AZ541" s="201"/>
      <c r="BB541"/>
      <c r="BD541" s="117" t="s">
        <v>2462</v>
      </c>
    </row>
    <row r="542" spans="46:56" x14ac:dyDescent="0.25">
      <c r="AT542" s="117" t="s">
        <v>1038</v>
      </c>
      <c r="AV542" s="201"/>
      <c r="AW542" s="201"/>
      <c r="AX542" s="201"/>
      <c r="AZ542" s="201"/>
      <c r="BB542"/>
      <c r="BD542" s="117" t="s">
        <v>2463</v>
      </c>
    </row>
    <row r="543" spans="46:56" x14ac:dyDescent="0.25">
      <c r="AT543" s="117" t="s">
        <v>1039</v>
      </c>
      <c r="AV543" s="201"/>
      <c r="AW543" s="201"/>
      <c r="AX543" s="201"/>
      <c r="AZ543" s="201"/>
      <c r="BB543"/>
      <c r="BD543" s="117" t="s">
        <v>2464</v>
      </c>
    </row>
    <row r="544" spans="46:56" x14ac:dyDescent="0.25">
      <c r="AT544" s="117" t="s">
        <v>1040</v>
      </c>
      <c r="AV544" s="201"/>
      <c r="AW544" s="201"/>
      <c r="AX544" s="201"/>
      <c r="AZ544" s="201"/>
      <c r="BB544"/>
      <c r="BD544" s="117" t="s">
        <v>2465</v>
      </c>
    </row>
    <row r="545" spans="46:56" x14ac:dyDescent="0.25">
      <c r="AT545" s="117" t="s">
        <v>1041</v>
      </c>
      <c r="AV545" s="201"/>
      <c r="AW545" s="201"/>
      <c r="AX545" s="201"/>
      <c r="AZ545" s="201"/>
      <c r="BB545"/>
      <c r="BD545" s="117" t="s">
        <v>2466</v>
      </c>
    </row>
    <row r="546" spans="46:56" x14ac:dyDescent="0.25">
      <c r="AT546" s="117" t="s">
        <v>1042</v>
      </c>
      <c r="AV546" s="201"/>
      <c r="AW546" s="201"/>
      <c r="AX546" s="201"/>
      <c r="AZ546" s="201"/>
      <c r="BB546"/>
      <c r="BD546" s="117" t="s">
        <v>2467</v>
      </c>
    </row>
    <row r="547" spans="46:56" x14ac:dyDescent="0.25">
      <c r="AT547" s="117" t="s">
        <v>1043</v>
      </c>
      <c r="AV547" s="201"/>
      <c r="AW547" s="201"/>
      <c r="AX547" s="201"/>
      <c r="AZ547" s="201"/>
      <c r="BB547"/>
      <c r="BD547" s="117" t="s">
        <v>2468</v>
      </c>
    </row>
    <row r="548" spans="46:56" x14ac:dyDescent="0.25">
      <c r="AT548" s="117" t="s">
        <v>1044</v>
      </c>
      <c r="AV548" s="201"/>
      <c r="AW548" s="201"/>
      <c r="AX548" s="201"/>
      <c r="AZ548" s="201"/>
      <c r="BB548"/>
      <c r="BD548" s="117" t="s">
        <v>2469</v>
      </c>
    </row>
    <row r="549" spans="46:56" x14ac:dyDescent="0.25">
      <c r="AT549" s="117" t="s">
        <v>1045</v>
      </c>
      <c r="AV549" s="201"/>
      <c r="AW549" s="201"/>
      <c r="AX549" s="201"/>
      <c r="AZ549" s="201"/>
      <c r="BB549"/>
      <c r="BD549" s="117" t="s">
        <v>2470</v>
      </c>
    </row>
    <row r="550" spans="46:56" x14ac:dyDescent="0.25">
      <c r="AT550" s="117" t="s">
        <v>1046</v>
      </c>
      <c r="AV550" s="201"/>
      <c r="AW550" s="201"/>
      <c r="AX550" s="201"/>
      <c r="AZ550" s="201"/>
      <c r="BB550"/>
      <c r="BD550" s="117" t="s">
        <v>2471</v>
      </c>
    </row>
    <row r="551" spans="46:56" x14ac:dyDescent="0.25">
      <c r="AT551" s="117" t="s">
        <v>1047</v>
      </c>
      <c r="AV551" s="201"/>
      <c r="AW551" s="201"/>
      <c r="AX551" s="201"/>
      <c r="AZ551" s="201"/>
      <c r="BB551"/>
      <c r="BD551" s="117" t="s">
        <v>2472</v>
      </c>
    </row>
    <row r="552" spans="46:56" x14ac:dyDescent="0.25">
      <c r="AT552" s="117" t="s">
        <v>1048</v>
      </c>
      <c r="AV552" s="201"/>
      <c r="AW552" s="201"/>
      <c r="AX552" s="201"/>
      <c r="AZ552" s="201"/>
      <c r="BB552"/>
      <c r="BD552" s="117" t="s">
        <v>2473</v>
      </c>
    </row>
    <row r="553" spans="46:56" x14ac:dyDescent="0.25">
      <c r="AT553" s="117" t="s">
        <v>1049</v>
      </c>
      <c r="AV553" s="201"/>
      <c r="AW553" s="201"/>
      <c r="AX553" s="201"/>
      <c r="AZ553" s="201"/>
      <c r="BB553"/>
      <c r="BD553" s="117" t="s">
        <v>2474</v>
      </c>
    </row>
    <row r="554" spans="46:56" x14ac:dyDescent="0.25">
      <c r="AT554" s="117" t="s">
        <v>1050</v>
      </c>
      <c r="AV554" s="201"/>
      <c r="AW554" s="201"/>
      <c r="AX554" s="201"/>
      <c r="AZ554" s="201"/>
      <c r="BB554"/>
      <c r="BD554" s="117" t="s">
        <v>2475</v>
      </c>
    </row>
    <row r="555" spans="46:56" x14ac:dyDescent="0.25">
      <c r="AT555" s="117" t="s">
        <v>1051</v>
      </c>
      <c r="AV555" s="201"/>
      <c r="AW555" s="201"/>
      <c r="AX555" s="201"/>
      <c r="AZ555" s="201"/>
      <c r="BB555"/>
      <c r="BD555" s="117" t="s">
        <v>2476</v>
      </c>
    </row>
    <row r="556" spans="46:56" x14ac:dyDescent="0.25">
      <c r="AT556" s="117" t="s">
        <v>1052</v>
      </c>
      <c r="AV556" s="201"/>
      <c r="AW556" s="201"/>
      <c r="AX556" s="201"/>
      <c r="AZ556" s="201"/>
      <c r="BB556"/>
      <c r="BD556" s="117" t="s">
        <v>2477</v>
      </c>
    </row>
    <row r="557" spans="46:56" x14ac:dyDescent="0.25">
      <c r="AT557" s="117" t="s">
        <v>1053</v>
      </c>
      <c r="AV557" s="201"/>
      <c r="AW557" s="201"/>
      <c r="AX557" s="201"/>
      <c r="AZ557" s="201"/>
      <c r="BB557"/>
      <c r="BD557" s="117" t="s">
        <v>2478</v>
      </c>
    </row>
    <row r="558" spans="46:56" x14ac:dyDescent="0.25">
      <c r="AT558" s="117" t="s">
        <v>1054</v>
      </c>
      <c r="AV558" s="201"/>
      <c r="AW558" s="201"/>
      <c r="AX558" s="201"/>
      <c r="AZ558" s="201"/>
      <c r="BB558"/>
      <c r="BD558" s="117" t="s">
        <v>2479</v>
      </c>
    </row>
    <row r="559" spans="46:56" x14ac:dyDescent="0.25">
      <c r="AT559" s="117" t="s">
        <v>1055</v>
      </c>
      <c r="AV559" s="201"/>
      <c r="AW559" s="201"/>
      <c r="AX559" s="201"/>
      <c r="AZ559" s="201"/>
      <c r="BB559"/>
      <c r="BD559" s="117" t="s">
        <v>2480</v>
      </c>
    </row>
    <row r="560" spans="46:56" x14ac:dyDescent="0.25">
      <c r="AT560" s="117" t="s">
        <v>1056</v>
      </c>
      <c r="AV560" s="201"/>
      <c r="AW560" s="201"/>
      <c r="AX560" s="201"/>
      <c r="AZ560" s="201"/>
      <c r="BB560"/>
      <c r="BD560" s="117" t="s">
        <v>2481</v>
      </c>
    </row>
    <row r="561" spans="46:56" x14ac:dyDescent="0.25">
      <c r="AT561" s="117" t="s">
        <v>1057</v>
      </c>
      <c r="AV561" s="201"/>
      <c r="AW561" s="201"/>
      <c r="AX561" s="201"/>
      <c r="AZ561" s="201"/>
      <c r="BB561"/>
      <c r="BD561" s="117" t="s">
        <v>2482</v>
      </c>
    </row>
    <row r="562" spans="46:56" x14ac:dyDescent="0.25">
      <c r="AT562" s="117" t="s">
        <v>1058</v>
      </c>
      <c r="AV562" s="201"/>
      <c r="AW562" s="201"/>
      <c r="AX562" s="201"/>
      <c r="AZ562" s="201"/>
      <c r="BB562"/>
      <c r="BD562" s="117" t="s">
        <v>2483</v>
      </c>
    </row>
    <row r="563" spans="46:56" x14ac:dyDescent="0.25">
      <c r="AT563" s="117" t="s">
        <v>1059</v>
      </c>
      <c r="AV563" s="201"/>
      <c r="AW563" s="201"/>
      <c r="AX563" s="201"/>
      <c r="AZ563" s="201"/>
      <c r="BB563"/>
      <c r="BD563" s="117" t="s">
        <v>2484</v>
      </c>
    </row>
    <row r="564" spans="46:56" x14ac:dyDescent="0.25">
      <c r="AT564" s="117" t="s">
        <v>1060</v>
      </c>
      <c r="AV564" s="201"/>
      <c r="AW564" s="201"/>
      <c r="AX564" s="201"/>
      <c r="AZ564" s="201"/>
      <c r="BB564"/>
      <c r="BD564" s="117" t="s">
        <v>2485</v>
      </c>
    </row>
    <row r="565" spans="46:56" x14ac:dyDescent="0.25">
      <c r="AT565" s="117" t="s">
        <v>1061</v>
      </c>
      <c r="AV565" s="201"/>
      <c r="AW565" s="201"/>
      <c r="AX565" s="201"/>
      <c r="AZ565" s="201"/>
      <c r="BB565"/>
      <c r="BD565" s="117" t="s">
        <v>2486</v>
      </c>
    </row>
    <row r="566" spans="46:56" x14ac:dyDescent="0.25">
      <c r="AT566" s="117" t="s">
        <v>1062</v>
      </c>
      <c r="AV566" s="201"/>
      <c r="AW566" s="201"/>
      <c r="AX566" s="201"/>
      <c r="AZ566" s="201"/>
      <c r="BB566"/>
      <c r="BD566" s="117" t="s">
        <v>2487</v>
      </c>
    </row>
    <row r="567" spans="46:56" x14ac:dyDescent="0.25">
      <c r="AT567" s="117" t="s">
        <v>1063</v>
      </c>
      <c r="AV567" s="201"/>
      <c r="AW567" s="201"/>
      <c r="AX567" s="201"/>
      <c r="AZ567" s="201"/>
      <c r="BB567"/>
      <c r="BD567" s="117" t="s">
        <v>2488</v>
      </c>
    </row>
    <row r="568" spans="46:56" x14ac:dyDescent="0.25">
      <c r="AT568" s="117" t="s">
        <v>1064</v>
      </c>
      <c r="AV568" s="201"/>
      <c r="AW568" s="201"/>
      <c r="AX568" s="201"/>
      <c r="AZ568" s="201"/>
      <c r="BB568"/>
      <c r="BD568" s="117" t="s">
        <v>2489</v>
      </c>
    </row>
    <row r="569" spans="46:56" x14ac:dyDescent="0.25">
      <c r="AT569" s="117" t="s">
        <v>1065</v>
      </c>
      <c r="AV569" s="201"/>
      <c r="AW569" s="201"/>
      <c r="AX569" s="201"/>
      <c r="AZ569" s="201"/>
      <c r="BB569"/>
      <c r="BD569" s="117" t="s">
        <v>2490</v>
      </c>
    </row>
    <row r="570" spans="46:56" x14ac:dyDescent="0.25">
      <c r="AT570" s="117" t="s">
        <v>1066</v>
      </c>
      <c r="AV570" s="201"/>
      <c r="AW570" s="201"/>
      <c r="AX570" s="201"/>
      <c r="AZ570" s="201"/>
      <c r="BB570"/>
      <c r="BD570" s="117" t="s">
        <v>2491</v>
      </c>
    </row>
    <row r="571" spans="46:56" x14ac:dyDescent="0.25">
      <c r="AT571" s="117" t="s">
        <v>1067</v>
      </c>
      <c r="AV571" s="201"/>
      <c r="AW571" s="201"/>
      <c r="AX571" s="201"/>
      <c r="AZ571" s="201"/>
      <c r="BB571"/>
      <c r="BD571" s="117" t="s">
        <v>2492</v>
      </c>
    </row>
    <row r="572" spans="46:56" x14ac:dyDescent="0.25">
      <c r="AT572" s="117" t="s">
        <v>1068</v>
      </c>
      <c r="AV572" s="201"/>
      <c r="AW572" s="201"/>
      <c r="AX572" s="201"/>
      <c r="AZ572" s="201"/>
      <c r="BB572"/>
      <c r="BD572" s="117" t="s">
        <v>2493</v>
      </c>
    </row>
    <row r="573" spans="46:56" x14ac:dyDescent="0.25">
      <c r="AT573" s="117" t="s">
        <v>1069</v>
      </c>
      <c r="AV573" s="201"/>
      <c r="AW573" s="201"/>
      <c r="AX573" s="201"/>
      <c r="AZ573" s="201"/>
      <c r="BB573"/>
      <c r="BD573" s="117" t="s">
        <v>2494</v>
      </c>
    </row>
    <row r="574" spans="46:56" x14ac:dyDescent="0.25">
      <c r="AT574" s="117" t="s">
        <v>1070</v>
      </c>
      <c r="AV574" s="201"/>
      <c r="AW574" s="201"/>
      <c r="AX574" s="201"/>
      <c r="AZ574" s="201"/>
      <c r="BB574"/>
      <c r="BD574" s="117" t="s">
        <v>2495</v>
      </c>
    </row>
    <row r="575" spans="46:56" x14ac:dyDescent="0.25">
      <c r="AT575" s="117" t="s">
        <v>1071</v>
      </c>
      <c r="AV575" s="201"/>
      <c r="AW575" s="201"/>
      <c r="AX575" s="201"/>
      <c r="AZ575" s="201"/>
      <c r="BB575"/>
      <c r="BD575" s="117" t="s">
        <v>2496</v>
      </c>
    </row>
    <row r="576" spans="46:56" x14ac:dyDescent="0.25">
      <c r="AT576" s="117" t="s">
        <v>1072</v>
      </c>
      <c r="AV576" s="201"/>
      <c r="AW576" s="201"/>
      <c r="AX576" s="201"/>
      <c r="AZ576" s="201"/>
      <c r="BB576"/>
      <c r="BD576" s="117" t="s">
        <v>2497</v>
      </c>
    </row>
    <row r="577" spans="46:56" x14ac:dyDescent="0.25">
      <c r="AT577" s="117" t="s">
        <v>1073</v>
      </c>
      <c r="AV577" s="201"/>
      <c r="AW577" s="201"/>
      <c r="AX577" s="201"/>
      <c r="AZ577" s="201"/>
      <c r="BB577"/>
      <c r="BD577" s="117" t="s">
        <v>2498</v>
      </c>
    </row>
    <row r="578" spans="46:56" x14ac:dyDescent="0.25">
      <c r="AT578" s="117" t="s">
        <v>1074</v>
      </c>
      <c r="AV578" s="201"/>
      <c r="AW578" s="201"/>
      <c r="AX578" s="201"/>
      <c r="AZ578" s="201"/>
      <c r="BB578"/>
      <c r="BD578" s="117" t="s">
        <v>2499</v>
      </c>
    </row>
    <row r="579" spans="46:56" x14ac:dyDescent="0.25">
      <c r="AT579" s="117" t="s">
        <v>1075</v>
      </c>
      <c r="AV579" s="201"/>
      <c r="AW579" s="201"/>
      <c r="AX579" s="201"/>
      <c r="AZ579" s="201"/>
      <c r="BB579"/>
      <c r="BD579" s="117" t="s">
        <v>2500</v>
      </c>
    </row>
    <row r="580" spans="46:56" x14ac:dyDescent="0.25">
      <c r="AT580" s="117" t="s">
        <v>1076</v>
      </c>
      <c r="AV580" s="201"/>
      <c r="AW580" s="201"/>
      <c r="AX580" s="201"/>
      <c r="AZ580" s="201"/>
      <c r="BB580"/>
      <c r="BD580" s="117" t="s">
        <v>2501</v>
      </c>
    </row>
    <row r="581" spans="46:56" x14ac:dyDescent="0.25">
      <c r="AT581" s="117" t="s">
        <v>1077</v>
      </c>
      <c r="AV581" s="201"/>
      <c r="AW581" s="201"/>
      <c r="AX581" s="201"/>
      <c r="AZ581" s="201"/>
      <c r="BB581"/>
      <c r="BD581" s="117" t="s">
        <v>2502</v>
      </c>
    </row>
    <row r="582" spans="46:56" x14ac:dyDescent="0.25">
      <c r="AT582" s="117" t="s">
        <v>1078</v>
      </c>
      <c r="AV582" s="201"/>
      <c r="AW582" s="201"/>
      <c r="AX582" s="201"/>
      <c r="AZ582" s="201"/>
      <c r="BB582"/>
      <c r="BD582" s="117" t="s">
        <v>2503</v>
      </c>
    </row>
    <row r="583" spans="46:56" x14ac:dyDescent="0.25">
      <c r="AT583" s="117" t="s">
        <v>1079</v>
      </c>
      <c r="AV583" s="201"/>
      <c r="AW583" s="201"/>
      <c r="AX583" s="201"/>
      <c r="AZ583" s="201"/>
      <c r="BB583"/>
      <c r="BD583" s="117" t="s">
        <v>2504</v>
      </c>
    </row>
    <row r="584" spans="46:56" x14ac:dyDescent="0.25">
      <c r="AT584" s="117" t="s">
        <v>1080</v>
      </c>
      <c r="AV584" s="201"/>
      <c r="AW584" s="201"/>
      <c r="AX584" s="201"/>
      <c r="AZ584" s="201"/>
      <c r="BB584"/>
      <c r="BD584" s="117" t="s">
        <v>2505</v>
      </c>
    </row>
    <row r="585" spans="46:56" x14ac:dyDescent="0.25">
      <c r="AT585" s="117" t="s">
        <v>1081</v>
      </c>
      <c r="AV585" s="201"/>
      <c r="AW585" s="201"/>
      <c r="AX585" s="201"/>
      <c r="AZ585" s="201"/>
      <c r="BB585"/>
      <c r="BD585" s="117" t="s">
        <v>2506</v>
      </c>
    </row>
    <row r="586" spans="46:56" x14ac:dyDescent="0.25">
      <c r="AT586" s="117" t="s">
        <v>1082</v>
      </c>
      <c r="AV586" s="201"/>
      <c r="AW586" s="201"/>
      <c r="AX586" s="201"/>
      <c r="AZ586" s="201"/>
      <c r="BB586"/>
      <c r="BD586" s="117" t="s">
        <v>2507</v>
      </c>
    </row>
    <row r="587" spans="46:56" x14ac:dyDescent="0.25">
      <c r="AT587" s="117" t="s">
        <v>1083</v>
      </c>
      <c r="AV587" s="201"/>
      <c r="AW587" s="201"/>
      <c r="AX587" s="201"/>
      <c r="AZ587" s="201"/>
      <c r="BB587"/>
      <c r="BD587" s="117" t="s">
        <v>2508</v>
      </c>
    </row>
    <row r="588" spans="46:56" x14ac:dyDescent="0.25">
      <c r="AT588" s="117" t="s">
        <v>1084</v>
      </c>
      <c r="AV588" s="201"/>
      <c r="AW588" s="201"/>
      <c r="AX588" s="201"/>
      <c r="AZ588" s="201"/>
      <c r="BB588"/>
      <c r="BD588" s="117" t="s">
        <v>2509</v>
      </c>
    </row>
    <row r="589" spans="46:56" x14ac:dyDescent="0.25">
      <c r="AT589" s="117" t="s">
        <v>1085</v>
      </c>
      <c r="AV589" s="201"/>
      <c r="AW589" s="201"/>
      <c r="AX589" s="201"/>
      <c r="AZ589" s="201"/>
      <c r="BB589"/>
      <c r="BD589" s="117" t="s">
        <v>2510</v>
      </c>
    </row>
    <row r="590" spans="46:56" x14ac:dyDescent="0.25">
      <c r="AT590" s="117" t="s">
        <v>1086</v>
      </c>
      <c r="AV590" s="201"/>
      <c r="AW590" s="201"/>
      <c r="AX590" s="201"/>
      <c r="AZ590" s="201"/>
      <c r="BB590"/>
      <c r="BD590" s="117" t="s">
        <v>2511</v>
      </c>
    </row>
    <row r="591" spans="46:56" x14ac:dyDescent="0.25">
      <c r="AT591" s="117" t="s">
        <v>1087</v>
      </c>
      <c r="AV591" s="201"/>
      <c r="AW591" s="201"/>
      <c r="AX591" s="201"/>
      <c r="AZ591" s="201"/>
      <c r="BB591"/>
      <c r="BD591" s="117" t="s">
        <v>2512</v>
      </c>
    </row>
    <row r="592" spans="46:56" x14ac:dyDescent="0.25">
      <c r="AT592" s="117" t="s">
        <v>1088</v>
      </c>
      <c r="AV592" s="201"/>
      <c r="AW592" s="201"/>
      <c r="AX592" s="201"/>
      <c r="AZ592" s="201"/>
      <c r="BB592"/>
      <c r="BD592" s="117" t="s">
        <v>2513</v>
      </c>
    </row>
    <row r="593" spans="46:56" x14ac:dyDescent="0.25">
      <c r="AT593" s="117" t="s">
        <v>1089</v>
      </c>
      <c r="AV593" s="201"/>
      <c r="AW593" s="201"/>
      <c r="AX593" s="201"/>
      <c r="AZ593" s="201"/>
      <c r="BB593"/>
      <c r="BD593" s="117" t="s">
        <v>2514</v>
      </c>
    </row>
    <row r="594" spans="46:56" x14ac:dyDescent="0.25">
      <c r="AT594" s="117" t="s">
        <v>1090</v>
      </c>
      <c r="AV594" s="201"/>
      <c r="AW594" s="201"/>
      <c r="AX594" s="201"/>
      <c r="AZ594" s="201"/>
      <c r="BB594"/>
      <c r="BD594" s="117" t="s">
        <v>2515</v>
      </c>
    </row>
    <row r="595" spans="46:56" x14ac:dyDescent="0.25">
      <c r="AT595" s="117" t="s">
        <v>1091</v>
      </c>
      <c r="AV595" s="201"/>
      <c r="AW595" s="201"/>
      <c r="AX595" s="201"/>
      <c r="AZ595" s="201"/>
      <c r="BB595"/>
      <c r="BD595" s="117" t="s">
        <v>2516</v>
      </c>
    </row>
    <row r="596" spans="46:56" x14ac:dyDescent="0.25">
      <c r="AT596" s="117" t="s">
        <v>1092</v>
      </c>
      <c r="AV596" s="201"/>
      <c r="AW596" s="201"/>
      <c r="AX596" s="201"/>
      <c r="AZ596" s="201"/>
      <c r="BB596"/>
      <c r="BD596" s="117" t="s">
        <v>2517</v>
      </c>
    </row>
    <row r="597" spans="46:56" x14ac:dyDescent="0.25">
      <c r="AT597" s="117" t="s">
        <v>1093</v>
      </c>
      <c r="AV597" s="201"/>
      <c r="AW597" s="201"/>
      <c r="AX597" s="201"/>
      <c r="AZ597" s="201"/>
      <c r="BB597"/>
      <c r="BD597" s="117" t="s">
        <v>2518</v>
      </c>
    </row>
    <row r="598" spans="46:56" x14ac:dyDescent="0.25">
      <c r="AT598" s="117" t="s">
        <v>1094</v>
      </c>
      <c r="AV598" s="201"/>
      <c r="AW598" s="201"/>
      <c r="AX598" s="201"/>
      <c r="AZ598" s="201"/>
      <c r="BB598"/>
      <c r="BD598" s="117" t="s">
        <v>2519</v>
      </c>
    </row>
    <row r="599" spans="46:56" x14ac:dyDescent="0.25">
      <c r="AT599" s="117" t="s">
        <v>1095</v>
      </c>
      <c r="AV599" s="201"/>
      <c r="AW599" s="201"/>
      <c r="AX599" s="201"/>
      <c r="AZ599" s="201"/>
      <c r="BB599"/>
      <c r="BD599" s="117" t="s">
        <v>2520</v>
      </c>
    </row>
    <row r="600" spans="46:56" x14ac:dyDescent="0.25">
      <c r="AT600" s="117" t="s">
        <v>201</v>
      </c>
      <c r="AV600" s="201"/>
      <c r="AW600" s="201"/>
      <c r="AX600" s="201"/>
      <c r="AZ600" s="201"/>
      <c r="BB600"/>
      <c r="BD600" s="117" t="s">
        <v>2521</v>
      </c>
    </row>
    <row r="601" spans="46:56" x14ac:dyDescent="0.25">
      <c r="AT601" s="117" t="s">
        <v>1096</v>
      </c>
      <c r="AV601" s="201"/>
      <c r="AW601" s="201"/>
      <c r="AX601" s="201"/>
      <c r="AZ601" s="201"/>
      <c r="BB601"/>
      <c r="BD601" s="117" t="s">
        <v>2522</v>
      </c>
    </row>
    <row r="602" spans="46:56" x14ac:dyDescent="0.25">
      <c r="AT602" s="117" t="s">
        <v>1097</v>
      </c>
      <c r="AV602" s="201"/>
      <c r="AW602" s="201"/>
      <c r="AX602" s="201"/>
      <c r="AZ602" s="201"/>
      <c r="BB602"/>
      <c r="BD602" s="117" t="s">
        <v>2523</v>
      </c>
    </row>
    <row r="603" spans="46:56" x14ac:dyDescent="0.25">
      <c r="AT603" s="117" t="s">
        <v>1098</v>
      </c>
      <c r="AV603" s="201"/>
      <c r="AW603" s="201"/>
      <c r="AX603" s="201"/>
      <c r="AZ603" s="201"/>
      <c r="BB603"/>
      <c r="BD603" s="117" t="s">
        <v>2524</v>
      </c>
    </row>
    <row r="604" spans="46:56" x14ac:dyDescent="0.25">
      <c r="AT604" s="117" t="s">
        <v>1099</v>
      </c>
      <c r="AV604" s="201"/>
      <c r="AW604" s="201"/>
      <c r="AX604" s="201"/>
      <c r="AZ604" s="201"/>
      <c r="BB604"/>
      <c r="BD604" s="117" t="s">
        <v>2525</v>
      </c>
    </row>
    <row r="605" spans="46:56" x14ac:dyDescent="0.25">
      <c r="AT605" s="117" t="s">
        <v>1100</v>
      </c>
      <c r="AV605" s="201"/>
      <c r="AW605" s="201"/>
      <c r="AX605" s="201"/>
      <c r="AZ605" s="201"/>
      <c r="BB605"/>
      <c r="BD605" s="117" t="s">
        <v>2526</v>
      </c>
    </row>
    <row r="606" spans="46:56" x14ac:dyDescent="0.25">
      <c r="AT606" s="117" t="s">
        <v>1101</v>
      </c>
      <c r="AV606" s="201"/>
      <c r="AW606" s="201"/>
      <c r="AX606" s="201"/>
      <c r="AZ606" s="201"/>
      <c r="BB606"/>
      <c r="BD606" s="117" t="s">
        <v>2527</v>
      </c>
    </row>
    <row r="607" spans="46:56" x14ac:dyDescent="0.25">
      <c r="AT607" s="117" t="s">
        <v>1102</v>
      </c>
      <c r="AV607" s="201"/>
      <c r="AW607" s="201"/>
      <c r="AX607" s="201"/>
      <c r="AZ607" s="201"/>
      <c r="BB607"/>
      <c r="BD607" s="117" t="s">
        <v>2528</v>
      </c>
    </row>
    <row r="608" spans="46:56" x14ac:dyDescent="0.25">
      <c r="AT608" s="117" t="s">
        <v>1103</v>
      </c>
      <c r="AV608" s="201"/>
      <c r="AW608" s="201"/>
      <c r="AX608" s="201"/>
      <c r="AZ608" s="201"/>
      <c r="BB608"/>
      <c r="BD608" s="117" t="s">
        <v>2529</v>
      </c>
    </row>
    <row r="609" spans="46:56" x14ac:dyDescent="0.25">
      <c r="AT609" s="117" t="s">
        <v>1104</v>
      </c>
      <c r="AV609" s="201"/>
      <c r="AW609" s="201"/>
      <c r="AX609" s="201"/>
      <c r="AZ609" s="201"/>
      <c r="BB609"/>
      <c r="BD609" s="117" t="s">
        <v>2530</v>
      </c>
    </row>
    <row r="610" spans="46:56" x14ac:dyDescent="0.25">
      <c r="AT610" s="117" t="s">
        <v>1105</v>
      </c>
      <c r="AV610" s="201"/>
      <c r="AW610" s="201"/>
      <c r="AX610" s="201"/>
      <c r="AZ610" s="201"/>
      <c r="BB610"/>
      <c r="BD610" s="117" t="s">
        <v>2531</v>
      </c>
    </row>
    <row r="611" spans="46:56" x14ac:dyDescent="0.25">
      <c r="AT611" s="117" t="s">
        <v>1106</v>
      </c>
      <c r="AV611" s="201"/>
      <c r="AW611" s="201"/>
      <c r="AX611" s="201"/>
      <c r="AZ611" s="201"/>
      <c r="BB611"/>
      <c r="BD611" s="117" t="s">
        <v>2532</v>
      </c>
    </row>
    <row r="612" spans="46:56" x14ac:dyDescent="0.25">
      <c r="AT612" s="117" t="s">
        <v>1107</v>
      </c>
      <c r="AV612" s="201"/>
      <c r="AW612" s="201"/>
      <c r="AX612" s="201"/>
      <c r="AZ612" s="201"/>
      <c r="BB612"/>
      <c r="BD612" s="117" t="s">
        <v>2533</v>
      </c>
    </row>
    <row r="613" spans="46:56" x14ac:dyDescent="0.25">
      <c r="AT613" s="117" t="s">
        <v>1108</v>
      </c>
      <c r="AV613" s="201"/>
      <c r="AW613" s="201"/>
      <c r="AX613" s="201"/>
      <c r="AZ613" s="201"/>
      <c r="BB613"/>
      <c r="BD613" s="117" t="s">
        <v>2534</v>
      </c>
    </row>
    <row r="614" spans="46:56" x14ac:dyDescent="0.25">
      <c r="AT614" s="117" t="s">
        <v>1109</v>
      </c>
      <c r="AV614" s="201"/>
      <c r="AW614" s="201"/>
      <c r="AX614" s="201"/>
      <c r="AZ614" s="201"/>
      <c r="BB614"/>
      <c r="BD614" s="117" t="s">
        <v>2535</v>
      </c>
    </row>
    <row r="615" spans="46:56" x14ac:dyDescent="0.25">
      <c r="AT615" s="117" t="s">
        <v>1110</v>
      </c>
      <c r="AV615" s="201"/>
      <c r="AW615" s="201"/>
      <c r="AX615" s="201"/>
      <c r="AZ615" s="201"/>
      <c r="BB615"/>
      <c r="BD615" s="117" t="s">
        <v>2536</v>
      </c>
    </row>
    <row r="616" spans="46:56" x14ac:dyDescent="0.25">
      <c r="AT616" s="117" t="s">
        <v>1111</v>
      </c>
      <c r="AV616" s="201"/>
      <c r="AW616" s="201"/>
      <c r="AX616" s="201"/>
      <c r="AZ616" s="201"/>
      <c r="BB616"/>
      <c r="BD616" s="117" t="s">
        <v>2537</v>
      </c>
    </row>
    <row r="617" spans="46:56" x14ac:dyDescent="0.25">
      <c r="AT617" s="117" t="s">
        <v>1112</v>
      </c>
      <c r="AV617" s="201"/>
      <c r="AW617" s="201"/>
      <c r="AX617" s="201"/>
      <c r="AZ617" s="201"/>
      <c r="BB617"/>
      <c r="BD617" s="117" t="s">
        <v>2538</v>
      </c>
    </row>
    <row r="618" spans="46:56" x14ac:dyDescent="0.25">
      <c r="AT618" s="117" t="s">
        <v>1113</v>
      </c>
      <c r="AV618" s="201"/>
      <c r="AW618" s="201"/>
      <c r="AX618" s="201"/>
      <c r="AZ618" s="201"/>
      <c r="BB618"/>
      <c r="BD618" s="117" t="s">
        <v>2539</v>
      </c>
    </row>
    <row r="619" spans="46:56" x14ac:dyDescent="0.25">
      <c r="AT619" s="117" t="s">
        <v>1114</v>
      </c>
      <c r="AV619" s="201"/>
      <c r="AW619" s="201"/>
      <c r="AX619" s="201"/>
      <c r="AZ619" s="201"/>
      <c r="BB619"/>
      <c r="BD619" s="117" t="s">
        <v>2540</v>
      </c>
    </row>
    <row r="620" spans="46:56" x14ac:dyDescent="0.25">
      <c r="AT620" s="117" t="s">
        <v>1115</v>
      </c>
      <c r="AV620" s="201"/>
      <c r="AW620" s="201"/>
      <c r="AX620" s="201"/>
      <c r="AZ620" s="201"/>
      <c r="BB620"/>
      <c r="BD620" s="117" t="s">
        <v>2541</v>
      </c>
    </row>
    <row r="621" spans="46:56" x14ac:dyDescent="0.25">
      <c r="AT621" s="117" t="s">
        <v>1116</v>
      </c>
      <c r="AV621" s="201"/>
      <c r="AW621" s="201"/>
      <c r="AX621" s="201"/>
      <c r="AZ621" s="201"/>
      <c r="BB621"/>
      <c r="BD621" s="117" t="s">
        <v>2542</v>
      </c>
    </row>
    <row r="622" spans="46:56" x14ac:dyDescent="0.25">
      <c r="AT622" s="117" t="s">
        <v>1117</v>
      </c>
      <c r="AV622" s="201"/>
      <c r="AW622" s="201"/>
      <c r="AX622" s="201"/>
      <c r="AZ622" s="201"/>
      <c r="BB622"/>
      <c r="BD622" s="117" t="s">
        <v>2543</v>
      </c>
    </row>
    <row r="623" spans="46:56" x14ac:dyDescent="0.25">
      <c r="AT623" s="117" t="s">
        <v>1118</v>
      </c>
      <c r="AV623" s="201"/>
      <c r="AW623" s="201"/>
      <c r="AX623" s="201"/>
      <c r="AZ623" s="201"/>
      <c r="BB623"/>
      <c r="BD623" s="117" t="s">
        <v>2544</v>
      </c>
    </row>
    <row r="624" spans="46:56" x14ac:dyDescent="0.25">
      <c r="AT624" s="117" t="s">
        <v>1119</v>
      </c>
      <c r="AV624" s="201"/>
      <c r="AW624" s="201"/>
      <c r="AX624" s="201"/>
      <c r="AZ624" s="201"/>
      <c r="BB624"/>
      <c r="BD624" s="117" t="s">
        <v>2545</v>
      </c>
    </row>
    <row r="625" spans="46:56" x14ac:dyDescent="0.25">
      <c r="AT625" s="117" t="s">
        <v>1120</v>
      </c>
      <c r="AV625" s="201"/>
      <c r="AW625" s="201"/>
      <c r="AX625" s="201"/>
      <c r="AZ625" s="201"/>
      <c r="BB625"/>
      <c r="BD625" s="117" t="s">
        <v>2546</v>
      </c>
    </row>
    <row r="626" spans="46:56" x14ac:dyDescent="0.25">
      <c r="AT626" s="117" t="s">
        <v>1121</v>
      </c>
      <c r="AV626" s="201"/>
      <c r="AW626" s="201"/>
      <c r="AX626" s="201"/>
      <c r="AZ626" s="201"/>
      <c r="BB626"/>
      <c r="BD626" s="117" t="s">
        <v>2547</v>
      </c>
    </row>
    <row r="627" spans="46:56" x14ac:dyDescent="0.25">
      <c r="AT627" s="117" t="s">
        <v>1122</v>
      </c>
      <c r="AV627" s="201"/>
      <c r="AW627" s="201"/>
      <c r="AX627" s="201"/>
      <c r="AZ627" s="201"/>
      <c r="BB627"/>
      <c r="BD627" s="117" t="s">
        <v>2548</v>
      </c>
    </row>
    <row r="628" spans="46:56" x14ac:dyDescent="0.25">
      <c r="AT628" s="117" t="s">
        <v>1123</v>
      </c>
      <c r="AV628" s="201"/>
      <c r="AW628" s="201"/>
      <c r="AX628" s="201"/>
      <c r="AZ628" s="201"/>
      <c r="BB628"/>
      <c r="BD628" s="117" t="s">
        <v>2549</v>
      </c>
    </row>
    <row r="629" spans="46:56" x14ac:dyDescent="0.25">
      <c r="AT629" s="117" t="s">
        <v>1124</v>
      </c>
      <c r="AV629" s="201"/>
      <c r="AW629" s="201"/>
      <c r="AX629" s="201"/>
      <c r="AZ629" s="201"/>
      <c r="BB629"/>
      <c r="BD629" s="117" t="s">
        <v>2550</v>
      </c>
    </row>
    <row r="630" spans="46:56" x14ac:dyDescent="0.25">
      <c r="AT630" s="117" t="s">
        <v>1125</v>
      </c>
      <c r="AV630" s="201"/>
      <c r="AW630" s="201"/>
      <c r="AX630" s="201"/>
      <c r="AZ630" s="201"/>
      <c r="BB630"/>
      <c r="BD630" s="117" t="s">
        <v>2551</v>
      </c>
    </row>
    <row r="631" spans="46:56" x14ac:dyDescent="0.25">
      <c r="AT631" s="117" t="s">
        <v>1126</v>
      </c>
      <c r="AV631" s="201"/>
      <c r="AW631" s="201"/>
      <c r="AX631" s="201"/>
      <c r="AZ631" s="201"/>
      <c r="BB631"/>
      <c r="BD631" s="117" t="s">
        <v>2552</v>
      </c>
    </row>
    <row r="632" spans="46:56" x14ac:dyDescent="0.25">
      <c r="AT632" s="117" t="s">
        <v>1127</v>
      </c>
      <c r="AV632" s="201"/>
      <c r="AW632" s="201"/>
      <c r="AX632" s="201"/>
      <c r="AZ632" s="201"/>
      <c r="BB632"/>
      <c r="BD632" s="117" t="s">
        <v>2553</v>
      </c>
    </row>
    <row r="633" spans="46:56" x14ac:dyDescent="0.25">
      <c r="AT633" s="117" t="s">
        <v>1128</v>
      </c>
      <c r="AV633" s="201"/>
      <c r="AW633" s="201"/>
      <c r="AX633" s="201"/>
      <c r="AZ633" s="201"/>
      <c r="BB633"/>
      <c r="BD633" s="117" t="s">
        <v>2554</v>
      </c>
    </row>
    <row r="634" spans="46:56" x14ac:dyDescent="0.25">
      <c r="AT634" s="117" t="s">
        <v>1129</v>
      </c>
      <c r="AV634" s="201"/>
      <c r="AW634" s="201"/>
      <c r="AX634" s="201"/>
      <c r="AZ634" s="201"/>
      <c r="BB634"/>
      <c r="BD634" s="117" t="s">
        <v>2555</v>
      </c>
    </row>
    <row r="635" spans="46:56" x14ac:dyDescent="0.25">
      <c r="AT635" s="117" t="s">
        <v>1130</v>
      </c>
      <c r="AV635" s="201"/>
      <c r="AW635" s="201"/>
      <c r="AX635" s="201"/>
      <c r="AZ635" s="201"/>
      <c r="BB635"/>
      <c r="BD635" s="117" t="s">
        <v>2556</v>
      </c>
    </row>
    <row r="636" spans="46:56" x14ac:dyDescent="0.25">
      <c r="AT636" s="117" t="s">
        <v>1131</v>
      </c>
      <c r="AV636" s="201"/>
      <c r="AW636" s="201"/>
      <c r="AX636" s="201"/>
      <c r="AZ636" s="201"/>
      <c r="BB636"/>
      <c r="BD636" s="117" t="s">
        <v>2557</v>
      </c>
    </row>
    <row r="637" spans="46:56" x14ac:dyDescent="0.25">
      <c r="AT637" s="117" t="s">
        <v>1132</v>
      </c>
      <c r="AV637" s="201"/>
      <c r="AW637" s="201"/>
      <c r="AX637" s="201"/>
      <c r="AZ637" s="201"/>
      <c r="BB637"/>
      <c r="BD637" s="117" t="s">
        <v>2558</v>
      </c>
    </row>
    <row r="638" spans="46:56" x14ac:dyDescent="0.25">
      <c r="AT638" s="117" t="s">
        <v>1133</v>
      </c>
      <c r="AV638" s="201"/>
      <c r="AW638" s="201"/>
      <c r="AX638" s="201"/>
      <c r="AZ638" s="201"/>
      <c r="BB638"/>
      <c r="BD638" s="117" t="s">
        <v>2559</v>
      </c>
    </row>
    <row r="639" spans="46:56" x14ac:dyDescent="0.25">
      <c r="AT639" s="117" t="s">
        <v>1134</v>
      </c>
      <c r="AV639" s="201"/>
      <c r="AW639" s="201"/>
      <c r="AX639" s="201"/>
      <c r="AZ639" s="201"/>
      <c r="BB639"/>
      <c r="BD639" s="117" t="s">
        <v>2560</v>
      </c>
    </row>
    <row r="640" spans="46:56" x14ac:dyDescent="0.25">
      <c r="AT640" s="117" t="s">
        <v>1135</v>
      </c>
      <c r="AV640" s="201"/>
      <c r="AW640" s="201"/>
      <c r="AX640" s="201"/>
      <c r="AZ640" s="201"/>
      <c r="BB640"/>
      <c r="BD640" s="117" t="s">
        <v>2561</v>
      </c>
    </row>
    <row r="641" spans="46:56" x14ac:dyDescent="0.25">
      <c r="AT641" s="117" t="s">
        <v>1136</v>
      </c>
      <c r="AV641" s="201"/>
      <c r="AW641" s="201"/>
      <c r="AX641" s="201"/>
      <c r="AZ641" s="201"/>
      <c r="BB641"/>
      <c r="BD641" s="117" t="s">
        <v>2562</v>
      </c>
    </row>
    <row r="642" spans="46:56" x14ac:dyDescent="0.25">
      <c r="AT642" s="117" t="s">
        <v>1137</v>
      </c>
      <c r="AV642" s="201"/>
      <c r="AW642" s="201"/>
      <c r="AX642" s="201"/>
      <c r="AZ642" s="201"/>
      <c r="BB642"/>
      <c r="BD642" s="117" t="s">
        <v>2563</v>
      </c>
    </row>
    <row r="643" spans="46:56" x14ac:dyDescent="0.25">
      <c r="AT643" s="117" t="s">
        <v>1138</v>
      </c>
      <c r="AV643" s="201"/>
      <c r="AW643" s="201"/>
      <c r="AX643" s="201"/>
      <c r="AZ643" s="201"/>
      <c r="BB643"/>
      <c r="BD643" s="117" t="s">
        <v>2564</v>
      </c>
    </row>
    <row r="644" spans="46:56" x14ac:dyDescent="0.25">
      <c r="AT644" s="117" t="s">
        <v>1139</v>
      </c>
      <c r="AV644" s="201"/>
      <c r="AW644" s="201"/>
      <c r="AX644" s="201"/>
      <c r="AZ644" s="201"/>
      <c r="BB644"/>
      <c r="BD644" s="117" t="s">
        <v>2565</v>
      </c>
    </row>
    <row r="645" spans="46:56" x14ac:dyDescent="0.25">
      <c r="AT645" s="117" t="s">
        <v>1140</v>
      </c>
      <c r="AV645" s="201"/>
      <c r="AW645" s="201"/>
      <c r="AX645" s="201"/>
      <c r="AZ645" s="201"/>
      <c r="BB645"/>
      <c r="BD645" s="117" t="s">
        <v>2566</v>
      </c>
    </row>
    <row r="646" spans="46:56" x14ac:dyDescent="0.25">
      <c r="AT646" s="117" t="s">
        <v>1141</v>
      </c>
      <c r="AV646" s="201"/>
      <c r="AW646" s="201"/>
      <c r="AX646" s="201"/>
      <c r="AZ646" s="201"/>
      <c r="BB646"/>
      <c r="BD646" s="117" t="s">
        <v>2567</v>
      </c>
    </row>
    <row r="647" spans="46:56" x14ac:dyDescent="0.25">
      <c r="AT647" s="117" t="s">
        <v>1142</v>
      </c>
      <c r="AV647" s="201"/>
      <c r="AW647" s="201"/>
      <c r="AX647" s="201"/>
      <c r="AZ647" s="201"/>
      <c r="BB647"/>
      <c r="BD647" s="117" t="s">
        <v>2568</v>
      </c>
    </row>
    <row r="648" spans="46:56" x14ac:dyDescent="0.25">
      <c r="AT648" s="117" t="s">
        <v>1143</v>
      </c>
      <c r="AV648" s="201"/>
      <c r="AW648" s="201"/>
      <c r="AX648" s="201"/>
      <c r="AZ648" s="201"/>
      <c r="BB648"/>
      <c r="BD648" s="117" t="s">
        <v>2569</v>
      </c>
    </row>
    <row r="649" spans="46:56" x14ac:dyDescent="0.25">
      <c r="AT649" s="117" t="s">
        <v>1144</v>
      </c>
      <c r="AV649" s="201"/>
      <c r="AW649" s="201"/>
      <c r="AX649" s="201"/>
      <c r="AZ649" s="201"/>
      <c r="BB649"/>
      <c r="BD649" s="117" t="s">
        <v>2570</v>
      </c>
    </row>
    <row r="650" spans="46:56" x14ac:dyDescent="0.25">
      <c r="AT650" s="117" t="s">
        <v>1145</v>
      </c>
      <c r="AV650" s="201"/>
      <c r="AW650" s="201"/>
      <c r="AX650" s="201"/>
      <c r="AZ650" s="201"/>
      <c r="BB650"/>
      <c r="BD650" s="117" t="s">
        <v>2571</v>
      </c>
    </row>
    <row r="651" spans="46:56" x14ac:dyDescent="0.25">
      <c r="AT651" s="117" t="s">
        <v>1146</v>
      </c>
      <c r="AV651" s="201"/>
      <c r="AW651" s="201"/>
      <c r="AX651" s="201"/>
      <c r="AZ651" s="201"/>
      <c r="BB651"/>
      <c r="BD651" s="117" t="s">
        <v>2572</v>
      </c>
    </row>
    <row r="652" spans="46:56" x14ac:dyDescent="0.25">
      <c r="AT652" s="117" t="s">
        <v>1147</v>
      </c>
      <c r="AV652" s="201"/>
      <c r="AW652" s="201"/>
      <c r="AX652" s="201"/>
      <c r="AZ652" s="201"/>
      <c r="BB652"/>
      <c r="BD652" s="117" t="s">
        <v>2573</v>
      </c>
    </row>
    <row r="653" spans="46:56" x14ac:dyDescent="0.25">
      <c r="AT653" s="117" t="s">
        <v>1148</v>
      </c>
      <c r="AV653" s="201"/>
      <c r="AW653" s="201"/>
      <c r="AX653" s="201"/>
      <c r="AZ653" s="201"/>
      <c r="BB653"/>
      <c r="BD653" s="117" t="s">
        <v>2574</v>
      </c>
    </row>
    <row r="654" spans="46:56" x14ac:dyDescent="0.25">
      <c r="AT654" s="117" t="s">
        <v>1149</v>
      </c>
      <c r="AV654" s="201"/>
      <c r="AW654" s="201"/>
      <c r="AX654" s="201"/>
      <c r="AZ654" s="201"/>
      <c r="BB654"/>
      <c r="BD654" s="117" t="s">
        <v>2575</v>
      </c>
    </row>
    <row r="655" spans="46:56" x14ac:dyDescent="0.25">
      <c r="AT655" s="117" t="s">
        <v>1150</v>
      </c>
      <c r="AV655" s="201"/>
      <c r="AW655" s="201"/>
      <c r="AX655" s="201"/>
      <c r="AZ655" s="201"/>
      <c r="BB655"/>
      <c r="BD655" s="117" t="s">
        <v>2576</v>
      </c>
    </row>
    <row r="656" spans="46:56" x14ac:dyDescent="0.25">
      <c r="AT656" s="117" t="s">
        <v>1151</v>
      </c>
      <c r="AV656" s="201"/>
      <c r="AW656" s="201"/>
      <c r="AX656" s="201"/>
      <c r="AZ656" s="201"/>
      <c r="BB656"/>
      <c r="BD656" s="117" t="s">
        <v>2577</v>
      </c>
    </row>
    <row r="657" spans="46:56" x14ac:dyDescent="0.25">
      <c r="AT657" s="117" t="s">
        <v>1152</v>
      </c>
      <c r="AV657" s="201"/>
      <c r="AW657" s="201"/>
      <c r="AX657" s="201"/>
      <c r="AZ657" s="201"/>
      <c r="BB657"/>
      <c r="BD657" s="117" t="s">
        <v>2578</v>
      </c>
    </row>
    <row r="658" spans="46:56" x14ac:dyDescent="0.25">
      <c r="AT658" s="117" t="s">
        <v>1153</v>
      </c>
      <c r="AV658" s="201"/>
      <c r="AW658" s="201"/>
      <c r="AX658" s="201"/>
      <c r="AZ658" s="201"/>
      <c r="BB658"/>
      <c r="BD658" s="117" t="s">
        <v>2579</v>
      </c>
    </row>
    <row r="659" spans="46:56" x14ac:dyDescent="0.25">
      <c r="AT659" s="117" t="s">
        <v>1154</v>
      </c>
      <c r="AV659" s="201"/>
      <c r="AW659" s="201"/>
      <c r="AX659" s="201"/>
      <c r="AZ659" s="201"/>
      <c r="BB659"/>
      <c r="BD659" s="117" t="s">
        <v>2580</v>
      </c>
    </row>
    <row r="660" spans="46:56" x14ac:dyDescent="0.25">
      <c r="AT660" s="117" t="s">
        <v>1155</v>
      </c>
      <c r="AV660" s="201"/>
      <c r="AW660" s="201"/>
      <c r="AX660" s="201"/>
      <c r="AZ660" s="201"/>
      <c r="BB660"/>
      <c r="BD660" s="117" t="s">
        <v>2581</v>
      </c>
    </row>
    <row r="661" spans="46:56" x14ac:dyDescent="0.25">
      <c r="AT661" s="117" t="s">
        <v>1156</v>
      </c>
      <c r="AV661" s="201"/>
      <c r="AW661" s="201"/>
      <c r="AX661" s="201"/>
      <c r="AZ661" s="201"/>
      <c r="BB661"/>
      <c r="BD661" s="117" t="s">
        <v>2582</v>
      </c>
    </row>
    <row r="662" spans="46:56" x14ac:dyDescent="0.25">
      <c r="AT662" s="117" t="s">
        <v>1157</v>
      </c>
      <c r="AV662" s="201"/>
      <c r="AW662" s="201"/>
      <c r="AX662" s="201"/>
      <c r="AZ662" s="201"/>
      <c r="BB662"/>
      <c r="BD662" s="117" t="s">
        <v>2583</v>
      </c>
    </row>
    <row r="663" spans="46:56" x14ac:dyDescent="0.25">
      <c r="AT663" s="117" t="s">
        <v>1158</v>
      </c>
      <c r="AV663" s="201"/>
      <c r="AW663" s="201"/>
      <c r="AX663" s="201"/>
      <c r="AZ663" s="201"/>
      <c r="BB663"/>
      <c r="BD663" s="117" t="s">
        <v>2584</v>
      </c>
    </row>
    <row r="664" spans="46:56" x14ac:dyDescent="0.25">
      <c r="AT664" s="117" t="s">
        <v>1159</v>
      </c>
      <c r="AV664" s="201"/>
      <c r="AW664" s="201"/>
      <c r="AX664" s="201"/>
      <c r="AZ664" s="201"/>
      <c r="BB664"/>
      <c r="BD664" s="117" t="s">
        <v>2585</v>
      </c>
    </row>
    <row r="665" spans="46:56" x14ac:dyDescent="0.25">
      <c r="AT665" s="117" t="s">
        <v>1160</v>
      </c>
      <c r="AV665" s="201"/>
      <c r="AW665" s="201"/>
      <c r="AX665" s="201"/>
      <c r="AZ665" s="201"/>
      <c r="BB665"/>
      <c r="BD665" s="117" t="s">
        <v>2586</v>
      </c>
    </row>
    <row r="666" spans="46:56" x14ac:dyDescent="0.25">
      <c r="AT666" s="117" t="s">
        <v>1161</v>
      </c>
      <c r="AV666" s="201"/>
      <c r="AW666" s="201"/>
      <c r="AX666" s="201"/>
      <c r="AZ666" s="201"/>
      <c r="BB666"/>
      <c r="BD666" s="117" t="s">
        <v>2587</v>
      </c>
    </row>
    <row r="667" spans="46:56" x14ac:dyDescent="0.25">
      <c r="AT667" s="117" t="s">
        <v>1162</v>
      </c>
      <c r="AV667" s="201"/>
      <c r="AW667" s="201"/>
      <c r="AX667" s="201"/>
      <c r="AZ667" s="201"/>
      <c r="BB667"/>
      <c r="BD667" s="117" t="s">
        <v>2588</v>
      </c>
    </row>
    <row r="668" spans="46:56" x14ac:dyDescent="0.25">
      <c r="AT668" s="117" t="s">
        <v>1163</v>
      </c>
      <c r="AV668" s="201"/>
      <c r="AW668" s="201"/>
      <c r="AX668" s="201"/>
      <c r="AZ668" s="201"/>
      <c r="BB668"/>
      <c r="BD668" s="117" t="s">
        <v>2589</v>
      </c>
    </row>
    <row r="669" spans="46:56" x14ac:dyDescent="0.25">
      <c r="AT669" s="117" t="s">
        <v>1164</v>
      </c>
      <c r="AV669" s="201"/>
      <c r="AW669" s="201"/>
      <c r="AX669" s="201"/>
      <c r="AZ669" s="201"/>
      <c r="BB669"/>
      <c r="BD669" s="117" t="s">
        <v>2590</v>
      </c>
    </row>
    <row r="670" spans="46:56" x14ac:dyDescent="0.25">
      <c r="AT670" s="117" t="s">
        <v>1165</v>
      </c>
      <c r="AV670" s="201"/>
      <c r="AW670" s="201"/>
      <c r="AX670" s="201"/>
      <c r="AZ670" s="201"/>
      <c r="BB670"/>
      <c r="BD670" s="117" t="s">
        <v>2591</v>
      </c>
    </row>
    <row r="671" spans="46:56" x14ac:dyDescent="0.25">
      <c r="AT671" s="117" t="s">
        <v>1166</v>
      </c>
      <c r="AV671" s="201"/>
      <c r="AW671" s="201"/>
      <c r="AX671" s="201"/>
      <c r="AZ671" s="201"/>
      <c r="BB671"/>
      <c r="BD671" s="117" t="s">
        <v>2592</v>
      </c>
    </row>
    <row r="672" spans="46:56" x14ac:dyDescent="0.25">
      <c r="AT672" s="117" t="s">
        <v>1167</v>
      </c>
      <c r="AV672" s="201"/>
      <c r="AW672" s="201"/>
      <c r="AX672" s="201"/>
      <c r="AZ672" s="201"/>
      <c r="BB672"/>
      <c r="BD672" s="117" t="s">
        <v>2593</v>
      </c>
    </row>
    <row r="673" spans="46:56" x14ac:dyDescent="0.25">
      <c r="AT673" s="117" t="s">
        <v>1168</v>
      </c>
      <c r="AV673" s="201"/>
      <c r="AW673" s="201"/>
      <c r="AX673" s="201"/>
      <c r="AZ673" s="201"/>
      <c r="BB673"/>
      <c r="BD673" s="117" t="s">
        <v>2594</v>
      </c>
    </row>
    <row r="674" spans="46:56" x14ac:dyDescent="0.25">
      <c r="AT674" s="117" t="s">
        <v>1169</v>
      </c>
      <c r="AV674" s="201"/>
      <c r="AW674" s="201"/>
      <c r="AX674" s="201"/>
      <c r="AZ674" s="201"/>
      <c r="BB674"/>
      <c r="BD674" s="117" t="s">
        <v>2595</v>
      </c>
    </row>
    <row r="675" spans="46:56" x14ac:dyDescent="0.25">
      <c r="AT675" s="117" t="s">
        <v>1170</v>
      </c>
      <c r="AV675" s="201"/>
      <c r="AW675" s="201"/>
      <c r="AX675" s="201"/>
      <c r="AZ675" s="201"/>
      <c r="BB675"/>
      <c r="BD675" s="117" t="s">
        <v>2596</v>
      </c>
    </row>
    <row r="676" spans="46:56" x14ac:dyDescent="0.25">
      <c r="AT676" s="117" t="s">
        <v>1171</v>
      </c>
      <c r="AV676" s="201"/>
      <c r="AW676" s="201"/>
      <c r="AX676" s="201"/>
      <c r="AZ676" s="201"/>
      <c r="BB676"/>
      <c r="BD676" s="117" t="s">
        <v>2597</v>
      </c>
    </row>
    <row r="677" spans="46:56" x14ac:dyDescent="0.25">
      <c r="AT677" s="117" t="s">
        <v>1172</v>
      </c>
      <c r="AV677" s="201"/>
      <c r="AW677" s="201"/>
      <c r="AX677" s="201"/>
      <c r="AZ677" s="201"/>
      <c r="BB677"/>
      <c r="BD677" s="117" t="s">
        <v>2598</v>
      </c>
    </row>
    <row r="678" spans="46:56" x14ac:dyDescent="0.25">
      <c r="AT678" s="117" t="s">
        <v>1173</v>
      </c>
      <c r="AV678" s="201"/>
      <c r="AW678" s="201"/>
      <c r="AX678" s="201"/>
      <c r="AZ678" s="201"/>
      <c r="BB678"/>
      <c r="BD678" s="117" t="s">
        <v>2599</v>
      </c>
    </row>
    <row r="679" spans="46:56" x14ac:dyDescent="0.25">
      <c r="AT679" s="117" t="s">
        <v>1174</v>
      </c>
      <c r="AV679" s="201"/>
      <c r="AW679" s="201"/>
      <c r="AX679" s="201"/>
      <c r="AZ679" s="201"/>
      <c r="BB679"/>
      <c r="BD679" s="117" t="s">
        <v>2600</v>
      </c>
    </row>
    <row r="680" spans="46:56" x14ac:dyDescent="0.25">
      <c r="AT680" s="117" t="s">
        <v>1175</v>
      </c>
      <c r="AV680" s="201"/>
      <c r="AW680" s="201"/>
      <c r="AX680" s="201"/>
      <c r="AZ680" s="201"/>
      <c r="BB680"/>
      <c r="BD680" s="117" t="s">
        <v>2601</v>
      </c>
    </row>
    <row r="681" spans="46:56" x14ac:dyDescent="0.25">
      <c r="AT681" s="117" t="s">
        <v>1176</v>
      </c>
      <c r="AV681" s="201"/>
      <c r="AW681" s="201"/>
      <c r="AX681" s="201"/>
      <c r="AZ681" s="201"/>
      <c r="BB681"/>
      <c r="BD681" s="117" t="s">
        <v>2602</v>
      </c>
    </row>
    <row r="682" spans="46:56" x14ac:dyDescent="0.25">
      <c r="AT682" s="117" t="s">
        <v>1177</v>
      </c>
      <c r="AV682" s="201"/>
      <c r="AW682" s="201"/>
      <c r="AX682" s="201"/>
      <c r="AZ682" s="201"/>
      <c r="BB682"/>
      <c r="BD682" s="117" t="s">
        <v>2603</v>
      </c>
    </row>
    <row r="683" spans="46:56" x14ac:dyDescent="0.25">
      <c r="AT683" s="117" t="s">
        <v>1178</v>
      </c>
      <c r="AV683" s="201"/>
      <c r="AW683" s="201"/>
      <c r="AX683" s="201"/>
      <c r="AZ683" s="201"/>
      <c r="BB683"/>
      <c r="BD683" s="117" t="s">
        <v>2604</v>
      </c>
    </row>
    <row r="684" spans="46:56" x14ac:dyDescent="0.25">
      <c r="AT684" s="117" t="s">
        <v>1179</v>
      </c>
      <c r="AV684" s="201"/>
      <c r="AW684" s="201"/>
      <c r="AX684" s="201"/>
      <c r="AZ684" s="201"/>
      <c r="BB684"/>
      <c r="BD684" s="117" t="s">
        <v>2605</v>
      </c>
    </row>
    <row r="685" spans="46:56" x14ac:dyDescent="0.25">
      <c r="AT685" s="117" t="s">
        <v>1180</v>
      </c>
      <c r="AV685" s="201"/>
      <c r="AW685" s="201"/>
      <c r="AX685" s="201"/>
      <c r="AZ685" s="201"/>
      <c r="BB685"/>
      <c r="BD685" s="117" t="s">
        <v>2606</v>
      </c>
    </row>
    <row r="686" spans="46:56" x14ac:dyDescent="0.25">
      <c r="AT686" s="117" t="s">
        <v>1181</v>
      </c>
      <c r="AV686" s="201"/>
      <c r="AW686" s="201"/>
      <c r="AX686" s="201"/>
      <c r="AZ686" s="201"/>
      <c r="BB686"/>
      <c r="BD686" s="117" t="s">
        <v>2607</v>
      </c>
    </row>
    <row r="687" spans="46:56" x14ac:dyDescent="0.25">
      <c r="AT687" s="117" t="s">
        <v>1182</v>
      </c>
      <c r="AV687" s="201"/>
      <c r="AW687" s="201"/>
      <c r="AX687" s="201"/>
      <c r="AZ687" s="201"/>
      <c r="BB687"/>
      <c r="BD687" s="117" t="s">
        <v>2608</v>
      </c>
    </row>
    <row r="688" spans="46:56" x14ac:dyDescent="0.25">
      <c r="AT688" s="117" t="s">
        <v>1183</v>
      </c>
      <c r="AV688" s="201"/>
      <c r="AW688" s="201"/>
      <c r="AX688" s="201"/>
      <c r="AZ688" s="201"/>
      <c r="BB688"/>
      <c r="BD688" s="117" t="s">
        <v>2609</v>
      </c>
    </row>
    <row r="689" spans="46:56" x14ac:dyDescent="0.25">
      <c r="AT689" s="117" t="s">
        <v>1184</v>
      </c>
      <c r="AV689" s="201"/>
      <c r="AW689" s="201"/>
      <c r="AX689" s="201"/>
      <c r="AZ689" s="201"/>
      <c r="BB689"/>
      <c r="BD689" s="117" t="s">
        <v>2610</v>
      </c>
    </row>
    <row r="690" spans="46:56" x14ac:dyDescent="0.25">
      <c r="AT690" s="117" t="s">
        <v>1185</v>
      </c>
      <c r="AV690" s="201"/>
      <c r="AW690" s="201"/>
      <c r="AX690" s="201"/>
      <c r="AZ690" s="201"/>
      <c r="BB690"/>
      <c r="BD690" s="117" t="s">
        <v>2611</v>
      </c>
    </row>
    <row r="691" spans="46:56" x14ac:dyDescent="0.25">
      <c r="AT691" s="117" t="s">
        <v>1186</v>
      </c>
      <c r="AV691" s="201"/>
      <c r="AW691" s="201"/>
      <c r="AX691" s="201"/>
      <c r="AZ691" s="201"/>
      <c r="BB691"/>
      <c r="BD691" s="117" t="s">
        <v>2612</v>
      </c>
    </row>
    <row r="692" spans="46:56" x14ac:dyDescent="0.25">
      <c r="AT692" s="117" t="s">
        <v>1187</v>
      </c>
      <c r="AV692" s="201"/>
      <c r="AW692" s="201"/>
      <c r="AX692" s="201"/>
      <c r="AZ692" s="201"/>
      <c r="BB692"/>
      <c r="BD692" s="117" t="s">
        <v>2613</v>
      </c>
    </row>
    <row r="693" spans="46:56" x14ac:dyDescent="0.25">
      <c r="AT693" s="117" t="s">
        <v>1188</v>
      </c>
      <c r="AV693" s="201"/>
      <c r="AW693" s="201"/>
      <c r="AX693" s="201"/>
      <c r="AZ693" s="201"/>
      <c r="BB693"/>
      <c r="BD693" s="117" t="s">
        <v>2614</v>
      </c>
    </row>
    <row r="694" spans="46:56" x14ac:dyDescent="0.25">
      <c r="AT694" s="117" t="s">
        <v>1189</v>
      </c>
      <c r="AV694" s="201"/>
      <c r="AW694" s="201"/>
      <c r="AX694" s="201"/>
      <c r="AZ694" s="201"/>
      <c r="BB694"/>
      <c r="BD694" s="117" t="s">
        <v>2615</v>
      </c>
    </row>
    <row r="695" spans="46:56" x14ac:dyDescent="0.25">
      <c r="AT695" s="117" t="s">
        <v>1190</v>
      </c>
      <c r="AV695" s="201"/>
      <c r="AW695" s="201"/>
      <c r="AX695" s="201"/>
      <c r="AZ695" s="201"/>
      <c r="BB695"/>
      <c r="BD695" s="117" t="s">
        <v>2616</v>
      </c>
    </row>
    <row r="696" spans="46:56" x14ac:dyDescent="0.25">
      <c r="AT696" s="117" t="s">
        <v>1191</v>
      </c>
      <c r="AV696" s="201"/>
      <c r="AW696" s="201"/>
      <c r="AX696" s="201"/>
      <c r="AZ696" s="201"/>
      <c r="BB696"/>
      <c r="BD696" s="117" t="s">
        <v>2617</v>
      </c>
    </row>
    <row r="697" spans="46:56" x14ac:dyDescent="0.25">
      <c r="AT697" s="117" t="s">
        <v>1192</v>
      </c>
      <c r="AV697" s="201"/>
      <c r="AW697" s="201"/>
      <c r="AX697" s="201"/>
      <c r="AZ697" s="201"/>
      <c r="BB697"/>
      <c r="BD697" s="117" t="s">
        <v>2618</v>
      </c>
    </row>
    <row r="698" spans="46:56" x14ac:dyDescent="0.25">
      <c r="AT698" s="117" t="s">
        <v>1193</v>
      </c>
      <c r="AV698" s="201"/>
      <c r="AW698" s="201"/>
      <c r="AX698" s="201"/>
      <c r="AZ698" s="201"/>
      <c r="BB698"/>
      <c r="BD698" s="117" t="s">
        <v>2619</v>
      </c>
    </row>
    <row r="699" spans="46:56" x14ac:dyDescent="0.25">
      <c r="AT699" s="117" t="s">
        <v>1194</v>
      </c>
      <c r="AV699" s="201"/>
      <c r="AW699" s="201"/>
      <c r="AX699" s="201"/>
      <c r="AZ699" s="201"/>
      <c r="BB699"/>
      <c r="BD699" s="117" t="s">
        <v>2620</v>
      </c>
    </row>
    <row r="700" spans="46:56" x14ac:dyDescent="0.25">
      <c r="AT700" s="117" t="s">
        <v>1195</v>
      </c>
      <c r="AV700" s="201"/>
      <c r="AW700" s="201"/>
      <c r="AX700" s="201"/>
      <c r="AZ700" s="201"/>
      <c r="BB700"/>
      <c r="BD700" s="117" t="s">
        <v>2621</v>
      </c>
    </row>
    <row r="701" spans="46:56" x14ac:dyDescent="0.25">
      <c r="AT701" s="117" t="s">
        <v>1196</v>
      </c>
      <c r="AV701" s="201"/>
      <c r="AW701" s="201"/>
      <c r="AX701" s="201"/>
      <c r="AZ701" s="201"/>
      <c r="BB701"/>
      <c r="BD701" s="117" t="s">
        <v>2622</v>
      </c>
    </row>
    <row r="702" spans="46:56" x14ac:dyDescent="0.25">
      <c r="AT702" s="117" t="s">
        <v>1197</v>
      </c>
      <c r="AV702" s="201"/>
      <c r="AW702" s="201"/>
      <c r="AX702" s="201"/>
      <c r="AZ702" s="201"/>
      <c r="BB702"/>
      <c r="BD702" s="117" t="s">
        <v>2623</v>
      </c>
    </row>
    <row r="703" spans="46:56" x14ac:dyDescent="0.25">
      <c r="AT703" s="117" t="s">
        <v>1198</v>
      </c>
      <c r="AV703" s="201"/>
      <c r="AW703" s="201"/>
      <c r="AX703" s="201"/>
      <c r="AZ703" s="201"/>
      <c r="BB703"/>
      <c r="BD703" s="117" t="s">
        <v>2624</v>
      </c>
    </row>
    <row r="704" spans="46:56" x14ac:dyDescent="0.25">
      <c r="AT704" s="117" t="s">
        <v>1199</v>
      </c>
      <c r="AV704" s="201"/>
      <c r="AW704" s="201"/>
      <c r="AX704" s="201"/>
      <c r="AZ704" s="201"/>
      <c r="BB704"/>
      <c r="BD704" s="117" t="s">
        <v>2625</v>
      </c>
    </row>
    <row r="705" spans="46:56" x14ac:dyDescent="0.25">
      <c r="AT705" s="117" t="s">
        <v>1200</v>
      </c>
      <c r="AV705" s="201"/>
      <c r="AW705" s="201"/>
      <c r="AX705" s="201"/>
      <c r="AZ705" s="201"/>
      <c r="BB705"/>
      <c r="BD705" s="117" t="s">
        <v>2626</v>
      </c>
    </row>
    <row r="706" spans="46:56" x14ac:dyDescent="0.25">
      <c r="AT706" s="117" t="s">
        <v>1201</v>
      </c>
      <c r="AV706" s="201"/>
      <c r="AW706" s="201"/>
      <c r="AX706" s="201"/>
      <c r="AZ706" s="201"/>
      <c r="BB706"/>
      <c r="BD706" s="117" t="s">
        <v>2627</v>
      </c>
    </row>
    <row r="707" spans="46:56" x14ac:dyDescent="0.25">
      <c r="AT707" s="117" t="s">
        <v>1202</v>
      </c>
      <c r="AV707" s="201"/>
      <c r="AW707" s="201"/>
      <c r="AX707" s="201"/>
      <c r="AZ707" s="201"/>
      <c r="BB707"/>
      <c r="BD707" s="117" t="s">
        <v>2628</v>
      </c>
    </row>
    <row r="708" spans="46:56" x14ac:dyDescent="0.25">
      <c r="AT708" s="117" t="s">
        <v>1203</v>
      </c>
      <c r="AV708" s="201"/>
      <c r="AW708" s="201"/>
      <c r="AX708" s="201"/>
      <c r="AZ708" s="201"/>
      <c r="BB708"/>
      <c r="BD708" s="117" t="s">
        <v>2629</v>
      </c>
    </row>
    <row r="709" spans="46:56" x14ac:dyDescent="0.25">
      <c r="AT709" s="117" t="s">
        <v>1204</v>
      </c>
      <c r="AV709" s="201"/>
      <c r="AW709" s="201"/>
      <c r="AX709" s="201"/>
      <c r="AZ709" s="201"/>
      <c r="BB709"/>
      <c r="BD709" s="117" t="s">
        <v>2630</v>
      </c>
    </row>
    <row r="710" spans="46:56" x14ac:dyDescent="0.25">
      <c r="AT710" s="117" t="s">
        <v>1205</v>
      </c>
      <c r="AV710" s="201"/>
      <c r="AW710" s="201"/>
      <c r="AX710" s="201"/>
      <c r="AZ710" s="201"/>
      <c r="BB710"/>
      <c r="BD710" s="117" t="s">
        <v>2631</v>
      </c>
    </row>
    <row r="711" spans="46:56" x14ac:dyDescent="0.25">
      <c r="AT711" s="117" t="s">
        <v>1206</v>
      </c>
      <c r="AV711" s="201"/>
      <c r="AW711" s="201"/>
      <c r="AX711" s="201"/>
      <c r="AZ711" s="201"/>
      <c r="BB711"/>
      <c r="BD711" s="117" t="s">
        <v>2632</v>
      </c>
    </row>
    <row r="712" spans="46:56" x14ac:dyDescent="0.25">
      <c r="AT712" s="117" t="s">
        <v>1207</v>
      </c>
      <c r="AV712" s="201"/>
      <c r="AW712" s="201"/>
      <c r="AX712" s="201"/>
      <c r="AZ712" s="201"/>
      <c r="BB712"/>
      <c r="BD712" s="117" t="s">
        <v>2633</v>
      </c>
    </row>
    <row r="713" spans="46:56" x14ac:dyDescent="0.25">
      <c r="AT713" s="117" t="s">
        <v>1208</v>
      </c>
      <c r="AV713" s="201"/>
      <c r="AW713" s="201"/>
      <c r="AX713" s="201"/>
      <c r="AZ713" s="201"/>
      <c r="BB713"/>
      <c r="BD713" s="117" t="s">
        <v>2634</v>
      </c>
    </row>
    <row r="714" spans="46:56" x14ac:dyDescent="0.25">
      <c r="AT714" s="117" t="s">
        <v>1209</v>
      </c>
      <c r="AV714" s="201"/>
      <c r="AW714" s="201"/>
      <c r="AX714" s="201"/>
      <c r="AZ714" s="201"/>
      <c r="BB714"/>
      <c r="BD714" s="117" t="s">
        <v>2635</v>
      </c>
    </row>
    <row r="715" spans="46:56" x14ac:dyDescent="0.25">
      <c r="AT715" s="117" t="s">
        <v>1210</v>
      </c>
      <c r="AV715" s="201"/>
      <c r="AW715" s="201"/>
      <c r="AX715" s="201"/>
      <c r="AZ715" s="201"/>
      <c r="BB715"/>
      <c r="BD715" s="117" t="s">
        <v>2636</v>
      </c>
    </row>
    <row r="716" spans="46:56" x14ac:dyDescent="0.25">
      <c r="AT716" s="117" t="s">
        <v>1211</v>
      </c>
      <c r="AV716" s="201"/>
      <c r="AW716" s="201"/>
      <c r="AX716" s="201"/>
      <c r="AZ716" s="201"/>
      <c r="BB716"/>
      <c r="BD716" s="117" t="s">
        <v>2637</v>
      </c>
    </row>
    <row r="717" spans="46:56" x14ac:dyDescent="0.25">
      <c r="AT717" s="117" t="s">
        <v>1212</v>
      </c>
      <c r="AV717" s="201"/>
      <c r="AW717" s="201"/>
      <c r="AX717" s="201"/>
      <c r="AZ717" s="201"/>
      <c r="BB717"/>
      <c r="BD717" s="117" t="s">
        <v>2638</v>
      </c>
    </row>
    <row r="718" spans="46:56" x14ac:dyDescent="0.25">
      <c r="AT718" s="117" t="s">
        <v>1213</v>
      </c>
      <c r="AV718" s="201"/>
      <c r="AW718" s="201"/>
      <c r="AX718" s="201"/>
      <c r="AZ718" s="201"/>
      <c r="BB718"/>
      <c r="BD718" s="117" t="s">
        <v>2639</v>
      </c>
    </row>
    <row r="719" spans="46:56" x14ac:dyDescent="0.25">
      <c r="AT719" s="117" t="s">
        <v>1214</v>
      </c>
      <c r="AV719" s="201"/>
      <c r="AW719" s="201"/>
      <c r="AX719" s="201"/>
      <c r="AZ719" s="201"/>
      <c r="BB719"/>
      <c r="BD719" s="117" t="s">
        <v>2640</v>
      </c>
    </row>
    <row r="720" spans="46:56" x14ac:dyDescent="0.25">
      <c r="AT720" s="117" t="s">
        <v>1215</v>
      </c>
      <c r="AV720" s="201"/>
      <c r="AW720" s="201"/>
      <c r="AX720" s="201"/>
      <c r="AZ720" s="201"/>
      <c r="BB720"/>
      <c r="BD720" s="117" t="s">
        <v>2641</v>
      </c>
    </row>
    <row r="721" spans="46:56" x14ac:dyDescent="0.25">
      <c r="AT721" s="117" t="s">
        <v>1216</v>
      </c>
      <c r="AV721" s="201"/>
      <c r="AW721" s="201"/>
      <c r="AX721" s="201"/>
      <c r="AZ721" s="201"/>
      <c r="BB721"/>
      <c r="BD721" s="117" t="s">
        <v>2642</v>
      </c>
    </row>
    <row r="722" spans="46:56" x14ac:dyDescent="0.25">
      <c r="AT722" s="117" t="s">
        <v>1217</v>
      </c>
      <c r="AV722" s="201"/>
      <c r="AW722" s="201"/>
      <c r="AX722" s="201"/>
      <c r="AZ722" s="201"/>
      <c r="BB722"/>
      <c r="BD722" s="117" t="s">
        <v>2643</v>
      </c>
    </row>
    <row r="723" spans="46:56" x14ac:dyDescent="0.25">
      <c r="AT723" s="117" t="s">
        <v>1218</v>
      </c>
      <c r="AV723" s="201"/>
      <c r="AW723" s="201"/>
      <c r="AX723" s="201"/>
      <c r="AZ723" s="201"/>
      <c r="BB723"/>
      <c r="BD723" s="117" t="s">
        <v>2644</v>
      </c>
    </row>
    <row r="724" spans="46:56" x14ac:dyDescent="0.25">
      <c r="AT724" s="117" t="s">
        <v>1219</v>
      </c>
      <c r="AV724" s="201"/>
      <c r="AW724" s="201"/>
      <c r="AX724" s="201"/>
      <c r="AZ724" s="201"/>
      <c r="BB724"/>
      <c r="BD724" s="117" t="s">
        <v>2645</v>
      </c>
    </row>
    <row r="725" spans="46:56" x14ac:dyDescent="0.25">
      <c r="AT725" s="117" t="s">
        <v>1220</v>
      </c>
      <c r="AV725" s="201"/>
      <c r="AW725" s="201"/>
      <c r="AX725" s="201"/>
      <c r="AZ725" s="201"/>
      <c r="BB725"/>
      <c r="BD725" s="117" t="s">
        <v>2646</v>
      </c>
    </row>
    <row r="726" spans="46:56" x14ac:dyDescent="0.25">
      <c r="AT726" s="117" t="s">
        <v>1221</v>
      </c>
      <c r="AV726" s="201"/>
      <c r="AW726" s="201"/>
      <c r="AX726" s="201"/>
      <c r="AZ726" s="201"/>
      <c r="BB726"/>
      <c r="BD726" s="117" t="s">
        <v>2647</v>
      </c>
    </row>
    <row r="727" spans="46:56" x14ac:dyDescent="0.25">
      <c r="AT727" s="117" t="s">
        <v>1222</v>
      </c>
      <c r="AV727" s="201"/>
      <c r="AW727" s="201"/>
      <c r="AX727" s="201"/>
      <c r="AZ727" s="201"/>
      <c r="BB727"/>
      <c r="BD727" s="117" t="s">
        <v>2648</v>
      </c>
    </row>
    <row r="728" spans="46:56" x14ac:dyDescent="0.25">
      <c r="AT728" s="117" t="s">
        <v>1223</v>
      </c>
      <c r="AV728" s="201"/>
      <c r="AW728" s="201"/>
      <c r="AX728" s="201"/>
      <c r="AZ728" s="201"/>
      <c r="BB728"/>
      <c r="BD728" s="117" t="s">
        <v>2649</v>
      </c>
    </row>
    <row r="729" spans="46:56" x14ac:dyDescent="0.25">
      <c r="AT729" s="117" t="s">
        <v>1224</v>
      </c>
      <c r="AV729" s="201"/>
      <c r="AW729" s="201"/>
      <c r="AX729" s="201"/>
      <c r="AZ729" s="201"/>
      <c r="BB729"/>
      <c r="BD729" s="117" t="s">
        <v>2650</v>
      </c>
    </row>
    <row r="730" spans="46:56" x14ac:dyDescent="0.25">
      <c r="AT730" s="117" t="s">
        <v>1225</v>
      </c>
      <c r="AV730" s="201"/>
      <c r="AW730" s="201"/>
      <c r="AX730" s="201"/>
      <c r="AZ730" s="201"/>
      <c r="BB730"/>
      <c r="BD730" s="117" t="s">
        <v>2651</v>
      </c>
    </row>
    <row r="731" spans="46:56" x14ac:dyDescent="0.25">
      <c r="AT731" s="117" t="s">
        <v>1226</v>
      </c>
      <c r="AV731" s="201"/>
      <c r="AW731" s="201"/>
      <c r="AX731" s="201"/>
      <c r="AZ731" s="201"/>
      <c r="BB731"/>
      <c r="BD731" s="117" t="s">
        <v>2652</v>
      </c>
    </row>
    <row r="732" spans="46:56" x14ac:dyDescent="0.25">
      <c r="AT732" s="117" t="s">
        <v>1227</v>
      </c>
      <c r="AV732" s="201"/>
      <c r="AW732" s="201"/>
      <c r="AX732" s="201"/>
      <c r="AZ732" s="201"/>
      <c r="BB732"/>
      <c r="BD732" s="117" t="s">
        <v>2653</v>
      </c>
    </row>
    <row r="733" spans="46:56" x14ac:dyDescent="0.25">
      <c r="AT733" s="117" t="s">
        <v>1228</v>
      </c>
      <c r="AV733" s="201"/>
      <c r="AW733" s="201"/>
      <c r="AX733" s="201"/>
      <c r="AZ733" s="201"/>
      <c r="BB733"/>
      <c r="BD733" s="117" t="s">
        <v>2654</v>
      </c>
    </row>
    <row r="734" spans="46:56" x14ac:dyDescent="0.25">
      <c r="AT734" s="117" t="s">
        <v>1229</v>
      </c>
      <c r="AV734" s="201"/>
      <c r="AW734" s="201"/>
      <c r="AX734" s="201"/>
      <c r="AZ734" s="201"/>
      <c r="BB734"/>
      <c r="BD734" s="117" t="s">
        <v>2655</v>
      </c>
    </row>
    <row r="735" spans="46:56" x14ac:dyDescent="0.25">
      <c r="AT735" s="117" t="s">
        <v>1230</v>
      </c>
      <c r="AV735" s="201"/>
      <c r="AW735" s="201"/>
      <c r="AX735" s="201"/>
      <c r="AZ735" s="201"/>
      <c r="BB735"/>
      <c r="BD735" s="117" t="s">
        <v>2656</v>
      </c>
    </row>
    <row r="736" spans="46:56" x14ac:dyDescent="0.25">
      <c r="AT736" s="117" t="s">
        <v>1231</v>
      </c>
      <c r="AV736" s="201"/>
      <c r="AW736" s="201"/>
      <c r="AX736" s="201"/>
      <c r="AZ736" s="201"/>
      <c r="BB736"/>
      <c r="BD736" s="117" t="s">
        <v>2657</v>
      </c>
    </row>
    <row r="737" spans="46:56" x14ac:dyDescent="0.25">
      <c r="AT737" s="117" t="s">
        <v>1232</v>
      </c>
      <c r="AV737" s="201"/>
      <c r="AW737" s="201"/>
      <c r="AX737" s="201"/>
      <c r="AZ737" s="201"/>
      <c r="BB737"/>
      <c r="BD737" s="117" t="s">
        <v>2658</v>
      </c>
    </row>
    <row r="738" spans="46:56" x14ac:dyDescent="0.25">
      <c r="AT738" s="117" t="s">
        <v>1233</v>
      </c>
      <c r="AV738" s="201"/>
      <c r="AW738" s="201"/>
      <c r="AX738" s="201"/>
      <c r="AZ738" s="201"/>
      <c r="BB738"/>
      <c r="BD738" s="117" t="s">
        <v>2659</v>
      </c>
    </row>
    <row r="739" spans="46:56" x14ac:dyDescent="0.25">
      <c r="AT739" s="117" t="s">
        <v>1234</v>
      </c>
      <c r="AV739" s="201"/>
      <c r="AW739" s="201"/>
      <c r="AX739" s="201"/>
      <c r="AZ739" s="201"/>
      <c r="BB739"/>
      <c r="BD739" s="117" t="s">
        <v>2660</v>
      </c>
    </row>
    <row r="740" spans="46:56" x14ac:dyDescent="0.25">
      <c r="AT740" s="117" t="s">
        <v>1235</v>
      </c>
      <c r="AV740" s="201"/>
      <c r="AW740" s="201"/>
      <c r="AX740" s="201"/>
      <c r="AZ740" s="201"/>
      <c r="BB740"/>
      <c r="BD740" s="117" t="s">
        <v>2661</v>
      </c>
    </row>
    <row r="741" spans="46:56" x14ac:dyDescent="0.25">
      <c r="AT741" s="117" t="s">
        <v>1236</v>
      </c>
      <c r="AV741" s="201"/>
      <c r="AW741" s="201"/>
      <c r="AX741" s="201"/>
      <c r="AZ741" s="201"/>
      <c r="BB741"/>
      <c r="BD741" s="117" t="s">
        <v>2662</v>
      </c>
    </row>
    <row r="742" spans="46:56" x14ac:dyDescent="0.25">
      <c r="AT742" s="117" t="s">
        <v>1237</v>
      </c>
      <c r="AV742" s="201"/>
      <c r="AW742" s="201"/>
      <c r="AX742" s="201"/>
      <c r="AZ742" s="201"/>
      <c r="BB742"/>
      <c r="BD742" s="117" t="s">
        <v>2663</v>
      </c>
    </row>
    <row r="743" spans="46:56" x14ac:dyDescent="0.25">
      <c r="AT743" s="117" t="s">
        <v>1238</v>
      </c>
      <c r="AV743" s="201"/>
      <c r="AW743" s="201"/>
      <c r="AX743" s="201"/>
      <c r="AZ743" s="201"/>
      <c r="BB743"/>
      <c r="BD743" s="117" t="s">
        <v>2664</v>
      </c>
    </row>
    <row r="744" spans="46:56" x14ac:dyDescent="0.25">
      <c r="AT744" s="117" t="s">
        <v>1239</v>
      </c>
      <c r="AV744" s="201"/>
      <c r="AW744" s="201"/>
      <c r="AX744" s="201"/>
      <c r="AZ744" s="201"/>
      <c r="BB744"/>
      <c r="BD744" s="117" t="s">
        <v>2665</v>
      </c>
    </row>
    <row r="745" spans="46:56" x14ac:dyDescent="0.25">
      <c r="AT745" s="117" t="s">
        <v>1240</v>
      </c>
      <c r="AV745" s="201"/>
      <c r="AW745" s="201"/>
      <c r="AX745" s="201"/>
      <c r="AZ745" s="201"/>
      <c r="BB745"/>
      <c r="BD745" s="117" t="s">
        <v>2666</v>
      </c>
    </row>
    <row r="746" spans="46:56" x14ac:dyDescent="0.25">
      <c r="AT746" s="117" t="s">
        <v>1241</v>
      </c>
      <c r="AV746" s="201"/>
      <c r="AW746" s="201"/>
      <c r="AX746" s="201"/>
      <c r="AZ746" s="201"/>
      <c r="BB746"/>
      <c r="BD746" s="117" t="s">
        <v>2667</v>
      </c>
    </row>
    <row r="747" spans="46:56" x14ac:dyDescent="0.25">
      <c r="AT747" s="117" t="s">
        <v>1242</v>
      </c>
      <c r="AV747" s="201"/>
      <c r="AW747" s="201"/>
      <c r="AX747" s="201"/>
      <c r="AZ747" s="201"/>
      <c r="BB747"/>
      <c r="BD747" s="117" t="s">
        <v>2668</v>
      </c>
    </row>
    <row r="748" spans="46:56" x14ac:dyDescent="0.25">
      <c r="AT748" s="117" t="s">
        <v>1243</v>
      </c>
      <c r="AV748" s="201"/>
      <c r="AW748" s="201"/>
      <c r="AX748" s="201"/>
      <c r="AZ748" s="201"/>
      <c r="BB748"/>
      <c r="BD748" s="117" t="s">
        <v>2669</v>
      </c>
    </row>
    <row r="749" spans="46:56" x14ac:dyDescent="0.25">
      <c r="AT749" s="117" t="s">
        <v>1244</v>
      </c>
      <c r="AV749" s="201"/>
      <c r="AW749" s="201"/>
      <c r="AX749" s="201"/>
      <c r="AZ749" s="201"/>
      <c r="BB749"/>
      <c r="BD749" s="117" t="s">
        <v>2670</v>
      </c>
    </row>
    <row r="750" spans="46:56" x14ac:dyDescent="0.25">
      <c r="AT750" s="117" t="s">
        <v>1245</v>
      </c>
      <c r="AV750" s="201"/>
      <c r="AW750" s="201"/>
      <c r="AX750" s="201"/>
      <c r="AZ750" s="201"/>
      <c r="BB750"/>
      <c r="BD750" s="117" t="s">
        <v>2671</v>
      </c>
    </row>
    <row r="751" spans="46:56" x14ac:dyDescent="0.25">
      <c r="AT751" s="117" t="s">
        <v>1246</v>
      </c>
      <c r="AV751" s="201"/>
      <c r="AW751" s="201"/>
      <c r="AX751" s="201"/>
      <c r="AZ751" s="201"/>
      <c r="BB751"/>
      <c r="BD751" s="117" t="s">
        <v>2672</v>
      </c>
    </row>
    <row r="752" spans="46:56" x14ac:dyDescent="0.25">
      <c r="AT752" s="117" t="s">
        <v>1247</v>
      </c>
      <c r="AV752" s="201"/>
      <c r="AW752" s="201"/>
      <c r="AX752" s="201"/>
      <c r="AZ752" s="201"/>
      <c r="BB752"/>
      <c r="BD752" s="117" t="s">
        <v>2673</v>
      </c>
    </row>
    <row r="753" spans="46:56" x14ac:dyDescent="0.25">
      <c r="AT753" s="117" t="s">
        <v>1248</v>
      </c>
      <c r="AV753" s="201"/>
      <c r="AW753" s="201"/>
      <c r="AX753" s="201"/>
      <c r="AZ753" s="201"/>
      <c r="BB753"/>
      <c r="BD753" s="117" t="s">
        <v>2674</v>
      </c>
    </row>
    <row r="754" spans="46:56" x14ac:dyDescent="0.25">
      <c r="AT754" s="117" t="s">
        <v>1249</v>
      </c>
      <c r="AV754" s="201"/>
      <c r="AW754" s="201"/>
      <c r="AX754" s="201"/>
      <c r="AZ754" s="201"/>
      <c r="BB754"/>
      <c r="BD754" s="117" t="s">
        <v>2675</v>
      </c>
    </row>
    <row r="755" spans="46:56" x14ac:dyDescent="0.25">
      <c r="AT755" s="117" t="s">
        <v>1250</v>
      </c>
      <c r="AV755" s="201"/>
      <c r="AW755" s="201"/>
      <c r="AX755" s="201"/>
      <c r="AZ755" s="201"/>
      <c r="BB755"/>
      <c r="BD755" s="117" t="s">
        <v>2676</v>
      </c>
    </row>
    <row r="756" spans="46:56" x14ac:dyDescent="0.25">
      <c r="AT756" s="117" t="s">
        <v>1251</v>
      </c>
      <c r="AV756" s="201"/>
      <c r="AW756" s="201"/>
      <c r="AX756" s="201"/>
      <c r="AZ756" s="201"/>
      <c r="BB756"/>
      <c r="BD756" s="117" t="s">
        <v>2677</v>
      </c>
    </row>
    <row r="757" spans="46:56" x14ac:dyDescent="0.25">
      <c r="AT757" s="117" t="s">
        <v>1252</v>
      </c>
      <c r="AV757" s="201"/>
      <c r="AW757" s="201"/>
      <c r="AX757" s="201"/>
      <c r="AZ757" s="201"/>
      <c r="BB757"/>
      <c r="BD757" s="117" t="s">
        <v>2678</v>
      </c>
    </row>
    <row r="758" spans="46:56" x14ac:dyDescent="0.25">
      <c r="AT758" s="117" t="s">
        <v>1253</v>
      </c>
      <c r="AV758" s="201"/>
      <c r="AW758" s="201"/>
      <c r="AX758" s="201"/>
      <c r="AZ758" s="201"/>
      <c r="BB758"/>
      <c r="BD758" s="117" t="s">
        <v>2679</v>
      </c>
    </row>
    <row r="759" spans="46:56" x14ac:dyDescent="0.25">
      <c r="AT759" s="117" t="s">
        <v>1254</v>
      </c>
      <c r="AV759" s="201"/>
      <c r="AW759" s="201"/>
      <c r="AX759" s="201"/>
      <c r="AZ759" s="201"/>
      <c r="BB759"/>
      <c r="BD759" s="117" t="s">
        <v>2680</v>
      </c>
    </row>
    <row r="760" spans="46:56" x14ac:dyDescent="0.25">
      <c r="AT760" s="117" t="s">
        <v>1255</v>
      </c>
      <c r="AV760" s="201"/>
      <c r="AW760" s="201"/>
      <c r="AX760" s="201"/>
      <c r="AZ760" s="201"/>
      <c r="BB760"/>
      <c r="BD760" s="117" t="s">
        <v>2681</v>
      </c>
    </row>
    <row r="761" spans="46:56" x14ac:dyDescent="0.25">
      <c r="AT761" s="117" t="s">
        <v>1256</v>
      </c>
      <c r="AV761" s="201"/>
      <c r="AW761" s="201"/>
      <c r="AX761" s="201"/>
      <c r="AZ761" s="201"/>
      <c r="BB761"/>
      <c r="BD761" s="117" t="s">
        <v>2682</v>
      </c>
    </row>
    <row r="762" spans="46:56" x14ac:dyDescent="0.25">
      <c r="AT762" s="117" t="s">
        <v>1257</v>
      </c>
      <c r="AV762" s="201"/>
      <c r="AW762" s="201"/>
      <c r="AX762" s="201"/>
      <c r="AZ762" s="201"/>
      <c r="BB762"/>
      <c r="BD762" s="117" t="s">
        <v>2683</v>
      </c>
    </row>
    <row r="763" spans="46:56" x14ac:dyDescent="0.25">
      <c r="AT763" s="117" t="s">
        <v>1258</v>
      </c>
      <c r="AV763" s="201"/>
      <c r="AW763" s="201"/>
      <c r="AX763" s="201"/>
      <c r="AZ763" s="201"/>
      <c r="BB763"/>
      <c r="BD763" s="117" t="s">
        <v>2684</v>
      </c>
    </row>
    <row r="764" spans="46:56" x14ac:dyDescent="0.25">
      <c r="AT764" s="117" t="s">
        <v>1259</v>
      </c>
      <c r="AV764" s="201"/>
      <c r="AW764" s="201"/>
      <c r="AX764" s="201"/>
      <c r="AZ764" s="201"/>
      <c r="BB764"/>
      <c r="BD764" s="117" t="s">
        <v>2685</v>
      </c>
    </row>
    <row r="765" spans="46:56" x14ac:dyDescent="0.25">
      <c r="AT765" s="117" t="s">
        <v>1260</v>
      </c>
      <c r="AV765" s="201"/>
      <c r="AW765" s="201"/>
      <c r="AX765" s="201"/>
      <c r="AZ765" s="201"/>
      <c r="BB765"/>
      <c r="BD765" s="117" t="s">
        <v>2686</v>
      </c>
    </row>
    <row r="766" spans="46:56" x14ac:dyDescent="0.25">
      <c r="AT766" s="117" t="s">
        <v>1261</v>
      </c>
      <c r="AV766" s="201"/>
      <c r="AW766" s="201"/>
      <c r="AX766" s="201"/>
      <c r="AZ766" s="201"/>
      <c r="BB766"/>
      <c r="BD766" s="117" t="s">
        <v>2687</v>
      </c>
    </row>
    <row r="767" spans="46:56" x14ac:dyDescent="0.25">
      <c r="AT767" s="117" t="s">
        <v>1262</v>
      </c>
      <c r="AV767" s="201"/>
      <c r="AW767" s="201"/>
      <c r="AX767" s="201"/>
      <c r="AZ767" s="201"/>
      <c r="BB767"/>
      <c r="BD767" s="117" t="s">
        <v>2688</v>
      </c>
    </row>
    <row r="768" spans="46:56" x14ac:dyDescent="0.25">
      <c r="AT768" s="117" t="s">
        <v>1263</v>
      </c>
      <c r="AV768" s="201"/>
      <c r="AW768" s="201"/>
      <c r="AX768" s="201"/>
      <c r="AZ768" s="201"/>
      <c r="BB768"/>
      <c r="BD768" s="117" t="s">
        <v>2689</v>
      </c>
    </row>
    <row r="769" spans="46:56" x14ac:dyDescent="0.25">
      <c r="AT769" s="117" t="s">
        <v>1264</v>
      </c>
      <c r="AV769" s="201"/>
      <c r="AW769" s="201"/>
      <c r="AX769" s="201"/>
      <c r="AZ769" s="201"/>
      <c r="BB769"/>
      <c r="BD769" s="117" t="s">
        <v>2690</v>
      </c>
    </row>
    <row r="770" spans="46:56" x14ac:dyDescent="0.25">
      <c r="AT770" s="117" t="s">
        <v>1265</v>
      </c>
      <c r="AV770" s="201"/>
      <c r="AW770" s="201"/>
      <c r="AX770" s="201"/>
      <c r="AZ770" s="201"/>
      <c r="BB770"/>
      <c r="BD770" s="117" t="s">
        <v>2691</v>
      </c>
    </row>
    <row r="771" spans="46:56" x14ac:dyDescent="0.25">
      <c r="AT771" s="117" t="s">
        <v>1266</v>
      </c>
      <c r="AV771" s="201"/>
      <c r="AW771" s="201"/>
      <c r="AX771" s="201"/>
      <c r="AZ771" s="201"/>
      <c r="BB771"/>
      <c r="BD771" s="117" t="s">
        <v>2692</v>
      </c>
    </row>
    <row r="772" spans="46:56" x14ac:dyDescent="0.25">
      <c r="AT772" s="117" t="s">
        <v>1267</v>
      </c>
      <c r="AV772" s="201"/>
      <c r="AW772" s="201"/>
      <c r="AX772" s="201"/>
      <c r="AZ772" s="201"/>
      <c r="BB772"/>
      <c r="BD772" s="117" t="s">
        <v>2693</v>
      </c>
    </row>
    <row r="773" spans="46:56" x14ac:dyDescent="0.25">
      <c r="AT773" s="117" t="s">
        <v>1268</v>
      </c>
      <c r="AV773" s="201"/>
      <c r="AW773" s="201"/>
      <c r="AX773" s="201"/>
      <c r="AZ773" s="201"/>
      <c r="BB773"/>
      <c r="BD773" s="117" t="s">
        <v>2694</v>
      </c>
    </row>
    <row r="774" spans="46:56" x14ac:dyDescent="0.25">
      <c r="AT774" s="117" t="s">
        <v>1269</v>
      </c>
      <c r="AV774" s="201"/>
      <c r="AW774" s="201"/>
      <c r="AX774" s="201"/>
      <c r="AZ774" s="201"/>
      <c r="BB774"/>
      <c r="BD774" s="117" t="s">
        <v>2695</v>
      </c>
    </row>
    <row r="775" spans="46:56" x14ac:dyDescent="0.25">
      <c r="AT775" s="117" t="s">
        <v>1270</v>
      </c>
      <c r="AV775" s="201"/>
      <c r="AW775" s="201"/>
      <c r="AX775" s="201"/>
      <c r="AZ775" s="201"/>
      <c r="BB775"/>
      <c r="BD775" s="117" t="s">
        <v>2696</v>
      </c>
    </row>
    <row r="776" spans="46:56" x14ac:dyDescent="0.25">
      <c r="AT776" s="117" t="s">
        <v>1271</v>
      </c>
      <c r="AV776" s="201"/>
      <c r="AW776" s="201"/>
      <c r="AX776" s="201"/>
      <c r="AZ776" s="201"/>
      <c r="BB776"/>
      <c r="BD776" s="117" t="s">
        <v>2697</v>
      </c>
    </row>
    <row r="777" spans="46:56" x14ac:dyDescent="0.25">
      <c r="AT777" s="117" t="s">
        <v>1272</v>
      </c>
      <c r="AV777" s="201"/>
      <c r="AW777" s="201"/>
      <c r="AX777" s="201"/>
      <c r="AZ777" s="201"/>
      <c r="BB777"/>
      <c r="BD777" s="117" t="s">
        <v>2698</v>
      </c>
    </row>
    <row r="778" spans="46:56" x14ac:dyDescent="0.25">
      <c r="AT778" s="117" t="s">
        <v>1273</v>
      </c>
      <c r="AV778" s="201"/>
      <c r="AW778" s="201"/>
      <c r="AX778" s="201"/>
      <c r="AZ778" s="201"/>
      <c r="BB778"/>
      <c r="BD778" s="117" t="s">
        <v>2699</v>
      </c>
    </row>
    <row r="779" spans="46:56" x14ac:dyDescent="0.25">
      <c r="AT779" s="117" t="s">
        <v>1274</v>
      </c>
      <c r="AV779" s="201"/>
      <c r="AW779" s="201"/>
      <c r="AX779" s="201"/>
      <c r="AZ779" s="201"/>
      <c r="BB779"/>
      <c r="BD779" s="117" t="s">
        <v>2700</v>
      </c>
    </row>
    <row r="780" spans="46:56" x14ac:dyDescent="0.25">
      <c r="AT780" s="117" t="s">
        <v>1275</v>
      </c>
      <c r="AV780" s="201"/>
      <c r="AW780" s="201"/>
      <c r="AX780" s="201"/>
      <c r="AZ780" s="201"/>
      <c r="BB780"/>
      <c r="BD780" s="117" t="s">
        <v>2701</v>
      </c>
    </row>
    <row r="781" spans="46:56" x14ac:dyDescent="0.25">
      <c r="AT781" s="117" t="s">
        <v>1276</v>
      </c>
      <c r="AV781" s="201"/>
      <c r="AW781" s="201"/>
      <c r="AX781" s="201"/>
      <c r="AZ781" s="201"/>
      <c r="BB781"/>
      <c r="BD781" s="117" t="s">
        <v>2702</v>
      </c>
    </row>
    <row r="782" spans="46:56" x14ac:dyDescent="0.25">
      <c r="AT782" s="117" t="s">
        <v>1277</v>
      </c>
      <c r="AV782" s="201"/>
      <c r="AW782" s="201"/>
      <c r="AX782" s="201"/>
      <c r="AZ782" s="201"/>
      <c r="BB782"/>
      <c r="BD782" s="117" t="s">
        <v>2703</v>
      </c>
    </row>
    <row r="783" spans="46:56" x14ac:dyDescent="0.25">
      <c r="AT783" s="117" t="s">
        <v>1278</v>
      </c>
      <c r="AV783" s="201"/>
      <c r="AW783" s="201"/>
      <c r="AX783" s="201"/>
      <c r="AZ783" s="201"/>
      <c r="BB783"/>
      <c r="BD783" s="117" t="s">
        <v>2704</v>
      </c>
    </row>
    <row r="784" spans="46:56" x14ac:dyDescent="0.25">
      <c r="AT784" s="117" t="s">
        <v>1279</v>
      </c>
      <c r="AV784" s="201"/>
      <c r="AW784" s="201"/>
      <c r="AX784" s="201"/>
      <c r="AZ784" s="201"/>
      <c r="BB784"/>
      <c r="BD784" s="117" t="s">
        <v>2705</v>
      </c>
    </row>
    <row r="785" spans="46:56" x14ac:dyDescent="0.25">
      <c r="AT785" s="117" t="s">
        <v>1280</v>
      </c>
      <c r="AV785" s="201"/>
      <c r="AW785" s="201"/>
      <c r="AX785" s="201"/>
      <c r="AZ785" s="201"/>
      <c r="BB785"/>
      <c r="BD785" s="117" t="s">
        <v>2706</v>
      </c>
    </row>
    <row r="786" spans="46:56" x14ac:dyDescent="0.25">
      <c r="AT786" s="117" t="s">
        <v>1281</v>
      </c>
      <c r="AV786" s="201"/>
      <c r="AW786" s="201"/>
      <c r="AX786" s="201"/>
      <c r="AZ786" s="201"/>
      <c r="BB786"/>
      <c r="BD786" s="117" t="s">
        <v>2707</v>
      </c>
    </row>
    <row r="787" spans="46:56" x14ac:dyDescent="0.25">
      <c r="AT787" s="117" t="s">
        <v>1282</v>
      </c>
      <c r="AV787" s="201"/>
      <c r="AW787" s="201"/>
      <c r="AX787" s="201"/>
      <c r="AZ787" s="201"/>
      <c r="BB787"/>
      <c r="BD787" s="117" t="s">
        <v>2708</v>
      </c>
    </row>
    <row r="788" spans="46:56" x14ac:dyDescent="0.25">
      <c r="AT788" s="117" t="s">
        <v>1283</v>
      </c>
      <c r="AV788" s="201"/>
      <c r="AW788" s="201"/>
      <c r="AX788" s="201"/>
      <c r="AZ788" s="201"/>
      <c r="BB788"/>
      <c r="BD788" s="117" t="s">
        <v>2709</v>
      </c>
    </row>
    <row r="789" spans="46:56" x14ac:dyDescent="0.25">
      <c r="AT789" s="117" t="s">
        <v>1284</v>
      </c>
      <c r="AV789" s="201"/>
      <c r="AW789" s="201"/>
      <c r="AX789" s="201"/>
      <c r="AZ789" s="201"/>
      <c r="BB789"/>
      <c r="BD789" s="117" t="s">
        <v>2710</v>
      </c>
    </row>
    <row r="790" spans="46:56" x14ac:dyDescent="0.25">
      <c r="AT790" s="117" t="s">
        <v>1285</v>
      </c>
      <c r="AV790" s="201"/>
      <c r="AW790" s="201"/>
      <c r="AX790" s="201"/>
      <c r="AZ790" s="201"/>
      <c r="BB790"/>
      <c r="BD790" s="117" t="s">
        <v>2711</v>
      </c>
    </row>
    <row r="791" spans="46:56" x14ac:dyDescent="0.25">
      <c r="AT791" s="117" t="s">
        <v>1286</v>
      </c>
      <c r="AV791" s="201"/>
      <c r="AW791" s="201"/>
      <c r="AX791" s="201"/>
      <c r="AZ791" s="201"/>
      <c r="BB791"/>
      <c r="BD791" s="117" t="s">
        <v>2712</v>
      </c>
    </row>
    <row r="792" spans="46:56" x14ac:dyDescent="0.25">
      <c r="AT792" s="117" t="s">
        <v>1287</v>
      </c>
      <c r="AV792" s="201"/>
      <c r="AW792" s="201"/>
      <c r="AX792" s="201"/>
      <c r="AZ792" s="201"/>
      <c r="BB792"/>
      <c r="BD792" s="117" t="s">
        <v>2713</v>
      </c>
    </row>
    <row r="793" spans="46:56" x14ac:dyDescent="0.25">
      <c r="AT793" s="117" t="s">
        <v>1288</v>
      </c>
      <c r="AV793" s="201"/>
      <c r="AW793" s="201"/>
      <c r="AX793" s="201"/>
      <c r="AZ793" s="201"/>
      <c r="BB793"/>
      <c r="BD793" s="117" t="s">
        <v>2714</v>
      </c>
    </row>
    <row r="794" spans="46:56" x14ac:dyDescent="0.25">
      <c r="AT794" s="117" t="s">
        <v>1289</v>
      </c>
      <c r="AV794" s="201"/>
      <c r="AW794" s="201"/>
      <c r="AX794" s="201"/>
      <c r="AZ794" s="201"/>
      <c r="BB794"/>
      <c r="BD794" s="117" t="s">
        <v>2715</v>
      </c>
    </row>
    <row r="795" spans="46:56" x14ac:dyDescent="0.25">
      <c r="AT795" s="117" t="s">
        <v>1290</v>
      </c>
      <c r="AV795" s="201"/>
      <c r="AW795" s="201"/>
      <c r="AX795" s="201"/>
      <c r="AZ795" s="201"/>
      <c r="BB795"/>
      <c r="BD795" s="117" t="s">
        <v>2716</v>
      </c>
    </row>
    <row r="796" spans="46:56" x14ac:dyDescent="0.25">
      <c r="AT796" s="117" t="s">
        <v>1291</v>
      </c>
      <c r="AV796" s="201"/>
      <c r="AW796" s="201"/>
      <c r="AX796" s="201"/>
      <c r="AZ796" s="201"/>
      <c r="BB796"/>
      <c r="BD796" s="117" t="s">
        <v>2717</v>
      </c>
    </row>
    <row r="797" spans="46:56" x14ac:dyDescent="0.25">
      <c r="AT797" s="117" t="s">
        <v>1292</v>
      </c>
      <c r="AV797" s="201"/>
      <c r="AW797" s="201"/>
      <c r="AX797" s="201"/>
      <c r="AZ797" s="201"/>
      <c r="BB797"/>
      <c r="BD797" s="117" t="s">
        <v>2718</v>
      </c>
    </row>
    <row r="798" spans="46:56" x14ac:dyDescent="0.25">
      <c r="AT798" s="117" t="s">
        <v>1293</v>
      </c>
      <c r="AV798" s="201"/>
      <c r="AW798" s="201"/>
      <c r="AX798" s="201"/>
      <c r="AZ798" s="201"/>
      <c r="BB798"/>
      <c r="BD798" s="117" t="s">
        <v>2719</v>
      </c>
    </row>
    <row r="799" spans="46:56" x14ac:dyDescent="0.25">
      <c r="AT799" s="117" t="s">
        <v>200</v>
      </c>
      <c r="AV799" s="201"/>
      <c r="AW799" s="201"/>
      <c r="AX799" s="201"/>
      <c r="AZ799" s="201"/>
      <c r="BB799"/>
      <c r="BD799" s="117" t="s">
        <v>2720</v>
      </c>
    </row>
    <row r="800" spans="46:56" x14ac:dyDescent="0.25">
      <c r="AT800" s="117" t="s">
        <v>1294</v>
      </c>
      <c r="AV800" s="201"/>
      <c r="AW800" s="201"/>
      <c r="AX800" s="201"/>
      <c r="AZ800" s="201"/>
      <c r="BB800"/>
      <c r="BD800" s="117" t="s">
        <v>2721</v>
      </c>
    </row>
    <row r="801" spans="46:56" x14ac:dyDescent="0.25">
      <c r="AT801" s="117" t="s">
        <v>1295</v>
      </c>
      <c r="AV801" s="201"/>
      <c r="AW801" s="201"/>
      <c r="AX801" s="201"/>
      <c r="AZ801" s="201"/>
      <c r="BB801"/>
      <c r="BD801" s="117" t="s">
        <v>2722</v>
      </c>
    </row>
    <row r="802" spans="46:56" x14ac:dyDescent="0.25">
      <c r="AT802" s="117" t="s">
        <v>1296</v>
      </c>
      <c r="AV802" s="201"/>
      <c r="AW802" s="201"/>
      <c r="AX802" s="201"/>
      <c r="AZ802" s="201"/>
      <c r="BB802"/>
      <c r="BD802" s="117" t="s">
        <v>2723</v>
      </c>
    </row>
    <row r="803" spans="46:56" x14ac:dyDescent="0.25">
      <c r="AT803" s="117" t="s">
        <v>1297</v>
      </c>
      <c r="AV803" s="201"/>
      <c r="AW803" s="201"/>
      <c r="AX803" s="201"/>
      <c r="AZ803" s="201"/>
      <c r="BB803"/>
      <c r="BD803" s="117" t="s">
        <v>2724</v>
      </c>
    </row>
    <row r="804" spans="46:56" x14ac:dyDescent="0.25">
      <c r="AT804" s="117" t="s">
        <v>1298</v>
      </c>
      <c r="AV804" s="201"/>
      <c r="AW804" s="201"/>
      <c r="AX804" s="201"/>
      <c r="AZ804" s="201"/>
      <c r="BB804"/>
      <c r="BD804" s="117" t="s">
        <v>2725</v>
      </c>
    </row>
    <row r="805" spans="46:56" x14ac:dyDescent="0.25">
      <c r="AT805" s="117" t="s">
        <v>1299</v>
      </c>
      <c r="AV805" s="201"/>
      <c r="AW805" s="201"/>
      <c r="AX805" s="201"/>
      <c r="AZ805" s="201"/>
      <c r="BB805"/>
      <c r="BD805" s="117" t="s">
        <v>2726</v>
      </c>
    </row>
    <row r="806" spans="46:56" x14ac:dyDescent="0.25">
      <c r="AT806" s="117" t="s">
        <v>1300</v>
      </c>
      <c r="AV806" s="201"/>
      <c r="AW806" s="201"/>
      <c r="AX806" s="201"/>
      <c r="AZ806" s="201"/>
      <c r="BB806"/>
      <c r="BD806" s="117" t="s">
        <v>2727</v>
      </c>
    </row>
    <row r="807" spans="46:56" x14ac:dyDescent="0.25">
      <c r="AT807" s="117" t="s">
        <v>1301</v>
      </c>
      <c r="AV807" s="201"/>
      <c r="AW807" s="201"/>
      <c r="AX807" s="201"/>
      <c r="AZ807" s="201"/>
      <c r="BB807"/>
      <c r="BD807" s="117" t="s">
        <v>2728</v>
      </c>
    </row>
    <row r="808" spans="46:56" x14ac:dyDescent="0.25">
      <c r="AT808" s="117" t="s">
        <v>1302</v>
      </c>
      <c r="AV808" s="201"/>
      <c r="AW808" s="201"/>
      <c r="AX808" s="201"/>
      <c r="AZ808" s="201"/>
      <c r="BB808"/>
      <c r="BD808" s="117" t="s">
        <v>2729</v>
      </c>
    </row>
    <row r="809" spans="46:56" x14ac:dyDescent="0.25">
      <c r="AT809" s="117" t="s">
        <v>1303</v>
      </c>
      <c r="AV809" s="201"/>
      <c r="AW809" s="201"/>
      <c r="AX809" s="201"/>
      <c r="AZ809" s="201"/>
      <c r="BB809"/>
      <c r="BD809" s="117" t="s">
        <v>2730</v>
      </c>
    </row>
    <row r="810" spans="46:56" x14ac:dyDescent="0.25">
      <c r="AT810" s="117" t="s">
        <v>1304</v>
      </c>
      <c r="AV810" s="201"/>
      <c r="AW810" s="201"/>
      <c r="AX810" s="201"/>
      <c r="AZ810" s="201"/>
      <c r="BB810"/>
      <c r="BD810" s="117" t="s">
        <v>2731</v>
      </c>
    </row>
    <row r="811" spans="46:56" x14ac:dyDescent="0.25">
      <c r="AT811" s="117" t="s">
        <v>1305</v>
      </c>
      <c r="AV811" s="201"/>
      <c r="AW811" s="201"/>
      <c r="AX811" s="201"/>
      <c r="AZ811" s="201"/>
      <c r="BB811"/>
      <c r="BD811" s="117" t="s">
        <v>2732</v>
      </c>
    </row>
    <row r="812" spans="46:56" x14ac:dyDescent="0.25">
      <c r="AT812" s="117" t="s">
        <v>1306</v>
      </c>
      <c r="AV812" s="201"/>
      <c r="AW812" s="201"/>
      <c r="AX812" s="201"/>
      <c r="AZ812" s="201"/>
      <c r="BB812"/>
      <c r="BD812" s="117" t="s">
        <v>2733</v>
      </c>
    </row>
    <row r="813" spans="46:56" x14ac:dyDescent="0.25">
      <c r="AT813" s="117" t="s">
        <v>1307</v>
      </c>
      <c r="AV813" s="201"/>
      <c r="AW813" s="201"/>
      <c r="AX813" s="201"/>
      <c r="AZ813" s="201"/>
      <c r="BB813"/>
      <c r="BD813" s="117" t="s">
        <v>2734</v>
      </c>
    </row>
    <row r="814" spans="46:56" x14ac:dyDescent="0.25">
      <c r="AT814" s="117" t="s">
        <v>1308</v>
      </c>
      <c r="AV814" s="201"/>
      <c r="AW814" s="201"/>
      <c r="AX814" s="201"/>
      <c r="AZ814" s="201"/>
      <c r="BB814"/>
      <c r="BD814" s="117" t="s">
        <v>2735</v>
      </c>
    </row>
    <row r="815" spans="46:56" x14ac:dyDescent="0.25">
      <c r="AT815" s="117" t="s">
        <v>1309</v>
      </c>
      <c r="AV815" s="201"/>
      <c r="AW815" s="201"/>
      <c r="AX815" s="201"/>
      <c r="AZ815" s="201"/>
      <c r="BB815"/>
      <c r="BD815" s="117" t="s">
        <v>2736</v>
      </c>
    </row>
    <row r="816" spans="46:56" x14ac:dyDescent="0.25">
      <c r="AT816" s="117" t="s">
        <v>1310</v>
      </c>
      <c r="AV816" s="201"/>
      <c r="AW816" s="201"/>
      <c r="AX816" s="201"/>
      <c r="AZ816" s="201"/>
      <c r="BB816"/>
      <c r="BD816" s="117" t="s">
        <v>2737</v>
      </c>
    </row>
    <row r="817" spans="46:56" x14ac:dyDescent="0.25">
      <c r="AT817" s="117" t="s">
        <v>1311</v>
      </c>
      <c r="AV817" s="201"/>
      <c r="AW817" s="201"/>
      <c r="AX817" s="201"/>
      <c r="AZ817" s="201"/>
      <c r="BB817"/>
      <c r="BD817" s="117" t="s">
        <v>2738</v>
      </c>
    </row>
    <row r="818" spans="46:56" x14ac:dyDescent="0.25">
      <c r="AT818" s="117" t="s">
        <v>1312</v>
      </c>
      <c r="AV818" s="201"/>
      <c r="AW818" s="201"/>
      <c r="AX818" s="201"/>
      <c r="AZ818" s="201"/>
      <c r="BB818"/>
      <c r="BD818" s="117" t="s">
        <v>2739</v>
      </c>
    </row>
    <row r="819" spans="46:56" x14ac:dyDescent="0.25">
      <c r="AT819" s="117" t="s">
        <v>1313</v>
      </c>
      <c r="AV819" s="201"/>
      <c r="AW819" s="201"/>
      <c r="AX819" s="201"/>
      <c r="AZ819" s="201"/>
      <c r="BB819"/>
      <c r="BD819" s="117" t="s">
        <v>2740</v>
      </c>
    </row>
    <row r="820" spans="46:56" x14ac:dyDescent="0.25">
      <c r="AT820" s="117" t="s">
        <v>1314</v>
      </c>
      <c r="AV820" s="201"/>
      <c r="AW820" s="201"/>
      <c r="AX820" s="201"/>
      <c r="AZ820" s="201"/>
      <c r="BB820"/>
      <c r="BD820" s="117" t="s">
        <v>2741</v>
      </c>
    </row>
    <row r="821" spans="46:56" x14ac:dyDescent="0.25">
      <c r="AT821" s="117" t="s">
        <v>1315</v>
      </c>
      <c r="AV821" s="201"/>
      <c r="AW821" s="201"/>
      <c r="AX821" s="201"/>
      <c r="AZ821" s="201"/>
      <c r="BB821"/>
      <c r="BD821" s="117" t="s">
        <v>2742</v>
      </c>
    </row>
    <row r="822" spans="46:56" x14ac:dyDescent="0.25">
      <c r="AT822" s="117" t="s">
        <v>1316</v>
      </c>
      <c r="AV822" s="201"/>
      <c r="AW822" s="201"/>
      <c r="AX822" s="201"/>
      <c r="AZ822" s="201"/>
      <c r="BB822"/>
      <c r="BD822" s="117" t="s">
        <v>2743</v>
      </c>
    </row>
    <row r="823" spans="46:56" x14ac:dyDescent="0.25">
      <c r="AT823" s="117" t="s">
        <v>1317</v>
      </c>
      <c r="AV823" s="201"/>
      <c r="AW823" s="201"/>
      <c r="AX823" s="201"/>
      <c r="AZ823" s="201"/>
      <c r="BB823"/>
      <c r="BD823" s="117" t="s">
        <v>2744</v>
      </c>
    </row>
    <row r="824" spans="46:56" x14ac:dyDescent="0.25">
      <c r="AT824" s="117" t="s">
        <v>1318</v>
      </c>
      <c r="AV824" s="201"/>
      <c r="AW824" s="201"/>
      <c r="AX824" s="201"/>
      <c r="AZ824" s="201"/>
      <c r="BB824"/>
      <c r="BD824" s="117" t="s">
        <v>2745</v>
      </c>
    </row>
    <row r="825" spans="46:56" x14ac:dyDescent="0.25">
      <c r="AT825" s="117" t="s">
        <v>1319</v>
      </c>
      <c r="AV825" s="201"/>
      <c r="AW825" s="201"/>
      <c r="AX825" s="201"/>
      <c r="AZ825" s="201"/>
      <c r="BB825"/>
      <c r="BD825" s="117" t="s">
        <v>2746</v>
      </c>
    </row>
    <row r="826" spans="46:56" x14ac:dyDescent="0.25">
      <c r="AT826" s="117" t="s">
        <v>1320</v>
      </c>
      <c r="AV826" s="201"/>
      <c r="AW826" s="201"/>
      <c r="AX826" s="201"/>
      <c r="AZ826" s="201"/>
      <c r="BB826"/>
      <c r="BD826" s="117" t="s">
        <v>2747</v>
      </c>
    </row>
    <row r="827" spans="46:56" x14ac:dyDescent="0.25">
      <c r="AT827" s="117" t="s">
        <v>1321</v>
      </c>
      <c r="AV827" s="201"/>
      <c r="AW827" s="201"/>
      <c r="AX827" s="201"/>
      <c r="AZ827" s="201"/>
      <c r="BB827"/>
      <c r="BD827" s="117" t="s">
        <v>2748</v>
      </c>
    </row>
    <row r="828" spans="46:56" x14ac:dyDescent="0.25">
      <c r="AT828" s="117" t="s">
        <v>1322</v>
      </c>
      <c r="AV828" s="201"/>
      <c r="AW828" s="201"/>
      <c r="AX828" s="201"/>
      <c r="AZ828" s="201"/>
      <c r="BB828"/>
      <c r="BD828" s="117" t="s">
        <v>2749</v>
      </c>
    </row>
    <row r="829" spans="46:56" x14ac:dyDescent="0.25">
      <c r="AT829" s="117" t="s">
        <v>1323</v>
      </c>
      <c r="AV829" s="201"/>
      <c r="AW829" s="201"/>
      <c r="AX829" s="201"/>
      <c r="AZ829" s="201"/>
      <c r="BB829"/>
      <c r="BD829" s="117" t="s">
        <v>2750</v>
      </c>
    </row>
    <row r="830" spans="46:56" x14ac:dyDescent="0.25">
      <c r="AT830" s="117" t="s">
        <v>1324</v>
      </c>
      <c r="AV830" s="201"/>
      <c r="AW830" s="201"/>
      <c r="AX830" s="201"/>
      <c r="AZ830" s="201"/>
      <c r="BB830"/>
      <c r="BD830" s="117" t="s">
        <v>2751</v>
      </c>
    </row>
    <row r="831" spans="46:56" x14ac:dyDescent="0.25">
      <c r="AT831" s="117" t="s">
        <v>1325</v>
      </c>
      <c r="AV831" s="201"/>
      <c r="AW831" s="201"/>
      <c r="AX831" s="201"/>
      <c r="AZ831" s="201"/>
      <c r="BB831"/>
      <c r="BD831" s="117" t="s">
        <v>2752</v>
      </c>
    </row>
    <row r="832" spans="46:56" x14ac:dyDescent="0.25">
      <c r="AT832" s="117" t="s">
        <v>1326</v>
      </c>
      <c r="AV832" s="201"/>
      <c r="AW832" s="201"/>
      <c r="AX832" s="201"/>
      <c r="AZ832" s="201"/>
      <c r="BB832"/>
      <c r="BD832" s="117" t="s">
        <v>2753</v>
      </c>
    </row>
    <row r="833" spans="46:56" x14ac:dyDescent="0.25">
      <c r="AT833" s="117" t="s">
        <v>1327</v>
      </c>
      <c r="AV833" s="201"/>
      <c r="AW833" s="201"/>
      <c r="AX833" s="201"/>
      <c r="AZ833" s="201"/>
      <c r="BB833"/>
      <c r="BD833" s="117" t="s">
        <v>2754</v>
      </c>
    </row>
    <row r="834" spans="46:56" x14ac:dyDescent="0.25">
      <c r="AT834" s="117" t="s">
        <v>1328</v>
      </c>
      <c r="AV834" s="201"/>
      <c r="AW834" s="201"/>
      <c r="AX834" s="201"/>
      <c r="AZ834" s="201"/>
      <c r="BB834"/>
      <c r="BD834" s="117" t="s">
        <v>2755</v>
      </c>
    </row>
    <row r="835" spans="46:56" x14ac:dyDescent="0.25">
      <c r="AT835" s="117" t="s">
        <v>1329</v>
      </c>
      <c r="AV835" s="201"/>
      <c r="AW835" s="201"/>
      <c r="AX835" s="201"/>
      <c r="AZ835" s="201"/>
      <c r="BB835"/>
      <c r="BD835" s="117" t="s">
        <v>2756</v>
      </c>
    </row>
    <row r="836" spans="46:56" x14ac:dyDescent="0.25">
      <c r="AT836" s="117" t="s">
        <v>1330</v>
      </c>
      <c r="AV836" s="201"/>
      <c r="AW836" s="201"/>
      <c r="AX836" s="201"/>
      <c r="AZ836" s="201"/>
      <c r="BB836"/>
      <c r="BD836" s="117" t="s">
        <v>2757</v>
      </c>
    </row>
    <row r="837" spans="46:56" x14ac:dyDescent="0.25">
      <c r="AT837" s="117" t="s">
        <v>1331</v>
      </c>
      <c r="AV837" s="201"/>
      <c r="AW837" s="201"/>
      <c r="AX837" s="201"/>
      <c r="AZ837" s="201"/>
      <c r="BB837"/>
      <c r="BD837" s="117" t="s">
        <v>2758</v>
      </c>
    </row>
    <row r="838" spans="46:56" x14ac:dyDescent="0.25">
      <c r="AT838" s="117" t="s">
        <v>1332</v>
      </c>
      <c r="AV838" s="201"/>
      <c r="AW838" s="201"/>
      <c r="AX838" s="201"/>
      <c r="AZ838" s="201"/>
      <c r="BB838"/>
      <c r="BD838" s="117" t="s">
        <v>2759</v>
      </c>
    </row>
    <row r="839" spans="46:56" x14ac:dyDescent="0.25">
      <c r="AT839" s="117" t="s">
        <v>1333</v>
      </c>
      <c r="AV839" s="201"/>
      <c r="AW839" s="201"/>
      <c r="AX839" s="201"/>
      <c r="AZ839" s="201"/>
      <c r="BB839"/>
      <c r="BD839" s="117" t="s">
        <v>2760</v>
      </c>
    </row>
    <row r="840" spans="46:56" x14ac:dyDescent="0.25">
      <c r="AT840" s="117" t="s">
        <v>1334</v>
      </c>
      <c r="AV840" s="201"/>
      <c r="AW840" s="201"/>
      <c r="AX840" s="201"/>
      <c r="AZ840" s="201"/>
      <c r="BB840"/>
      <c r="BD840" s="117" t="s">
        <v>2761</v>
      </c>
    </row>
    <row r="841" spans="46:56" x14ac:dyDescent="0.25">
      <c r="AT841" s="117" t="s">
        <v>1335</v>
      </c>
      <c r="AV841" s="201"/>
      <c r="AW841" s="201"/>
      <c r="AX841" s="201"/>
      <c r="AZ841" s="201"/>
      <c r="BB841"/>
      <c r="BD841" s="117" t="s">
        <v>2762</v>
      </c>
    </row>
    <row r="842" spans="46:56" x14ac:dyDescent="0.25">
      <c r="AT842" s="117" t="s">
        <v>1336</v>
      </c>
      <c r="AV842" s="201"/>
      <c r="AW842" s="201"/>
      <c r="AX842" s="201"/>
      <c r="AZ842" s="201"/>
      <c r="BB842"/>
      <c r="BD842" s="117" t="s">
        <v>2763</v>
      </c>
    </row>
    <row r="843" spans="46:56" x14ac:dyDescent="0.25">
      <c r="AT843" s="117" t="s">
        <v>1337</v>
      </c>
      <c r="AV843" s="201"/>
      <c r="AW843" s="201"/>
      <c r="AX843" s="201"/>
      <c r="AZ843" s="201"/>
      <c r="BB843"/>
      <c r="BD843" s="117" t="s">
        <v>2764</v>
      </c>
    </row>
    <row r="844" spans="46:56" x14ac:dyDescent="0.25">
      <c r="AT844" s="117" t="s">
        <v>1338</v>
      </c>
      <c r="AV844" s="201"/>
      <c r="AW844" s="201"/>
      <c r="AX844" s="201"/>
      <c r="AZ844" s="201"/>
      <c r="BB844"/>
      <c r="BD844" s="117" t="s">
        <v>2765</v>
      </c>
    </row>
    <row r="845" spans="46:56" x14ac:dyDescent="0.25">
      <c r="AT845" s="117" t="s">
        <v>1339</v>
      </c>
      <c r="AV845" s="201"/>
      <c r="AW845" s="201"/>
      <c r="AX845" s="201"/>
      <c r="AZ845" s="201"/>
      <c r="BB845"/>
      <c r="BD845" s="117" t="s">
        <v>2766</v>
      </c>
    </row>
    <row r="846" spans="46:56" x14ac:dyDescent="0.25">
      <c r="AT846" s="117" t="s">
        <v>1340</v>
      </c>
      <c r="AV846" s="201"/>
      <c r="AW846" s="201"/>
      <c r="AX846" s="201"/>
      <c r="AZ846" s="201"/>
      <c r="BB846"/>
      <c r="BD846" s="117" t="s">
        <v>2767</v>
      </c>
    </row>
    <row r="847" spans="46:56" x14ac:dyDescent="0.25">
      <c r="AT847" s="117" t="s">
        <v>1341</v>
      </c>
      <c r="AV847" s="201"/>
      <c r="AW847" s="201"/>
      <c r="AX847" s="201"/>
      <c r="AZ847" s="201"/>
      <c r="BB847"/>
      <c r="BD847" s="117" t="s">
        <v>2768</v>
      </c>
    </row>
    <row r="848" spans="46:56" x14ac:dyDescent="0.25">
      <c r="AT848" s="117" t="s">
        <v>1342</v>
      </c>
      <c r="AV848" s="201"/>
      <c r="AW848" s="201"/>
      <c r="AX848" s="201"/>
      <c r="AZ848" s="201"/>
      <c r="BB848"/>
      <c r="BD848" s="117" t="s">
        <v>2769</v>
      </c>
    </row>
    <row r="849" spans="46:56" x14ac:dyDescent="0.25">
      <c r="AT849" s="117" t="s">
        <v>1343</v>
      </c>
      <c r="AV849" s="201"/>
      <c r="AW849" s="201"/>
      <c r="AX849" s="201"/>
      <c r="AZ849" s="201"/>
      <c r="BB849"/>
      <c r="BD849" s="117" t="s">
        <v>2770</v>
      </c>
    </row>
    <row r="850" spans="46:56" x14ac:dyDescent="0.25">
      <c r="AT850" s="117" t="s">
        <v>1344</v>
      </c>
      <c r="AV850" s="201"/>
      <c r="AW850" s="201"/>
      <c r="AX850" s="201"/>
      <c r="AZ850" s="201"/>
      <c r="BB850"/>
      <c r="BD850" s="117" t="s">
        <v>2771</v>
      </c>
    </row>
    <row r="851" spans="46:56" x14ac:dyDescent="0.25">
      <c r="AT851" s="117" t="s">
        <v>1345</v>
      </c>
      <c r="AV851" s="201"/>
      <c r="AW851" s="201"/>
      <c r="AX851" s="201"/>
      <c r="AZ851" s="201"/>
      <c r="BB851"/>
      <c r="BD851" s="117" t="s">
        <v>2772</v>
      </c>
    </row>
    <row r="852" spans="46:56" x14ac:dyDescent="0.25">
      <c r="AT852" s="117" t="s">
        <v>1346</v>
      </c>
      <c r="AV852" s="201"/>
      <c r="AW852" s="201"/>
      <c r="AX852" s="201"/>
      <c r="AZ852" s="201"/>
      <c r="BB852"/>
      <c r="BD852" s="117" t="s">
        <v>2773</v>
      </c>
    </row>
    <row r="853" spans="46:56" x14ac:dyDescent="0.25">
      <c r="AT853" s="117" t="s">
        <v>1347</v>
      </c>
      <c r="AV853" s="201"/>
      <c r="AW853" s="201"/>
      <c r="AX853" s="201"/>
      <c r="AZ853" s="201"/>
      <c r="BB853"/>
      <c r="BD853" s="117" t="s">
        <v>2774</v>
      </c>
    </row>
    <row r="854" spans="46:56" x14ac:dyDescent="0.25">
      <c r="AT854" s="117" t="s">
        <v>1348</v>
      </c>
      <c r="AV854" s="201"/>
      <c r="AW854" s="201"/>
      <c r="AX854" s="201"/>
      <c r="AZ854" s="201"/>
      <c r="BB854"/>
      <c r="BD854" s="117" t="s">
        <v>2775</v>
      </c>
    </row>
    <row r="855" spans="46:56" x14ac:dyDescent="0.25">
      <c r="AT855" s="117" t="s">
        <v>1349</v>
      </c>
      <c r="AV855" s="201"/>
      <c r="AW855" s="201"/>
      <c r="AX855" s="201"/>
      <c r="AZ855" s="201"/>
      <c r="BB855"/>
      <c r="BD855" s="117" t="s">
        <v>2776</v>
      </c>
    </row>
    <row r="856" spans="46:56" x14ac:dyDescent="0.25">
      <c r="AT856" s="117" t="s">
        <v>1350</v>
      </c>
      <c r="AV856" s="201"/>
      <c r="AW856" s="201"/>
      <c r="AX856" s="201"/>
      <c r="AZ856" s="201"/>
      <c r="BB856"/>
      <c r="BD856" s="117" t="s">
        <v>2777</v>
      </c>
    </row>
    <row r="857" spans="46:56" x14ac:dyDescent="0.25">
      <c r="AT857" s="117" t="s">
        <v>1351</v>
      </c>
      <c r="AV857" s="201"/>
      <c r="AW857" s="201"/>
      <c r="AX857" s="201"/>
      <c r="AZ857" s="201"/>
      <c r="BB857"/>
      <c r="BD857" s="117" t="s">
        <v>2778</v>
      </c>
    </row>
    <row r="858" spans="46:56" x14ac:dyDescent="0.25">
      <c r="AT858" s="117" t="s">
        <v>1352</v>
      </c>
      <c r="AV858" s="201"/>
      <c r="AW858" s="201"/>
      <c r="AX858" s="201"/>
      <c r="AZ858" s="201"/>
      <c r="BB858"/>
      <c r="BD858" s="117" t="s">
        <v>2779</v>
      </c>
    </row>
    <row r="859" spans="46:56" x14ac:dyDescent="0.25">
      <c r="AT859" s="117" t="s">
        <v>1353</v>
      </c>
      <c r="AV859" s="201"/>
      <c r="AW859" s="201"/>
      <c r="AX859" s="201"/>
      <c r="AZ859" s="201"/>
      <c r="BB859"/>
      <c r="BD859" s="117" t="s">
        <v>2780</v>
      </c>
    </row>
    <row r="860" spans="46:56" x14ac:dyDescent="0.25">
      <c r="AT860" s="117" t="s">
        <v>1354</v>
      </c>
      <c r="AV860" s="201"/>
      <c r="AW860" s="201"/>
      <c r="AX860" s="201"/>
      <c r="AZ860" s="201"/>
      <c r="BB860"/>
      <c r="BD860" s="117" t="s">
        <v>2781</v>
      </c>
    </row>
    <row r="861" spans="46:56" x14ac:dyDescent="0.25">
      <c r="AT861" s="117" t="s">
        <v>1355</v>
      </c>
      <c r="AV861" s="201"/>
      <c r="AW861" s="201"/>
      <c r="AX861" s="201"/>
      <c r="AZ861" s="201"/>
      <c r="BB861"/>
      <c r="BD861" s="117" t="s">
        <v>2782</v>
      </c>
    </row>
    <row r="862" spans="46:56" x14ac:dyDescent="0.25">
      <c r="AT862" s="117" t="s">
        <v>1356</v>
      </c>
      <c r="AV862" s="201"/>
      <c r="AW862" s="201"/>
      <c r="AX862" s="201"/>
      <c r="AZ862" s="201"/>
      <c r="BB862"/>
      <c r="BD862" s="117" t="s">
        <v>2783</v>
      </c>
    </row>
    <row r="863" spans="46:56" x14ac:dyDescent="0.25">
      <c r="AT863" s="117" t="s">
        <v>1357</v>
      </c>
      <c r="AV863" s="201"/>
      <c r="AW863" s="201"/>
      <c r="AX863" s="201"/>
      <c r="AZ863" s="201"/>
      <c r="BB863"/>
      <c r="BD863" s="117" t="s">
        <v>2784</v>
      </c>
    </row>
    <row r="864" spans="46:56" x14ac:dyDescent="0.25">
      <c r="AT864" s="117" t="s">
        <v>1358</v>
      </c>
      <c r="AV864" s="201"/>
      <c r="AW864" s="201"/>
      <c r="AX864" s="201"/>
      <c r="AZ864" s="201"/>
      <c r="BB864"/>
      <c r="BD864" s="117" t="s">
        <v>2785</v>
      </c>
    </row>
    <row r="865" spans="46:56" x14ac:dyDescent="0.25">
      <c r="AT865" s="117" t="s">
        <v>1359</v>
      </c>
      <c r="AV865" s="201"/>
      <c r="AW865" s="201"/>
      <c r="AX865" s="201"/>
      <c r="AZ865" s="201"/>
      <c r="BB865"/>
      <c r="BD865" s="117" t="s">
        <v>2786</v>
      </c>
    </row>
    <row r="866" spans="46:56" x14ac:dyDescent="0.25">
      <c r="AT866" s="117" t="s">
        <v>1360</v>
      </c>
      <c r="AV866" s="201"/>
      <c r="AW866" s="201"/>
      <c r="AX866" s="201"/>
      <c r="AZ866" s="201"/>
      <c r="BB866"/>
      <c r="BD866" s="117" t="s">
        <v>2787</v>
      </c>
    </row>
    <row r="867" spans="46:56" x14ac:dyDescent="0.25">
      <c r="AT867" s="117" t="s">
        <v>1361</v>
      </c>
      <c r="AV867" s="201"/>
      <c r="AW867" s="201"/>
      <c r="AX867" s="201"/>
      <c r="AZ867" s="201"/>
      <c r="BB867"/>
      <c r="BD867" s="117" t="s">
        <v>2788</v>
      </c>
    </row>
    <row r="868" spans="46:56" x14ac:dyDescent="0.25">
      <c r="AT868" s="117" t="s">
        <v>1362</v>
      </c>
      <c r="AV868" s="201"/>
      <c r="AW868" s="201"/>
      <c r="AX868" s="201"/>
      <c r="AZ868" s="201"/>
      <c r="BB868"/>
      <c r="BD868" s="117" t="s">
        <v>2789</v>
      </c>
    </row>
    <row r="869" spans="46:56" x14ac:dyDescent="0.25">
      <c r="AT869" s="117" t="s">
        <v>1363</v>
      </c>
      <c r="AV869" s="201"/>
      <c r="AW869" s="201"/>
      <c r="AX869" s="201"/>
      <c r="AZ869" s="201"/>
      <c r="BB869"/>
      <c r="BD869" s="117" t="s">
        <v>2790</v>
      </c>
    </row>
    <row r="870" spans="46:56" x14ac:dyDescent="0.25">
      <c r="AT870" s="117" t="s">
        <v>1364</v>
      </c>
      <c r="AV870" s="201"/>
      <c r="AW870" s="201"/>
      <c r="AX870" s="201"/>
      <c r="AZ870" s="201"/>
      <c r="BB870"/>
      <c r="BD870" s="117" t="s">
        <v>2791</v>
      </c>
    </row>
    <row r="871" spans="46:56" x14ac:dyDescent="0.25">
      <c r="AT871" s="117" t="s">
        <v>1365</v>
      </c>
      <c r="AV871" s="201"/>
      <c r="AW871" s="201"/>
      <c r="AX871" s="201"/>
      <c r="AZ871" s="201"/>
      <c r="BB871"/>
      <c r="BD871" s="117" t="s">
        <v>2792</v>
      </c>
    </row>
    <row r="872" spans="46:56" x14ac:dyDescent="0.25">
      <c r="AT872" s="117" t="s">
        <v>1366</v>
      </c>
      <c r="AV872" s="201"/>
      <c r="AW872" s="201"/>
      <c r="AX872" s="201"/>
      <c r="AZ872" s="201"/>
      <c r="BB872"/>
      <c r="BD872" s="117" t="s">
        <v>2793</v>
      </c>
    </row>
    <row r="873" spans="46:56" x14ac:dyDescent="0.25">
      <c r="AT873" s="117" t="s">
        <v>1367</v>
      </c>
      <c r="AV873" s="201"/>
      <c r="AW873" s="201"/>
      <c r="AX873" s="201"/>
      <c r="AZ873" s="201"/>
      <c r="BB873"/>
      <c r="BD873" s="117" t="s">
        <v>2794</v>
      </c>
    </row>
    <row r="874" spans="46:56" x14ac:dyDescent="0.25">
      <c r="AT874" s="117" t="s">
        <v>1368</v>
      </c>
      <c r="AV874" s="201"/>
      <c r="AW874" s="201"/>
      <c r="AX874" s="201"/>
      <c r="AZ874" s="201"/>
      <c r="BB874"/>
      <c r="BD874" s="117" t="s">
        <v>2795</v>
      </c>
    </row>
    <row r="875" spans="46:56" x14ac:dyDescent="0.25">
      <c r="AT875" s="117" t="s">
        <v>1369</v>
      </c>
      <c r="AV875" s="201"/>
      <c r="AW875" s="201"/>
      <c r="AX875" s="201"/>
      <c r="AZ875" s="201"/>
      <c r="BB875"/>
      <c r="BD875" s="117" t="s">
        <v>2796</v>
      </c>
    </row>
    <row r="876" spans="46:56" x14ac:dyDescent="0.25">
      <c r="AT876" s="117" t="s">
        <v>1370</v>
      </c>
      <c r="AV876" s="201"/>
      <c r="AW876" s="201"/>
      <c r="AX876" s="201"/>
      <c r="AZ876" s="201"/>
      <c r="BB876"/>
      <c r="BD876" s="117" t="s">
        <v>2797</v>
      </c>
    </row>
    <row r="877" spans="46:56" x14ac:dyDescent="0.25">
      <c r="AT877" s="117" t="s">
        <v>1371</v>
      </c>
      <c r="AV877" s="201"/>
      <c r="AW877" s="201"/>
      <c r="AX877" s="201"/>
      <c r="AZ877" s="201"/>
      <c r="BB877"/>
      <c r="BD877" s="117" t="s">
        <v>2798</v>
      </c>
    </row>
    <row r="878" spans="46:56" x14ac:dyDescent="0.25">
      <c r="AT878" s="117" t="s">
        <v>1372</v>
      </c>
      <c r="AV878" s="201"/>
      <c r="AW878" s="201"/>
      <c r="AX878" s="201"/>
      <c r="AZ878" s="201"/>
      <c r="BB878"/>
      <c r="BD878" s="117" t="s">
        <v>2799</v>
      </c>
    </row>
    <row r="879" spans="46:56" x14ac:dyDescent="0.25">
      <c r="AT879" s="117" t="s">
        <v>1373</v>
      </c>
      <c r="AV879" s="201"/>
      <c r="AW879" s="201"/>
      <c r="AX879" s="201"/>
      <c r="AZ879" s="201"/>
      <c r="BB879"/>
      <c r="BD879" s="117" t="s">
        <v>2800</v>
      </c>
    </row>
    <row r="880" spans="46:56" x14ac:dyDescent="0.25">
      <c r="AT880" s="117" t="s">
        <v>1374</v>
      </c>
      <c r="AV880" s="201"/>
      <c r="AW880" s="201"/>
      <c r="AX880" s="201"/>
      <c r="AZ880" s="201"/>
      <c r="BB880"/>
      <c r="BD880" s="117" t="s">
        <v>2801</v>
      </c>
    </row>
    <row r="881" spans="46:56" x14ac:dyDescent="0.25">
      <c r="AT881" s="117" t="s">
        <v>1375</v>
      </c>
      <c r="AV881" s="201"/>
      <c r="AW881" s="201"/>
      <c r="AX881" s="201"/>
      <c r="AZ881" s="201"/>
      <c r="BB881"/>
      <c r="BD881" s="117" t="s">
        <v>2802</v>
      </c>
    </row>
    <row r="882" spans="46:56" x14ac:dyDescent="0.25">
      <c r="AT882" s="117" t="s">
        <v>1376</v>
      </c>
      <c r="AV882" s="201"/>
      <c r="AW882" s="201"/>
      <c r="AX882" s="201"/>
      <c r="AZ882" s="201"/>
      <c r="BB882"/>
      <c r="BD882" s="117" t="s">
        <v>2803</v>
      </c>
    </row>
    <row r="883" spans="46:56" x14ac:dyDescent="0.25">
      <c r="AT883" s="117" t="s">
        <v>1377</v>
      </c>
      <c r="AV883" s="201"/>
      <c r="AW883" s="201"/>
      <c r="AX883" s="201"/>
      <c r="AZ883" s="201"/>
      <c r="BB883"/>
      <c r="BD883" s="117" t="s">
        <v>2804</v>
      </c>
    </row>
    <row r="884" spans="46:56" x14ac:dyDescent="0.25">
      <c r="AT884" s="117" t="s">
        <v>1378</v>
      </c>
      <c r="AV884" s="201"/>
      <c r="AW884" s="201"/>
      <c r="AX884" s="201"/>
      <c r="AZ884" s="201"/>
      <c r="BB884"/>
      <c r="BD884" s="117" t="s">
        <v>2805</v>
      </c>
    </row>
    <row r="885" spans="46:56" x14ac:dyDescent="0.25">
      <c r="AT885" s="117" t="s">
        <v>1379</v>
      </c>
      <c r="AV885" s="201"/>
      <c r="AW885" s="201"/>
      <c r="AX885" s="201"/>
      <c r="AZ885" s="201"/>
      <c r="BB885"/>
      <c r="BD885" s="117" t="s">
        <v>2806</v>
      </c>
    </row>
    <row r="886" spans="46:56" x14ac:dyDescent="0.25">
      <c r="AT886" s="117" t="s">
        <v>1380</v>
      </c>
      <c r="AV886" s="201"/>
      <c r="AW886" s="201"/>
      <c r="AX886" s="201"/>
      <c r="AZ886" s="201"/>
      <c r="BB886"/>
      <c r="BD886" s="117" t="s">
        <v>2807</v>
      </c>
    </row>
    <row r="887" spans="46:56" x14ac:dyDescent="0.25">
      <c r="AT887" s="117" t="s">
        <v>1381</v>
      </c>
      <c r="AV887" s="201"/>
      <c r="AW887" s="201"/>
      <c r="AX887" s="201"/>
      <c r="AZ887" s="201"/>
      <c r="BB887"/>
      <c r="BD887" s="117" t="s">
        <v>2808</v>
      </c>
    </row>
    <row r="888" spans="46:56" x14ac:dyDescent="0.25">
      <c r="AT888" s="117" t="s">
        <v>1382</v>
      </c>
      <c r="AV888" s="201"/>
      <c r="AW888" s="201"/>
      <c r="AX888" s="201"/>
      <c r="AZ888" s="201"/>
      <c r="BB888"/>
      <c r="BD888" s="117" t="s">
        <v>2809</v>
      </c>
    </row>
    <row r="889" spans="46:56" x14ac:dyDescent="0.25">
      <c r="AT889" s="117" t="s">
        <v>1383</v>
      </c>
      <c r="AV889" s="201"/>
      <c r="AW889" s="201"/>
      <c r="AX889" s="201"/>
      <c r="AZ889" s="201"/>
      <c r="BB889"/>
      <c r="BD889" s="117" t="s">
        <v>2810</v>
      </c>
    </row>
    <row r="890" spans="46:56" x14ac:dyDescent="0.25">
      <c r="AT890" s="117" t="s">
        <v>1384</v>
      </c>
      <c r="AV890" s="201"/>
      <c r="AW890" s="201"/>
      <c r="AX890" s="201"/>
      <c r="AZ890" s="201"/>
      <c r="BB890"/>
      <c r="BD890" s="117" t="s">
        <v>2811</v>
      </c>
    </row>
    <row r="891" spans="46:56" x14ac:dyDescent="0.25">
      <c r="AT891" s="117" t="s">
        <v>1385</v>
      </c>
      <c r="AV891" s="201"/>
      <c r="AW891" s="201"/>
      <c r="AX891" s="201"/>
      <c r="AZ891" s="201"/>
      <c r="BB891"/>
      <c r="BD891" s="117" t="s">
        <v>2812</v>
      </c>
    </row>
    <row r="892" spans="46:56" x14ac:dyDescent="0.25">
      <c r="AT892" s="117" t="s">
        <v>1386</v>
      </c>
      <c r="AV892" s="201"/>
      <c r="AW892" s="201"/>
      <c r="AX892" s="201"/>
      <c r="AZ892" s="201"/>
      <c r="BB892"/>
      <c r="BD892" s="117" t="s">
        <v>2813</v>
      </c>
    </row>
    <row r="893" spans="46:56" x14ac:dyDescent="0.25">
      <c r="AT893" s="117" t="s">
        <v>1387</v>
      </c>
      <c r="AV893" s="201"/>
      <c r="AW893" s="201"/>
      <c r="AX893" s="201"/>
      <c r="AZ893" s="201"/>
      <c r="BB893"/>
      <c r="BD893" s="117" t="s">
        <v>2814</v>
      </c>
    </row>
    <row r="894" spans="46:56" x14ac:dyDescent="0.25">
      <c r="AT894" s="117" t="s">
        <v>1388</v>
      </c>
      <c r="AV894" s="201"/>
      <c r="AW894" s="201"/>
      <c r="AX894" s="201"/>
      <c r="AZ894" s="201"/>
      <c r="BB894"/>
      <c r="BD894" s="117" t="s">
        <v>2815</v>
      </c>
    </row>
    <row r="895" spans="46:56" x14ac:dyDescent="0.25">
      <c r="AT895" s="117" t="s">
        <v>1389</v>
      </c>
      <c r="AV895" s="201"/>
      <c r="AW895" s="201"/>
      <c r="AX895" s="201"/>
      <c r="AZ895" s="201"/>
      <c r="BB895"/>
      <c r="BD895" s="117" t="s">
        <v>2816</v>
      </c>
    </row>
    <row r="896" spans="46:56" x14ac:dyDescent="0.25">
      <c r="AT896" s="117" t="s">
        <v>1390</v>
      </c>
      <c r="AV896" s="201"/>
      <c r="AW896" s="201"/>
      <c r="AX896" s="201"/>
      <c r="AZ896" s="201"/>
      <c r="BB896"/>
      <c r="BD896" s="117" t="s">
        <v>2817</v>
      </c>
    </row>
    <row r="897" spans="46:56" x14ac:dyDescent="0.25">
      <c r="AT897" s="117" t="s">
        <v>1391</v>
      </c>
      <c r="AV897" s="201"/>
      <c r="AW897" s="201"/>
      <c r="AX897" s="201"/>
      <c r="AZ897" s="201"/>
      <c r="BB897"/>
      <c r="BD897" s="117" t="s">
        <v>2818</v>
      </c>
    </row>
    <row r="898" spans="46:56" x14ac:dyDescent="0.25">
      <c r="AT898" s="117" t="s">
        <v>1392</v>
      </c>
      <c r="AV898" s="201"/>
      <c r="AW898" s="201"/>
      <c r="AX898" s="201"/>
      <c r="AZ898" s="201"/>
      <c r="BB898"/>
      <c r="BD898" s="117" t="s">
        <v>2819</v>
      </c>
    </row>
    <row r="899" spans="46:56" x14ac:dyDescent="0.25">
      <c r="AT899" s="117" t="s">
        <v>1393</v>
      </c>
      <c r="AV899" s="201"/>
      <c r="AW899" s="201"/>
      <c r="AX899" s="201"/>
      <c r="AZ899" s="201"/>
      <c r="BB899"/>
      <c r="BD899" s="117" t="s">
        <v>2820</v>
      </c>
    </row>
    <row r="900" spans="46:56" x14ac:dyDescent="0.25">
      <c r="AT900" s="117" t="s">
        <v>1394</v>
      </c>
      <c r="AV900" s="201"/>
      <c r="AW900" s="201"/>
      <c r="AX900" s="201"/>
      <c r="AZ900" s="201"/>
      <c r="BB900"/>
      <c r="BD900" s="117" t="s">
        <v>2821</v>
      </c>
    </row>
    <row r="901" spans="46:56" x14ac:dyDescent="0.25">
      <c r="AT901" s="117" t="s">
        <v>1395</v>
      </c>
      <c r="AV901" s="201"/>
      <c r="AW901" s="201"/>
      <c r="AX901" s="201"/>
      <c r="AZ901" s="201"/>
      <c r="BB901"/>
      <c r="BD901" s="117" t="s">
        <v>2822</v>
      </c>
    </row>
    <row r="902" spans="46:56" x14ac:dyDescent="0.25">
      <c r="AT902" s="117" t="s">
        <v>1396</v>
      </c>
      <c r="AV902" s="201"/>
      <c r="AW902" s="201"/>
      <c r="AX902" s="201"/>
      <c r="AZ902" s="201"/>
      <c r="BB902"/>
      <c r="BD902" s="117" t="s">
        <v>2823</v>
      </c>
    </row>
    <row r="903" spans="46:56" x14ac:dyDescent="0.25">
      <c r="AT903" s="117" t="s">
        <v>1397</v>
      </c>
      <c r="AV903" s="201"/>
      <c r="AW903" s="201"/>
      <c r="AX903" s="201"/>
      <c r="AZ903" s="201"/>
      <c r="BB903"/>
      <c r="BD903" s="117" t="s">
        <v>2824</v>
      </c>
    </row>
    <row r="904" spans="46:56" x14ac:dyDescent="0.25">
      <c r="AT904" s="117" t="s">
        <v>1398</v>
      </c>
      <c r="AV904" s="201"/>
      <c r="AW904" s="201"/>
      <c r="AX904" s="201"/>
      <c r="AZ904" s="201"/>
      <c r="BB904"/>
      <c r="BD904" s="117" t="s">
        <v>2825</v>
      </c>
    </row>
    <row r="905" spans="46:56" x14ac:dyDescent="0.25">
      <c r="AT905" s="117" t="s">
        <v>1399</v>
      </c>
      <c r="AV905" s="201"/>
      <c r="AW905" s="201"/>
      <c r="AX905" s="201"/>
      <c r="AZ905" s="201"/>
      <c r="BB905"/>
      <c r="BD905" s="117" t="s">
        <v>2826</v>
      </c>
    </row>
    <row r="906" spans="46:56" x14ac:dyDescent="0.25">
      <c r="AT906" s="117" t="s">
        <v>1400</v>
      </c>
      <c r="AV906" s="201"/>
      <c r="AW906" s="201"/>
      <c r="AX906" s="201"/>
      <c r="AZ906" s="201"/>
      <c r="BB906"/>
      <c r="BD906" s="117" t="s">
        <v>2827</v>
      </c>
    </row>
    <row r="907" spans="46:56" x14ac:dyDescent="0.25">
      <c r="AT907" s="117" t="s">
        <v>1401</v>
      </c>
      <c r="AV907" s="201"/>
      <c r="AW907" s="201"/>
      <c r="AX907" s="201"/>
      <c r="AZ907" s="201"/>
      <c r="BB907"/>
      <c r="BD907" s="117" t="s">
        <v>2828</v>
      </c>
    </row>
    <row r="908" spans="46:56" x14ac:dyDescent="0.25">
      <c r="AT908" s="117" t="s">
        <v>1402</v>
      </c>
      <c r="AV908" s="201"/>
      <c r="AW908" s="201"/>
      <c r="AX908" s="201"/>
      <c r="AZ908" s="201"/>
      <c r="BB908"/>
      <c r="BD908" s="117" t="s">
        <v>2829</v>
      </c>
    </row>
    <row r="909" spans="46:56" x14ac:dyDescent="0.25">
      <c r="AT909" s="117" t="s">
        <v>1403</v>
      </c>
      <c r="AV909" s="201"/>
      <c r="AW909" s="201"/>
      <c r="AX909" s="201"/>
      <c r="AZ909" s="201"/>
      <c r="BB909"/>
      <c r="BD909" s="117" t="s">
        <v>2830</v>
      </c>
    </row>
    <row r="910" spans="46:56" x14ac:dyDescent="0.25">
      <c r="AT910" s="117" t="s">
        <v>1404</v>
      </c>
      <c r="AV910" s="201"/>
      <c r="AW910" s="201"/>
      <c r="AX910" s="201"/>
      <c r="AZ910" s="201"/>
      <c r="BB910"/>
      <c r="BD910" s="117" t="s">
        <v>2831</v>
      </c>
    </row>
    <row r="911" spans="46:56" x14ac:dyDescent="0.25">
      <c r="AT911" s="117" t="s">
        <v>1405</v>
      </c>
      <c r="AV911" s="201"/>
      <c r="AW911" s="201"/>
      <c r="AX911" s="201"/>
      <c r="AZ911" s="201"/>
      <c r="BB911"/>
      <c r="BD911" s="117" t="s">
        <v>2832</v>
      </c>
    </row>
    <row r="912" spans="46:56" x14ac:dyDescent="0.25">
      <c r="AT912" s="117" t="s">
        <v>1406</v>
      </c>
      <c r="AV912" s="201"/>
      <c r="AW912" s="201"/>
      <c r="AX912" s="201"/>
      <c r="AZ912" s="201"/>
      <c r="BB912"/>
      <c r="BD912" s="117" t="s">
        <v>2833</v>
      </c>
    </row>
    <row r="913" spans="46:56" x14ac:dyDescent="0.25">
      <c r="AT913" s="117" t="s">
        <v>1407</v>
      </c>
      <c r="AV913" s="201"/>
      <c r="AW913" s="201"/>
      <c r="AX913" s="201"/>
      <c r="AZ913" s="201"/>
      <c r="BB913"/>
      <c r="BD913" s="117" t="s">
        <v>2834</v>
      </c>
    </row>
    <row r="914" spans="46:56" x14ac:dyDescent="0.25">
      <c r="AT914" s="117" t="s">
        <v>1408</v>
      </c>
      <c r="AV914" s="201"/>
      <c r="AW914" s="201"/>
      <c r="AX914" s="201"/>
      <c r="AZ914" s="201"/>
      <c r="BB914"/>
      <c r="BD914" s="117" t="s">
        <v>2835</v>
      </c>
    </row>
    <row r="915" spans="46:56" x14ac:dyDescent="0.25">
      <c r="AT915" s="117" t="s">
        <v>1409</v>
      </c>
      <c r="AV915" s="201"/>
      <c r="AW915" s="201"/>
      <c r="AX915" s="201"/>
      <c r="AZ915" s="201"/>
      <c r="BB915"/>
      <c r="BD915" s="117" t="s">
        <v>2836</v>
      </c>
    </row>
    <row r="916" spans="46:56" x14ac:dyDescent="0.25">
      <c r="AT916" s="117" t="s">
        <v>1410</v>
      </c>
      <c r="AV916" s="201"/>
      <c r="AW916" s="201"/>
      <c r="AX916" s="201"/>
      <c r="AZ916" s="201"/>
      <c r="BB916"/>
      <c r="BD916" s="117" t="s">
        <v>2837</v>
      </c>
    </row>
    <row r="917" spans="46:56" x14ac:dyDescent="0.25">
      <c r="AT917" s="117" t="s">
        <v>1411</v>
      </c>
      <c r="AV917" s="201"/>
      <c r="AW917" s="201"/>
      <c r="AX917" s="201"/>
      <c r="AZ917" s="201"/>
      <c r="BB917"/>
      <c r="BD917" s="117" t="s">
        <v>2838</v>
      </c>
    </row>
    <row r="918" spans="46:56" x14ac:dyDescent="0.25">
      <c r="AT918" s="117" t="s">
        <v>1412</v>
      </c>
      <c r="AV918" s="201"/>
      <c r="AW918" s="201"/>
      <c r="AX918" s="201"/>
      <c r="AZ918" s="201"/>
      <c r="BB918"/>
      <c r="BD918" s="117" t="s">
        <v>2839</v>
      </c>
    </row>
    <row r="919" spans="46:56" x14ac:dyDescent="0.25">
      <c r="AT919" s="117" t="s">
        <v>1413</v>
      </c>
      <c r="AV919" s="201"/>
      <c r="AW919" s="201"/>
      <c r="AX919" s="201"/>
      <c r="AZ919" s="201"/>
      <c r="BB919"/>
      <c r="BD919" s="117" t="s">
        <v>2840</v>
      </c>
    </row>
    <row r="920" spans="46:56" x14ac:dyDescent="0.25">
      <c r="AT920" s="117" t="s">
        <v>1414</v>
      </c>
      <c r="AV920" s="201"/>
      <c r="AW920" s="201"/>
      <c r="AX920" s="201"/>
      <c r="AZ920" s="201"/>
      <c r="BB920"/>
      <c r="BD920" s="117" t="s">
        <v>2841</v>
      </c>
    </row>
    <row r="921" spans="46:56" x14ac:dyDescent="0.25">
      <c r="AT921" s="117" t="s">
        <v>1415</v>
      </c>
      <c r="AV921" s="201"/>
      <c r="AW921" s="201"/>
      <c r="AX921" s="201"/>
      <c r="AZ921" s="201"/>
      <c r="BB921"/>
      <c r="BD921" s="117" t="s">
        <v>2842</v>
      </c>
    </row>
    <row r="922" spans="46:56" x14ac:dyDescent="0.25">
      <c r="AT922" s="117" t="s">
        <v>1416</v>
      </c>
      <c r="AV922" s="201"/>
      <c r="AW922" s="201"/>
      <c r="AX922" s="201"/>
      <c r="AZ922" s="201"/>
      <c r="BB922"/>
      <c r="BD922" s="117" t="s">
        <v>2843</v>
      </c>
    </row>
    <row r="923" spans="46:56" x14ac:dyDescent="0.25">
      <c r="AT923" s="117" t="s">
        <v>1417</v>
      </c>
      <c r="AV923" s="201"/>
      <c r="AW923" s="201"/>
      <c r="AX923" s="201"/>
      <c r="AZ923" s="201"/>
      <c r="BB923"/>
      <c r="BD923" s="117" t="s">
        <v>2844</v>
      </c>
    </row>
    <row r="924" spans="46:56" x14ac:dyDescent="0.25">
      <c r="AT924" s="117" t="s">
        <v>1418</v>
      </c>
      <c r="AV924" s="201"/>
      <c r="AW924" s="201"/>
      <c r="AX924" s="201"/>
      <c r="AZ924" s="201"/>
      <c r="BB924"/>
      <c r="BD924" s="117" t="s">
        <v>2845</v>
      </c>
    </row>
    <row r="925" spans="46:56" x14ac:dyDescent="0.25">
      <c r="AT925" s="117" t="s">
        <v>1419</v>
      </c>
      <c r="AV925" s="201"/>
      <c r="AW925" s="201"/>
      <c r="AX925" s="201"/>
      <c r="AZ925" s="201"/>
      <c r="BB925"/>
      <c r="BD925" s="117" t="s">
        <v>2846</v>
      </c>
    </row>
    <row r="926" spans="46:56" x14ac:dyDescent="0.25">
      <c r="AT926" s="117" t="s">
        <v>1420</v>
      </c>
      <c r="AV926" s="201"/>
      <c r="AW926" s="201"/>
      <c r="AX926" s="201"/>
      <c r="AZ926" s="201"/>
      <c r="BB926"/>
      <c r="BD926" s="117" t="s">
        <v>2847</v>
      </c>
    </row>
    <row r="927" spans="46:56" x14ac:dyDescent="0.25">
      <c r="AT927" s="117" t="s">
        <v>1421</v>
      </c>
      <c r="AV927" s="201"/>
      <c r="AW927" s="201"/>
      <c r="AX927" s="201"/>
      <c r="AZ927" s="201"/>
      <c r="BB927"/>
      <c r="BD927" s="117" t="s">
        <v>2848</v>
      </c>
    </row>
    <row r="928" spans="46:56" x14ac:dyDescent="0.25">
      <c r="AT928" s="117" t="s">
        <v>1422</v>
      </c>
      <c r="AV928" s="201"/>
      <c r="AW928" s="201"/>
      <c r="AX928" s="201"/>
      <c r="AZ928" s="201"/>
      <c r="BB928"/>
      <c r="BD928" s="117" t="s">
        <v>2849</v>
      </c>
    </row>
    <row r="929" spans="46:56" x14ac:dyDescent="0.25">
      <c r="AT929" s="117" t="s">
        <v>1423</v>
      </c>
      <c r="AV929" s="201"/>
      <c r="AW929" s="201"/>
      <c r="AX929" s="201"/>
      <c r="AZ929" s="201"/>
      <c r="BB929"/>
      <c r="BD929" s="117" t="s">
        <v>2850</v>
      </c>
    </row>
    <row r="930" spans="46:56" x14ac:dyDescent="0.25">
      <c r="AT930" s="117" t="s">
        <v>1424</v>
      </c>
      <c r="AV930" s="201"/>
      <c r="AW930" s="201"/>
      <c r="AX930" s="201"/>
      <c r="AZ930" s="201"/>
      <c r="BB930"/>
      <c r="BD930" s="117" t="s">
        <v>2851</v>
      </c>
    </row>
    <row r="931" spans="46:56" x14ac:dyDescent="0.25">
      <c r="AT931" s="117" t="s">
        <v>1425</v>
      </c>
      <c r="AV931" s="201"/>
      <c r="AW931" s="201"/>
      <c r="AX931" s="201"/>
      <c r="AZ931" s="201"/>
      <c r="BB931"/>
      <c r="BD931" s="117" t="s">
        <v>2852</v>
      </c>
    </row>
    <row r="932" spans="46:56" x14ac:dyDescent="0.25">
      <c r="AT932" s="117" t="s">
        <v>1426</v>
      </c>
      <c r="AV932" s="201"/>
      <c r="AW932" s="201"/>
      <c r="AX932" s="201"/>
      <c r="AZ932" s="201"/>
      <c r="BB932"/>
      <c r="BD932" s="117" t="s">
        <v>2853</v>
      </c>
    </row>
    <row r="933" spans="46:56" x14ac:dyDescent="0.25">
      <c r="AT933" s="117" t="s">
        <v>1427</v>
      </c>
      <c r="AV933" s="201"/>
      <c r="AW933" s="201"/>
      <c r="AX933" s="201"/>
      <c r="AZ933" s="201"/>
      <c r="BB933"/>
      <c r="BD933" s="117" t="s">
        <v>2854</v>
      </c>
    </row>
    <row r="934" spans="46:56" x14ac:dyDescent="0.25">
      <c r="AT934" s="117" t="s">
        <v>1428</v>
      </c>
      <c r="AV934" s="201"/>
      <c r="AW934" s="201"/>
      <c r="AX934" s="201"/>
      <c r="AZ934" s="201"/>
      <c r="BB934"/>
      <c r="BD934" s="117" t="s">
        <v>2855</v>
      </c>
    </row>
    <row r="935" spans="46:56" x14ac:dyDescent="0.25">
      <c r="AT935" s="117" t="s">
        <v>1429</v>
      </c>
      <c r="AV935" s="201"/>
      <c r="AW935" s="201"/>
      <c r="AX935" s="201"/>
      <c r="AZ935" s="201"/>
      <c r="BB935"/>
      <c r="BD935" s="117" t="s">
        <v>2856</v>
      </c>
    </row>
    <row r="936" spans="46:56" x14ac:dyDescent="0.25">
      <c r="AT936" s="117" t="s">
        <v>1430</v>
      </c>
      <c r="AV936" s="201"/>
      <c r="AW936" s="201"/>
      <c r="AX936" s="201"/>
      <c r="AZ936" s="201"/>
      <c r="BB936"/>
      <c r="BD936" s="117" t="s">
        <v>2857</v>
      </c>
    </row>
    <row r="937" spans="46:56" x14ac:dyDescent="0.25">
      <c r="AT937" s="117" t="s">
        <v>1431</v>
      </c>
      <c r="AV937" s="201"/>
      <c r="AW937" s="201"/>
      <c r="AX937" s="201"/>
      <c r="AZ937" s="201"/>
      <c r="BB937"/>
      <c r="BD937" s="117" t="s">
        <v>2858</v>
      </c>
    </row>
    <row r="938" spans="46:56" x14ac:dyDescent="0.25">
      <c r="AT938" s="117" t="s">
        <v>1432</v>
      </c>
      <c r="AV938" s="201"/>
      <c r="AW938" s="201"/>
      <c r="AX938" s="201"/>
      <c r="AZ938" s="201"/>
      <c r="BB938"/>
      <c r="BD938" s="117" t="s">
        <v>2859</v>
      </c>
    </row>
    <row r="939" spans="46:56" x14ac:dyDescent="0.25">
      <c r="AT939" s="117" t="s">
        <v>1433</v>
      </c>
      <c r="AV939" s="201"/>
      <c r="AW939" s="201"/>
      <c r="AX939" s="201"/>
      <c r="AZ939" s="201"/>
      <c r="BB939"/>
      <c r="BD939" s="117" t="s">
        <v>2860</v>
      </c>
    </row>
    <row r="940" spans="46:56" x14ac:dyDescent="0.25">
      <c r="AT940" s="117" t="s">
        <v>1434</v>
      </c>
      <c r="AV940" s="201"/>
      <c r="AW940" s="201"/>
      <c r="AX940" s="201"/>
      <c r="AZ940" s="201"/>
      <c r="BB940"/>
      <c r="BD940" s="117" t="s">
        <v>2861</v>
      </c>
    </row>
    <row r="941" spans="46:56" x14ac:dyDescent="0.25">
      <c r="AT941" s="117" t="s">
        <v>1435</v>
      </c>
      <c r="AV941" s="201"/>
      <c r="AW941" s="201"/>
      <c r="AX941" s="201"/>
      <c r="AZ941" s="201"/>
      <c r="BB941"/>
      <c r="BD941" s="117" t="s">
        <v>2862</v>
      </c>
    </row>
    <row r="942" spans="46:56" x14ac:dyDescent="0.25">
      <c r="AT942" s="117" t="s">
        <v>1436</v>
      </c>
      <c r="AV942" s="201"/>
      <c r="AW942" s="201"/>
      <c r="AX942" s="201"/>
      <c r="AZ942" s="201"/>
      <c r="BB942"/>
      <c r="BD942" s="117" t="s">
        <v>2863</v>
      </c>
    </row>
    <row r="943" spans="46:56" x14ac:dyDescent="0.25">
      <c r="AT943" s="117" t="s">
        <v>1437</v>
      </c>
      <c r="AV943" s="201"/>
      <c r="AW943" s="201"/>
      <c r="AX943" s="201"/>
      <c r="AZ943" s="201"/>
      <c r="BB943"/>
      <c r="BD943" s="117" t="s">
        <v>2864</v>
      </c>
    </row>
    <row r="944" spans="46:56" x14ac:dyDescent="0.25">
      <c r="AT944" s="117" t="s">
        <v>1438</v>
      </c>
      <c r="AV944" s="201"/>
      <c r="AW944" s="201"/>
      <c r="AX944" s="201"/>
      <c r="AZ944" s="201"/>
      <c r="BB944"/>
      <c r="BD944" s="117" t="s">
        <v>2865</v>
      </c>
    </row>
    <row r="945" spans="46:56" x14ac:dyDescent="0.25">
      <c r="AT945" s="117" t="s">
        <v>1439</v>
      </c>
      <c r="AV945" s="201"/>
      <c r="AW945" s="201"/>
      <c r="AX945" s="201"/>
      <c r="AZ945" s="201"/>
      <c r="BB945"/>
      <c r="BD945" s="117" t="s">
        <v>2866</v>
      </c>
    </row>
    <row r="946" spans="46:56" x14ac:dyDescent="0.25">
      <c r="AT946" s="117" t="s">
        <v>1440</v>
      </c>
      <c r="AV946" s="201"/>
      <c r="AW946" s="201"/>
      <c r="AX946" s="201"/>
      <c r="AZ946" s="201"/>
      <c r="BB946"/>
      <c r="BD946" s="117" t="s">
        <v>2867</v>
      </c>
    </row>
    <row r="947" spans="46:56" x14ac:dyDescent="0.25">
      <c r="AT947" s="117" t="s">
        <v>1441</v>
      </c>
      <c r="AV947" s="201"/>
      <c r="AW947" s="201"/>
      <c r="AX947" s="201"/>
      <c r="AZ947" s="201"/>
      <c r="BB947"/>
      <c r="BD947" s="117" t="s">
        <v>2868</v>
      </c>
    </row>
    <row r="948" spans="46:56" x14ac:dyDescent="0.25">
      <c r="AT948" s="117" t="s">
        <v>1442</v>
      </c>
      <c r="AV948" s="201"/>
      <c r="AW948" s="201"/>
      <c r="AX948" s="201"/>
      <c r="AZ948" s="201"/>
      <c r="BB948"/>
      <c r="BD948" s="117" t="s">
        <v>2869</v>
      </c>
    </row>
    <row r="949" spans="46:56" x14ac:dyDescent="0.25">
      <c r="AT949" s="117" t="s">
        <v>1443</v>
      </c>
      <c r="AV949" s="201"/>
      <c r="AW949" s="201"/>
      <c r="AX949" s="201"/>
      <c r="AZ949" s="201"/>
      <c r="BB949"/>
      <c r="BD949" s="117" t="s">
        <v>2870</v>
      </c>
    </row>
    <row r="950" spans="46:56" x14ac:dyDescent="0.25">
      <c r="AT950" s="117" t="s">
        <v>1444</v>
      </c>
      <c r="AV950" s="201"/>
      <c r="AW950" s="201"/>
      <c r="AX950" s="201"/>
      <c r="AZ950" s="201"/>
      <c r="BB950"/>
      <c r="BD950" s="117" t="s">
        <v>2871</v>
      </c>
    </row>
    <row r="951" spans="46:56" x14ac:dyDescent="0.25">
      <c r="AT951" s="117" t="s">
        <v>1445</v>
      </c>
      <c r="AV951" s="201"/>
      <c r="AW951" s="201"/>
      <c r="AX951" s="201"/>
      <c r="AZ951" s="201"/>
      <c r="BB951"/>
      <c r="BD951" s="117" t="s">
        <v>2872</v>
      </c>
    </row>
    <row r="952" spans="46:56" x14ac:dyDescent="0.25">
      <c r="AT952" s="117" t="s">
        <v>1446</v>
      </c>
      <c r="AV952" s="201"/>
      <c r="AW952" s="201"/>
      <c r="AX952" s="201"/>
      <c r="AZ952" s="201"/>
      <c r="BB952"/>
      <c r="BD952" s="117" t="s">
        <v>2873</v>
      </c>
    </row>
    <row r="953" spans="46:56" x14ac:dyDescent="0.25">
      <c r="AT953" s="117" t="s">
        <v>1447</v>
      </c>
      <c r="AV953" s="201"/>
      <c r="AW953" s="201"/>
      <c r="AX953" s="201"/>
      <c r="AZ953" s="201"/>
      <c r="BB953"/>
      <c r="BD953" s="117" t="s">
        <v>2874</v>
      </c>
    </row>
    <row r="954" spans="46:56" x14ac:dyDescent="0.25">
      <c r="AT954" s="117" t="s">
        <v>1448</v>
      </c>
      <c r="AV954" s="201"/>
      <c r="AW954" s="201"/>
      <c r="AX954" s="201"/>
      <c r="AZ954" s="201"/>
      <c r="BB954"/>
      <c r="BD954" s="117" t="s">
        <v>2875</v>
      </c>
    </row>
    <row r="955" spans="46:56" x14ac:dyDescent="0.25">
      <c r="AT955" s="117" t="s">
        <v>1449</v>
      </c>
      <c r="AV955" s="201"/>
      <c r="AW955" s="201"/>
      <c r="AX955" s="201"/>
      <c r="AZ955" s="201"/>
      <c r="BB955"/>
      <c r="BD955" s="117" t="s">
        <v>2876</v>
      </c>
    </row>
    <row r="956" spans="46:56" x14ac:dyDescent="0.25">
      <c r="AT956" s="117" t="s">
        <v>1450</v>
      </c>
      <c r="AV956" s="201"/>
      <c r="AW956" s="201"/>
      <c r="AX956" s="201"/>
      <c r="AZ956" s="201"/>
      <c r="BB956"/>
      <c r="BD956" s="117" t="s">
        <v>2877</v>
      </c>
    </row>
    <row r="957" spans="46:56" x14ac:dyDescent="0.25">
      <c r="AT957" s="117" t="s">
        <v>1451</v>
      </c>
      <c r="AV957" s="201"/>
      <c r="AW957" s="201"/>
      <c r="AX957" s="201"/>
      <c r="AZ957" s="201"/>
      <c r="BB957"/>
      <c r="BD957" s="117" t="s">
        <v>2878</v>
      </c>
    </row>
    <row r="958" spans="46:56" x14ac:dyDescent="0.25">
      <c r="AT958" s="117" t="s">
        <v>1452</v>
      </c>
      <c r="AV958" s="201"/>
      <c r="AW958" s="201"/>
      <c r="AX958" s="201"/>
      <c r="AZ958" s="201"/>
      <c r="BB958"/>
      <c r="BD958" s="117" t="s">
        <v>2879</v>
      </c>
    </row>
    <row r="959" spans="46:56" x14ac:dyDescent="0.25">
      <c r="AT959" s="117" t="s">
        <v>1453</v>
      </c>
      <c r="AV959" s="201"/>
      <c r="AW959" s="201"/>
      <c r="AX959" s="201"/>
      <c r="AZ959" s="201"/>
      <c r="BB959"/>
      <c r="BD959" s="117" t="s">
        <v>2880</v>
      </c>
    </row>
    <row r="960" spans="46:56" x14ac:dyDescent="0.25">
      <c r="AT960" s="117" t="s">
        <v>1454</v>
      </c>
      <c r="AV960" s="201"/>
      <c r="AW960" s="201"/>
      <c r="AX960" s="201"/>
      <c r="AZ960" s="201"/>
      <c r="BB960"/>
      <c r="BD960" s="117" t="s">
        <v>2881</v>
      </c>
    </row>
    <row r="961" spans="46:56" x14ac:dyDescent="0.25">
      <c r="AT961" s="117" t="s">
        <v>1455</v>
      </c>
      <c r="AV961" s="201"/>
      <c r="AW961" s="201"/>
      <c r="AX961" s="201"/>
      <c r="AZ961" s="201"/>
      <c r="BB961"/>
      <c r="BD961" s="117" t="s">
        <v>2882</v>
      </c>
    </row>
    <row r="962" spans="46:56" x14ac:dyDescent="0.25">
      <c r="AT962" s="117" t="s">
        <v>1456</v>
      </c>
      <c r="AV962" s="201"/>
      <c r="AW962" s="201"/>
      <c r="AX962" s="201"/>
      <c r="AZ962" s="201"/>
      <c r="BB962"/>
      <c r="BD962" s="117" t="s">
        <v>2883</v>
      </c>
    </row>
    <row r="963" spans="46:56" x14ac:dyDescent="0.25">
      <c r="AT963" s="117" t="s">
        <v>1457</v>
      </c>
      <c r="AV963" s="201"/>
      <c r="AW963" s="201"/>
      <c r="AX963" s="201"/>
      <c r="AZ963" s="201"/>
      <c r="BB963"/>
      <c r="BD963" s="117" t="s">
        <v>2884</v>
      </c>
    </row>
    <row r="964" spans="46:56" x14ac:dyDescent="0.25">
      <c r="AT964" s="117" t="s">
        <v>1458</v>
      </c>
      <c r="AV964" s="201"/>
      <c r="AW964" s="201"/>
      <c r="AX964" s="201"/>
      <c r="AZ964" s="201"/>
      <c r="BB964"/>
      <c r="BD964" s="117" t="s">
        <v>2885</v>
      </c>
    </row>
    <row r="965" spans="46:56" x14ac:dyDescent="0.25">
      <c r="AT965" s="117" t="s">
        <v>1459</v>
      </c>
      <c r="AV965" s="201"/>
      <c r="AW965" s="201"/>
      <c r="AX965" s="201"/>
      <c r="AZ965" s="201"/>
      <c r="BB965"/>
      <c r="BD965" s="117" t="s">
        <v>2886</v>
      </c>
    </row>
    <row r="966" spans="46:56" x14ac:dyDescent="0.25">
      <c r="AT966" s="117" t="s">
        <v>1460</v>
      </c>
      <c r="AV966" s="201"/>
      <c r="AW966" s="201"/>
      <c r="AX966" s="201"/>
      <c r="AZ966" s="201"/>
      <c r="BB966"/>
      <c r="BD966" s="117" t="s">
        <v>2887</v>
      </c>
    </row>
    <row r="967" spans="46:56" x14ac:dyDescent="0.25">
      <c r="AT967" s="117" t="s">
        <v>1461</v>
      </c>
      <c r="AV967" s="201"/>
      <c r="AW967" s="201"/>
      <c r="AX967" s="201"/>
      <c r="AZ967" s="201"/>
      <c r="BB967"/>
      <c r="BD967" s="117" t="s">
        <v>2888</v>
      </c>
    </row>
    <row r="968" spans="46:56" x14ac:dyDescent="0.25">
      <c r="AT968" s="117" t="s">
        <v>1462</v>
      </c>
      <c r="AV968" s="201"/>
      <c r="AW968" s="201"/>
      <c r="AX968" s="201"/>
      <c r="AZ968" s="201"/>
      <c r="BB968"/>
      <c r="BD968" s="117" t="s">
        <v>2889</v>
      </c>
    </row>
    <row r="969" spans="46:56" x14ac:dyDescent="0.25">
      <c r="AT969" s="117" t="s">
        <v>1463</v>
      </c>
      <c r="AV969" s="201"/>
      <c r="AW969" s="201"/>
      <c r="AX969" s="201"/>
      <c r="AZ969" s="201"/>
      <c r="BB969"/>
      <c r="BD969" s="117" t="s">
        <v>2890</v>
      </c>
    </row>
    <row r="970" spans="46:56" x14ac:dyDescent="0.25">
      <c r="AT970" s="117" t="s">
        <v>1464</v>
      </c>
      <c r="AV970" s="201"/>
      <c r="AW970" s="201"/>
      <c r="AX970" s="201"/>
      <c r="AZ970" s="201"/>
      <c r="BB970"/>
      <c r="BD970" s="117" t="s">
        <v>2891</v>
      </c>
    </row>
    <row r="971" spans="46:56" x14ac:dyDescent="0.25">
      <c r="AT971" s="117" t="s">
        <v>1465</v>
      </c>
      <c r="AV971" s="201"/>
      <c r="AW971" s="201"/>
      <c r="AX971" s="201"/>
      <c r="AZ971" s="201"/>
      <c r="BB971"/>
      <c r="BD971" s="117" t="s">
        <v>2892</v>
      </c>
    </row>
    <row r="972" spans="46:56" x14ac:dyDescent="0.25">
      <c r="AT972" s="117" t="s">
        <v>1466</v>
      </c>
      <c r="AV972" s="201"/>
      <c r="AW972" s="201"/>
      <c r="AX972" s="201"/>
      <c r="AZ972" s="201"/>
      <c r="BB972"/>
      <c r="BD972" s="117" t="s">
        <v>2893</v>
      </c>
    </row>
    <row r="973" spans="46:56" x14ac:dyDescent="0.25">
      <c r="AT973" s="117" t="s">
        <v>1467</v>
      </c>
      <c r="AV973" s="201"/>
      <c r="AW973" s="201"/>
      <c r="AX973" s="201"/>
      <c r="AZ973" s="201"/>
      <c r="BB973"/>
      <c r="BD973" s="117" t="s">
        <v>2894</v>
      </c>
    </row>
    <row r="974" spans="46:56" x14ac:dyDescent="0.25">
      <c r="AT974" s="117" t="s">
        <v>1468</v>
      </c>
      <c r="AV974" s="201"/>
      <c r="AW974" s="201"/>
      <c r="AX974" s="201"/>
      <c r="AZ974" s="201"/>
      <c r="BB974"/>
      <c r="BD974" s="117" t="s">
        <v>2895</v>
      </c>
    </row>
    <row r="975" spans="46:56" x14ac:dyDescent="0.25">
      <c r="AT975" s="117" t="s">
        <v>1469</v>
      </c>
      <c r="AV975" s="201"/>
      <c r="AW975" s="201"/>
      <c r="AX975" s="201"/>
      <c r="AZ975" s="201"/>
      <c r="BB975"/>
      <c r="BD975" s="117" t="s">
        <v>2896</v>
      </c>
    </row>
    <row r="976" spans="46:56" x14ac:dyDescent="0.25">
      <c r="AT976" s="117" t="s">
        <v>1470</v>
      </c>
      <c r="AV976" s="201"/>
      <c r="AW976" s="201"/>
      <c r="AX976" s="201"/>
      <c r="AZ976" s="201"/>
      <c r="BB976"/>
      <c r="BD976" s="117" t="s">
        <v>2897</v>
      </c>
    </row>
    <row r="977" spans="46:56" x14ac:dyDescent="0.25">
      <c r="AT977" s="117" t="s">
        <v>1471</v>
      </c>
      <c r="AV977" s="201"/>
      <c r="AW977" s="201"/>
      <c r="AX977" s="201"/>
      <c r="AZ977" s="201"/>
      <c r="BB977"/>
      <c r="BD977" s="117" t="s">
        <v>2898</v>
      </c>
    </row>
    <row r="978" spans="46:56" x14ac:dyDescent="0.25">
      <c r="AT978" s="117" t="s">
        <v>1472</v>
      </c>
      <c r="AV978" s="201"/>
      <c r="AW978" s="201"/>
      <c r="AX978" s="201"/>
      <c r="AZ978" s="201"/>
      <c r="BB978"/>
      <c r="BD978" s="117" t="s">
        <v>2899</v>
      </c>
    </row>
    <row r="979" spans="46:56" x14ac:dyDescent="0.25">
      <c r="AT979" s="117" t="s">
        <v>1473</v>
      </c>
      <c r="AV979" s="201"/>
      <c r="AW979" s="201"/>
      <c r="AX979" s="201"/>
      <c r="AZ979" s="201"/>
      <c r="BB979"/>
      <c r="BD979" s="117" t="s">
        <v>2900</v>
      </c>
    </row>
    <row r="980" spans="46:56" x14ac:dyDescent="0.25">
      <c r="AT980" s="117" t="s">
        <v>1474</v>
      </c>
      <c r="AV980" s="201"/>
      <c r="AW980" s="201"/>
      <c r="AX980" s="201"/>
      <c r="AZ980" s="201"/>
      <c r="BB980"/>
      <c r="BD980" s="117" t="s">
        <v>2901</v>
      </c>
    </row>
    <row r="981" spans="46:56" x14ac:dyDescent="0.25">
      <c r="AT981" s="117" t="s">
        <v>1475</v>
      </c>
      <c r="AV981" s="201"/>
      <c r="AW981" s="201"/>
      <c r="AX981" s="201"/>
      <c r="AZ981" s="201"/>
      <c r="BB981"/>
      <c r="BD981" s="117" t="s">
        <v>2902</v>
      </c>
    </row>
    <row r="982" spans="46:56" x14ac:dyDescent="0.25">
      <c r="AT982" s="117" t="s">
        <v>1476</v>
      </c>
      <c r="AV982" s="201"/>
      <c r="AW982" s="201"/>
      <c r="AX982" s="201"/>
      <c r="AZ982" s="201"/>
      <c r="BB982"/>
      <c r="BD982" s="117" t="s">
        <v>2903</v>
      </c>
    </row>
    <row r="983" spans="46:56" x14ac:dyDescent="0.25">
      <c r="AT983" s="117" t="s">
        <v>1477</v>
      </c>
      <c r="AV983" s="201"/>
      <c r="AW983" s="201"/>
      <c r="AX983" s="201"/>
      <c r="AZ983" s="201"/>
      <c r="BB983"/>
      <c r="BD983" s="117" t="s">
        <v>2904</v>
      </c>
    </row>
    <row r="984" spans="46:56" x14ac:dyDescent="0.25">
      <c r="AT984" s="117" t="s">
        <v>1478</v>
      </c>
      <c r="AV984" s="201"/>
      <c r="AW984" s="201"/>
      <c r="AX984" s="201"/>
      <c r="AZ984" s="201"/>
      <c r="BB984"/>
      <c r="BD984" s="117" t="s">
        <v>2905</v>
      </c>
    </row>
    <row r="985" spans="46:56" x14ac:dyDescent="0.25">
      <c r="AT985" s="117" t="s">
        <v>1479</v>
      </c>
      <c r="AV985" s="201"/>
      <c r="AW985" s="201"/>
      <c r="AX985" s="201"/>
      <c r="AZ985" s="201"/>
      <c r="BB985"/>
      <c r="BD985" s="117" t="s">
        <v>2906</v>
      </c>
    </row>
    <row r="986" spans="46:56" x14ac:dyDescent="0.25">
      <c r="AT986" s="117" t="s">
        <v>1480</v>
      </c>
      <c r="AV986" s="201"/>
      <c r="AW986" s="201"/>
      <c r="AX986" s="201"/>
      <c r="AZ986" s="201"/>
      <c r="BB986"/>
      <c r="BD986" s="117" t="s">
        <v>2907</v>
      </c>
    </row>
    <row r="987" spans="46:56" x14ac:dyDescent="0.25">
      <c r="AT987" s="117" t="s">
        <v>1481</v>
      </c>
      <c r="AV987" s="201"/>
      <c r="AW987" s="201"/>
      <c r="AX987" s="201"/>
      <c r="AZ987" s="201"/>
      <c r="BB987"/>
      <c r="BD987" s="117" t="s">
        <v>2908</v>
      </c>
    </row>
    <row r="988" spans="46:56" x14ac:dyDescent="0.25">
      <c r="AT988" s="117" t="s">
        <v>1482</v>
      </c>
      <c r="AV988" s="201"/>
      <c r="AW988" s="201"/>
      <c r="AX988" s="201"/>
      <c r="AZ988" s="201"/>
      <c r="BB988"/>
      <c r="BD988" s="117" t="s">
        <v>2909</v>
      </c>
    </row>
    <row r="989" spans="46:56" x14ac:dyDescent="0.25">
      <c r="AT989" s="117" t="s">
        <v>1483</v>
      </c>
      <c r="AV989" s="201"/>
      <c r="AW989" s="201"/>
      <c r="AX989" s="201"/>
      <c r="AZ989" s="201"/>
      <c r="BB989"/>
      <c r="BD989" s="117" t="s">
        <v>2910</v>
      </c>
    </row>
    <row r="990" spans="46:56" x14ac:dyDescent="0.25">
      <c r="AT990" s="117" t="s">
        <v>1484</v>
      </c>
      <c r="AV990" s="201"/>
      <c r="AW990" s="201"/>
      <c r="AX990" s="201"/>
      <c r="AZ990" s="201"/>
      <c r="BB990"/>
      <c r="BD990" s="117" t="s">
        <v>2911</v>
      </c>
    </row>
    <row r="991" spans="46:56" x14ac:dyDescent="0.25">
      <c r="AT991" s="117" t="s">
        <v>1485</v>
      </c>
      <c r="AV991" s="201"/>
      <c r="AW991" s="201"/>
      <c r="AX991" s="201"/>
      <c r="AZ991" s="201"/>
      <c r="BB991"/>
      <c r="BD991" s="117" t="s">
        <v>2912</v>
      </c>
    </row>
    <row r="992" spans="46:56" x14ac:dyDescent="0.25">
      <c r="AT992" s="117" t="s">
        <v>1486</v>
      </c>
      <c r="AV992" s="201"/>
      <c r="AW992" s="201"/>
      <c r="AX992" s="201"/>
      <c r="AZ992" s="201"/>
      <c r="BB992"/>
      <c r="BD992" s="117" t="s">
        <v>2913</v>
      </c>
    </row>
    <row r="993" spans="46:56" x14ac:dyDescent="0.25">
      <c r="AT993" s="117" t="s">
        <v>1487</v>
      </c>
      <c r="AV993" s="201"/>
      <c r="AW993" s="201"/>
      <c r="AX993" s="201"/>
      <c r="AZ993" s="201"/>
      <c r="BB993"/>
      <c r="BD993" s="117" t="s">
        <v>2914</v>
      </c>
    </row>
    <row r="994" spans="46:56" x14ac:dyDescent="0.25">
      <c r="AT994" s="117" t="s">
        <v>1488</v>
      </c>
      <c r="AV994" s="201"/>
      <c r="AW994" s="201"/>
      <c r="AX994" s="201"/>
      <c r="AZ994" s="201"/>
      <c r="BB994"/>
      <c r="BD994" s="117" t="s">
        <v>2915</v>
      </c>
    </row>
    <row r="995" spans="46:56" x14ac:dyDescent="0.25">
      <c r="AT995" s="117" t="s">
        <v>1489</v>
      </c>
      <c r="AV995" s="201"/>
      <c r="AW995" s="201"/>
      <c r="AX995" s="201"/>
      <c r="AZ995" s="201"/>
      <c r="BB995"/>
      <c r="BD995" s="117" t="s">
        <v>2916</v>
      </c>
    </row>
    <row r="996" spans="46:56" x14ac:dyDescent="0.25">
      <c r="AT996" s="117" t="s">
        <v>1490</v>
      </c>
      <c r="AV996" s="201"/>
      <c r="AW996" s="201"/>
      <c r="AX996" s="201"/>
      <c r="AZ996" s="201"/>
      <c r="BB996"/>
      <c r="BD996" s="117" t="s">
        <v>2917</v>
      </c>
    </row>
    <row r="997" spans="46:56" x14ac:dyDescent="0.25">
      <c r="AT997" s="117" t="s">
        <v>1491</v>
      </c>
      <c r="AV997" s="201"/>
      <c r="AW997" s="201"/>
      <c r="AX997" s="201"/>
      <c r="AZ997" s="201"/>
      <c r="BB997"/>
      <c r="BD997" s="117" t="s">
        <v>2918</v>
      </c>
    </row>
    <row r="998" spans="46:56" x14ac:dyDescent="0.25">
      <c r="AT998" s="117" t="s">
        <v>194</v>
      </c>
      <c r="AV998" s="201"/>
      <c r="AW998" s="201"/>
      <c r="AX998" s="201"/>
      <c r="AZ998" s="201"/>
      <c r="BB998"/>
      <c r="BD998" s="117" t="s">
        <v>2919</v>
      </c>
    </row>
    <row r="999" spans="46:56" x14ac:dyDescent="0.25">
      <c r="AT999" s="117" t="s">
        <v>1492</v>
      </c>
      <c r="AV999" s="201"/>
      <c r="AW999" s="201"/>
      <c r="AX999" s="201"/>
      <c r="AZ999" s="201"/>
      <c r="BB999"/>
      <c r="BD999" s="117" t="s">
        <v>2920</v>
      </c>
    </row>
    <row r="1000" spans="46:56" x14ac:dyDescent="0.25">
      <c r="AT1000" s="117" t="s">
        <v>1493</v>
      </c>
      <c r="AV1000" s="201"/>
      <c r="AW1000" s="201"/>
      <c r="AX1000" s="201"/>
      <c r="AZ1000" s="201"/>
      <c r="BB1000"/>
      <c r="BD1000" s="117" t="s">
        <v>2921</v>
      </c>
    </row>
    <row r="1001" spans="46:56" x14ac:dyDescent="0.25">
      <c r="AT1001" s="117" t="s">
        <v>1494</v>
      </c>
      <c r="AV1001" s="201"/>
      <c r="AW1001" s="201"/>
      <c r="AX1001" s="201"/>
      <c r="AZ1001" s="201"/>
      <c r="BB1001"/>
      <c r="BD1001" s="117" t="s">
        <v>2922</v>
      </c>
    </row>
    <row r="1002" spans="46:56" x14ac:dyDescent="0.25">
      <c r="AT1002" s="117" t="s">
        <v>1495</v>
      </c>
      <c r="AV1002" s="201"/>
      <c r="AW1002" s="201"/>
      <c r="AX1002" s="201"/>
      <c r="AZ1002" s="201"/>
      <c r="BB1002"/>
      <c r="BD1002" s="117" t="s">
        <v>2923</v>
      </c>
    </row>
    <row r="1003" spans="46:56" x14ac:dyDescent="0.25">
      <c r="AT1003" s="117" t="s">
        <v>1496</v>
      </c>
      <c r="AV1003" s="201"/>
      <c r="AW1003" s="201"/>
      <c r="AX1003" s="201"/>
      <c r="AZ1003" s="201"/>
      <c r="BB1003"/>
      <c r="BD1003" s="117" t="s">
        <v>2924</v>
      </c>
    </row>
    <row r="1004" spans="46:56" x14ac:dyDescent="0.25">
      <c r="AT1004" s="117" t="s">
        <v>1497</v>
      </c>
      <c r="AV1004" s="201"/>
      <c r="AW1004" s="201"/>
      <c r="AX1004" s="201"/>
      <c r="AZ1004" s="201"/>
      <c r="BB1004"/>
      <c r="BD1004" s="117" t="s">
        <v>2925</v>
      </c>
    </row>
    <row r="1005" spans="46:56" x14ac:dyDescent="0.25">
      <c r="AT1005" s="117" t="s">
        <v>1498</v>
      </c>
      <c r="AV1005" s="201"/>
      <c r="AW1005" s="201"/>
      <c r="AX1005" s="201"/>
      <c r="AZ1005" s="201"/>
      <c r="BB1005"/>
      <c r="BD1005" s="117" t="s">
        <v>2926</v>
      </c>
    </row>
    <row r="1006" spans="46:56" x14ac:dyDescent="0.25">
      <c r="AT1006" s="117" t="s">
        <v>1499</v>
      </c>
      <c r="AV1006" s="201"/>
      <c r="AW1006" s="201"/>
      <c r="AX1006" s="201"/>
      <c r="AZ1006" s="201"/>
      <c r="BB1006"/>
      <c r="BD1006" s="117" t="s">
        <v>2927</v>
      </c>
    </row>
    <row r="1007" spans="46:56" x14ac:dyDescent="0.25">
      <c r="AT1007" s="117" t="s">
        <v>1500</v>
      </c>
      <c r="AV1007" s="201"/>
      <c r="AW1007" s="201"/>
      <c r="AX1007" s="201"/>
      <c r="AZ1007" s="201"/>
      <c r="BB1007"/>
      <c r="BD1007" s="117" t="s">
        <v>2928</v>
      </c>
    </row>
    <row r="1008" spans="46:56" x14ac:dyDescent="0.25">
      <c r="AT1008" s="117" t="s">
        <v>1501</v>
      </c>
      <c r="AV1008" s="201"/>
      <c r="AW1008" s="201"/>
      <c r="AX1008" s="201"/>
      <c r="AZ1008" s="201"/>
      <c r="BB1008"/>
      <c r="BD1008" s="117" t="s">
        <v>2929</v>
      </c>
    </row>
    <row r="1009" spans="46:56" x14ac:dyDescent="0.25">
      <c r="AT1009" s="117" t="s">
        <v>1502</v>
      </c>
      <c r="AV1009" s="201"/>
      <c r="AW1009" s="201"/>
      <c r="AX1009" s="201"/>
      <c r="AZ1009" s="201"/>
      <c r="BB1009"/>
      <c r="BD1009" s="117" t="s">
        <v>2930</v>
      </c>
    </row>
    <row r="1010" spans="46:56" x14ac:dyDescent="0.25">
      <c r="AT1010" s="117" t="s">
        <v>1503</v>
      </c>
      <c r="AV1010" s="201"/>
      <c r="AW1010" s="201"/>
      <c r="AX1010" s="201"/>
      <c r="AZ1010" s="201"/>
      <c r="BB1010"/>
      <c r="BD1010" s="117" t="s">
        <v>2931</v>
      </c>
    </row>
    <row r="1011" spans="46:56" x14ac:dyDescent="0.25">
      <c r="AT1011" s="117" t="s">
        <v>1504</v>
      </c>
      <c r="AV1011" s="201"/>
      <c r="AW1011" s="201"/>
      <c r="AX1011" s="201"/>
      <c r="AZ1011" s="201"/>
      <c r="BB1011"/>
      <c r="BD1011" s="117" t="s">
        <v>2932</v>
      </c>
    </row>
    <row r="1012" spans="46:56" x14ac:dyDescent="0.25">
      <c r="AT1012" s="117" t="s">
        <v>1505</v>
      </c>
      <c r="AV1012" s="201"/>
      <c r="AW1012" s="201"/>
      <c r="AX1012" s="201"/>
      <c r="AZ1012" s="201"/>
      <c r="BB1012"/>
      <c r="BD1012" s="117" t="s">
        <v>2933</v>
      </c>
    </row>
    <row r="1013" spans="46:56" x14ac:dyDescent="0.25">
      <c r="AT1013" s="117" t="s">
        <v>1506</v>
      </c>
      <c r="AV1013" s="201"/>
      <c r="AW1013" s="201"/>
      <c r="AX1013" s="201"/>
      <c r="AZ1013" s="201"/>
      <c r="BB1013"/>
      <c r="BD1013" s="117" t="s">
        <v>2934</v>
      </c>
    </row>
    <row r="1014" spans="46:56" x14ac:dyDescent="0.25">
      <c r="AT1014" s="117" t="s">
        <v>1507</v>
      </c>
      <c r="AV1014" s="201"/>
      <c r="AW1014" s="201"/>
      <c r="AX1014" s="201"/>
      <c r="AZ1014" s="201"/>
      <c r="BB1014"/>
      <c r="BD1014" s="117" t="s">
        <v>2935</v>
      </c>
    </row>
    <row r="1015" spans="46:56" x14ac:dyDescent="0.25">
      <c r="AT1015" s="117" t="s">
        <v>1508</v>
      </c>
      <c r="AV1015" s="201"/>
      <c r="AW1015" s="201"/>
      <c r="AX1015" s="201"/>
      <c r="AZ1015" s="201"/>
      <c r="BB1015"/>
      <c r="BD1015" s="117" t="s">
        <v>2936</v>
      </c>
    </row>
    <row r="1016" spans="46:56" x14ac:dyDescent="0.25">
      <c r="AT1016" s="117" t="s">
        <v>1509</v>
      </c>
      <c r="AV1016" s="201"/>
      <c r="AW1016" s="201"/>
      <c r="AX1016" s="201"/>
      <c r="AZ1016" s="201"/>
      <c r="BB1016"/>
      <c r="BD1016" s="117" t="s">
        <v>2937</v>
      </c>
    </row>
    <row r="1017" spans="46:56" x14ac:dyDescent="0.25">
      <c r="AT1017" s="117" t="s">
        <v>1510</v>
      </c>
      <c r="AV1017" s="201"/>
      <c r="AW1017" s="201"/>
      <c r="AX1017" s="201"/>
      <c r="AZ1017" s="201"/>
      <c r="BB1017"/>
      <c r="BD1017" s="117" t="s">
        <v>2938</v>
      </c>
    </row>
    <row r="1018" spans="46:56" x14ac:dyDescent="0.25">
      <c r="AT1018" s="117" t="s">
        <v>1511</v>
      </c>
      <c r="AV1018" s="201"/>
      <c r="AW1018" s="201"/>
      <c r="AX1018" s="201"/>
      <c r="AZ1018" s="201"/>
      <c r="BB1018"/>
      <c r="BD1018" s="117" t="s">
        <v>2939</v>
      </c>
    </row>
    <row r="1019" spans="46:56" x14ac:dyDescent="0.25">
      <c r="AT1019" s="117" t="s">
        <v>1512</v>
      </c>
      <c r="AV1019" s="201"/>
      <c r="AW1019" s="201"/>
      <c r="AX1019" s="201"/>
      <c r="AZ1019" s="201"/>
      <c r="BB1019"/>
      <c r="BD1019" s="117" t="s">
        <v>2940</v>
      </c>
    </row>
    <row r="1020" spans="46:56" x14ac:dyDescent="0.25">
      <c r="AT1020" s="117" t="s">
        <v>1513</v>
      </c>
      <c r="AV1020" s="201"/>
      <c r="AW1020" s="201"/>
      <c r="AX1020" s="201"/>
      <c r="AZ1020" s="201"/>
      <c r="BB1020"/>
      <c r="BD1020" s="117" t="s">
        <v>2941</v>
      </c>
    </row>
    <row r="1021" spans="46:56" x14ac:dyDescent="0.25">
      <c r="AT1021" s="117" t="s">
        <v>1514</v>
      </c>
      <c r="AV1021" s="201"/>
      <c r="AW1021" s="201"/>
      <c r="AX1021" s="201"/>
      <c r="AZ1021" s="201"/>
      <c r="BB1021"/>
      <c r="BD1021" s="117" t="s">
        <v>2942</v>
      </c>
    </row>
    <row r="1022" spans="46:56" x14ac:dyDescent="0.25">
      <c r="AT1022" s="117" t="s">
        <v>1515</v>
      </c>
      <c r="AV1022" s="201"/>
      <c r="AW1022" s="201"/>
      <c r="AX1022" s="201"/>
      <c r="AZ1022" s="201"/>
      <c r="BB1022"/>
      <c r="BD1022" s="117" t="s">
        <v>2943</v>
      </c>
    </row>
    <row r="1023" spans="46:56" x14ac:dyDescent="0.25">
      <c r="AT1023" s="117" t="s">
        <v>1516</v>
      </c>
      <c r="AV1023" s="201"/>
      <c r="AW1023" s="201"/>
      <c r="AX1023" s="201"/>
      <c r="AZ1023" s="201"/>
      <c r="BB1023"/>
      <c r="BD1023" s="117" t="s">
        <v>2944</v>
      </c>
    </row>
    <row r="1024" spans="46:56" x14ac:dyDescent="0.25">
      <c r="AT1024" s="117" t="s">
        <v>1517</v>
      </c>
      <c r="AV1024" s="201"/>
      <c r="AW1024" s="201"/>
      <c r="AX1024" s="201"/>
      <c r="AZ1024" s="201"/>
      <c r="BB1024"/>
      <c r="BD1024" s="117" t="s">
        <v>2945</v>
      </c>
    </row>
    <row r="1025" spans="46:56" x14ac:dyDescent="0.25">
      <c r="AT1025" s="117" t="s">
        <v>1518</v>
      </c>
      <c r="AV1025" s="201"/>
      <c r="AW1025" s="201"/>
      <c r="AX1025" s="201"/>
      <c r="AZ1025" s="201"/>
      <c r="BB1025"/>
      <c r="BD1025" s="117" t="s">
        <v>2946</v>
      </c>
    </row>
    <row r="1026" spans="46:56" x14ac:dyDescent="0.25">
      <c r="AT1026" s="117" t="s">
        <v>1519</v>
      </c>
      <c r="AV1026" s="201"/>
      <c r="AW1026" s="201"/>
      <c r="AX1026" s="201"/>
      <c r="AZ1026" s="201"/>
      <c r="BB1026"/>
      <c r="BD1026" s="117" t="s">
        <v>2947</v>
      </c>
    </row>
    <row r="1027" spans="46:56" x14ac:dyDescent="0.25">
      <c r="AT1027" s="117" t="s">
        <v>1520</v>
      </c>
      <c r="AV1027" s="201"/>
      <c r="AW1027" s="201"/>
      <c r="AX1027" s="201"/>
      <c r="AZ1027" s="201"/>
      <c r="BB1027"/>
      <c r="BD1027" s="117" t="s">
        <v>2948</v>
      </c>
    </row>
    <row r="1028" spans="46:56" x14ac:dyDescent="0.25">
      <c r="AT1028" s="117" t="s">
        <v>1521</v>
      </c>
      <c r="AV1028" s="201"/>
      <c r="AW1028" s="201"/>
      <c r="AX1028" s="201"/>
      <c r="AZ1028" s="201"/>
      <c r="BB1028"/>
      <c r="BD1028" s="117" t="s">
        <v>2949</v>
      </c>
    </row>
    <row r="1029" spans="46:56" x14ac:dyDescent="0.25">
      <c r="AT1029" s="117" t="s">
        <v>1522</v>
      </c>
      <c r="AV1029" s="201"/>
      <c r="AW1029" s="201"/>
      <c r="AX1029" s="201"/>
      <c r="AZ1029" s="201"/>
      <c r="BB1029"/>
      <c r="BD1029" s="117" t="s">
        <v>2950</v>
      </c>
    </row>
    <row r="1030" spans="46:56" x14ac:dyDescent="0.25">
      <c r="AT1030" s="117" t="s">
        <v>1523</v>
      </c>
      <c r="AV1030" s="201"/>
      <c r="AW1030" s="201"/>
      <c r="AX1030" s="201"/>
      <c r="AZ1030" s="201"/>
      <c r="BB1030"/>
      <c r="BD1030" s="117" t="s">
        <v>2951</v>
      </c>
    </row>
    <row r="1031" spans="46:56" x14ac:dyDescent="0.25">
      <c r="AT1031" s="117" t="s">
        <v>1524</v>
      </c>
      <c r="AV1031" s="201"/>
      <c r="AW1031" s="201"/>
      <c r="AX1031" s="201"/>
      <c r="AZ1031" s="201"/>
      <c r="BB1031"/>
      <c r="BD1031" s="117" t="s">
        <v>2952</v>
      </c>
    </row>
    <row r="1032" spans="46:56" x14ac:dyDescent="0.25">
      <c r="AT1032" s="117" t="s">
        <v>1525</v>
      </c>
      <c r="AV1032" s="201"/>
      <c r="AW1032" s="201"/>
      <c r="AX1032" s="201"/>
      <c r="AZ1032" s="201"/>
      <c r="BB1032"/>
      <c r="BD1032" s="117" t="s">
        <v>2953</v>
      </c>
    </row>
    <row r="1033" spans="46:56" x14ac:dyDescent="0.25">
      <c r="AT1033" s="117" t="s">
        <v>1526</v>
      </c>
      <c r="AV1033" s="201"/>
      <c r="AW1033" s="201"/>
      <c r="AX1033" s="201"/>
      <c r="AZ1033" s="201"/>
      <c r="BB1033"/>
      <c r="BD1033" s="117" t="s">
        <v>2954</v>
      </c>
    </row>
    <row r="1034" spans="46:56" x14ac:dyDescent="0.25">
      <c r="AT1034" s="117" t="s">
        <v>1527</v>
      </c>
      <c r="AV1034" s="201"/>
      <c r="AW1034" s="201"/>
      <c r="AX1034" s="201"/>
      <c r="AZ1034" s="201"/>
      <c r="BB1034"/>
      <c r="BD1034" s="117" t="s">
        <v>2955</v>
      </c>
    </row>
    <row r="1035" spans="46:56" x14ac:dyDescent="0.25">
      <c r="AT1035" s="117" t="s">
        <v>1528</v>
      </c>
      <c r="AV1035" s="201"/>
      <c r="AW1035" s="201"/>
      <c r="AX1035" s="201"/>
      <c r="AZ1035" s="201"/>
      <c r="BB1035"/>
      <c r="BD1035" s="117" t="s">
        <v>2956</v>
      </c>
    </row>
    <row r="1036" spans="46:56" x14ac:dyDescent="0.25">
      <c r="AT1036" s="117" t="s">
        <v>1529</v>
      </c>
      <c r="AV1036" s="201"/>
      <c r="AW1036" s="201"/>
      <c r="AX1036" s="201"/>
      <c r="AZ1036" s="201"/>
      <c r="BB1036"/>
      <c r="BD1036" s="117" t="s">
        <v>2957</v>
      </c>
    </row>
    <row r="1037" spans="46:56" x14ac:dyDescent="0.25">
      <c r="AT1037" s="117" t="s">
        <v>1530</v>
      </c>
      <c r="AV1037" s="201"/>
      <c r="AW1037" s="201"/>
      <c r="AX1037" s="201"/>
      <c r="AZ1037" s="201"/>
      <c r="BB1037"/>
      <c r="BD1037" s="117" t="s">
        <v>2958</v>
      </c>
    </row>
    <row r="1038" spans="46:56" x14ac:dyDescent="0.25">
      <c r="AT1038" s="117" t="s">
        <v>1531</v>
      </c>
      <c r="AV1038" s="201"/>
      <c r="AW1038" s="201"/>
      <c r="AX1038" s="201"/>
      <c r="AZ1038" s="201"/>
      <c r="BB1038"/>
      <c r="BD1038" s="117" t="s">
        <v>2959</v>
      </c>
    </row>
    <row r="1039" spans="46:56" x14ac:dyDescent="0.25">
      <c r="AT1039" s="117" t="s">
        <v>1532</v>
      </c>
      <c r="AV1039" s="201"/>
      <c r="AW1039" s="201"/>
      <c r="AX1039" s="201"/>
      <c r="AZ1039" s="201"/>
      <c r="BB1039"/>
      <c r="BD1039" s="117" t="s">
        <v>2960</v>
      </c>
    </row>
    <row r="1040" spans="46:56" x14ac:dyDescent="0.25">
      <c r="AT1040" s="117" t="s">
        <v>1533</v>
      </c>
      <c r="AV1040" s="201"/>
      <c r="AW1040" s="201"/>
      <c r="AX1040" s="201"/>
      <c r="AZ1040" s="201"/>
      <c r="BB1040"/>
      <c r="BD1040" s="117" t="s">
        <v>2961</v>
      </c>
    </row>
    <row r="1041" spans="46:56" x14ac:dyDescent="0.25">
      <c r="AT1041" s="117" t="s">
        <v>1534</v>
      </c>
      <c r="AV1041" s="201"/>
      <c r="AW1041" s="201"/>
      <c r="AX1041" s="201"/>
      <c r="AZ1041" s="201"/>
      <c r="BB1041"/>
      <c r="BD1041" s="117" t="s">
        <v>2962</v>
      </c>
    </row>
    <row r="1042" spans="46:56" x14ac:dyDescent="0.25">
      <c r="AT1042" s="117" t="s">
        <v>1535</v>
      </c>
      <c r="AV1042" s="201"/>
      <c r="AW1042" s="201"/>
      <c r="AX1042" s="201"/>
      <c r="AZ1042" s="201"/>
      <c r="BB1042"/>
      <c r="BD1042" s="117" t="s">
        <v>2963</v>
      </c>
    </row>
    <row r="1043" spans="46:56" x14ac:dyDescent="0.25">
      <c r="AT1043" s="117" t="s">
        <v>1536</v>
      </c>
      <c r="AV1043" s="201"/>
      <c r="AW1043" s="201"/>
      <c r="AX1043" s="201"/>
      <c r="AZ1043" s="201"/>
      <c r="BB1043"/>
      <c r="BD1043" s="117" t="s">
        <v>2964</v>
      </c>
    </row>
    <row r="1044" spans="46:56" x14ac:dyDescent="0.25">
      <c r="AT1044" s="117" t="s">
        <v>1537</v>
      </c>
      <c r="AV1044" s="201"/>
      <c r="AW1044" s="201"/>
      <c r="AX1044" s="201"/>
      <c r="AZ1044" s="201"/>
      <c r="BB1044"/>
      <c r="BD1044" s="117" t="s">
        <v>2965</v>
      </c>
    </row>
    <row r="1045" spans="46:56" x14ac:dyDescent="0.25">
      <c r="AT1045" s="117" t="s">
        <v>1538</v>
      </c>
      <c r="AV1045" s="201"/>
      <c r="AW1045" s="201"/>
      <c r="AX1045" s="201"/>
      <c r="AZ1045" s="201"/>
      <c r="BB1045"/>
      <c r="BD1045" s="117" t="s">
        <v>2966</v>
      </c>
    </row>
    <row r="1046" spans="46:56" x14ac:dyDescent="0.25">
      <c r="AT1046" s="117" t="s">
        <v>1539</v>
      </c>
      <c r="AV1046" s="201"/>
      <c r="AW1046" s="201"/>
      <c r="AX1046" s="201"/>
      <c r="AZ1046" s="201"/>
      <c r="BB1046"/>
      <c r="BD1046" s="117" t="s">
        <v>2967</v>
      </c>
    </row>
    <row r="1047" spans="46:56" x14ac:dyDescent="0.25">
      <c r="AT1047" s="117" t="s">
        <v>1540</v>
      </c>
      <c r="AV1047" s="201"/>
      <c r="AW1047" s="201"/>
      <c r="AX1047" s="201"/>
      <c r="AZ1047" s="201"/>
      <c r="BB1047"/>
      <c r="BD1047" s="117" t="s">
        <v>2968</v>
      </c>
    </row>
    <row r="1048" spans="46:56" x14ac:dyDescent="0.25">
      <c r="AT1048" s="117" t="s">
        <v>1541</v>
      </c>
      <c r="AV1048" s="201"/>
      <c r="AW1048" s="201"/>
      <c r="AX1048" s="201"/>
      <c r="AZ1048" s="201"/>
      <c r="BB1048"/>
      <c r="BD1048" s="117" t="s">
        <v>2969</v>
      </c>
    </row>
    <row r="1049" spans="46:56" x14ac:dyDescent="0.25">
      <c r="AT1049" s="117" t="s">
        <v>1542</v>
      </c>
      <c r="AV1049" s="201"/>
      <c r="AW1049" s="201"/>
      <c r="AX1049" s="201"/>
      <c r="AZ1049" s="201"/>
      <c r="BB1049"/>
      <c r="BD1049" s="117" t="s">
        <v>2970</v>
      </c>
    </row>
    <row r="1050" spans="46:56" x14ac:dyDescent="0.25">
      <c r="AT1050" s="117" t="s">
        <v>1543</v>
      </c>
      <c r="AV1050" s="201"/>
      <c r="AW1050" s="201"/>
      <c r="AX1050" s="201"/>
      <c r="AZ1050" s="201"/>
      <c r="BB1050"/>
      <c r="BD1050" s="117" t="s">
        <v>2971</v>
      </c>
    </row>
    <row r="1051" spans="46:56" x14ac:dyDescent="0.25">
      <c r="AT1051" s="117" t="s">
        <v>1544</v>
      </c>
      <c r="AV1051" s="201"/>
      <c r="AW1051" s="201"/>
      <c r="AX1051" s="201"/>
      <c r="AZ1051" s="201"/>
      <c r="BB1051"/>
      <c r="BD1051" s="117" t="s">
        <v>2972</v>
      </c>
    </row>
    <row r="1052" spans="46:56" x14ac:dyDescent="0.25">
      <c r="AT1052" s="117" t="s">
        <v>1545</v>
      </c>
      <c r="AV1052" s="201"/>
      <c r="AW1052" s="201"/>
      <c r="AX1052" s="201"/>
      <c r="AZ1052" s="201"/>
      <c r="BB1052"/>
      <c r="BD1052" s="117" t="s">
        <v>2973</v>
      </c>
    </row>
    <row r="1053" spans="46:56" x14ac:dyDescent="0.25">
      <c r="AT1053" s="117" t="s">
        <v>1546</v>
      </c>
      <c r="AV1053" s="201"/>
      <c r="AW1053" s="201"/>
      <c r="AX1053" s="201"/>
      <c r="AZ1053" s="201"/>
      <c r="BB1053"/>
      <c r="BD1053" s="117" t="s">
        <v>2974</v>
      </c>
    </row>
    <row r="1054" spans="46:56" x14ac:dyDescent="0.25">
      <c r="AT1054" s="117" t="s">
        <v>1547</v>
      </c>
      <c r="AV1054" s="201"/>
      <c r="AW1054" s="201"/>
      <c r="AX1054" s="201"/>
      <c r="AZ1054" s="201"/>
      <c r="BB1054"/>
      <c r="BD1054" s="117" t="s">
        <v>2975</v>
      </c>
    </row>
    <row r="1055" spans="46:56" x14ac:dyDescent="0.25">
      <c r="AT1055" s="117" t="s">
        <v>1548</v>
      </c>
      <c r="AV1055" s="201"/>
      <c r="AW1055" s="201"/>
      <c r="AX1055" s="201"/>
      <c r="AZ1055" s="201"/>
      <c r="BB1055"/>
      <c r="BD1055" s="117" t="s">
        <v>2976</v>
      </c>
    </row>
    <row r="1056" spans="46:56" x14ac:dyDescent="0.25">
      <c r="AT1056" s="117" t="s">
        <v>1549</v>
      </c>
      <c r="AV1056" s="201"/>
      <c r="AW1056" s="201"/>
      <c r="AX1056" s="201"/>
      <c r="AZ1056" s="201"/>
      <c r="BB1056"/>
      <c r="BD1056" s="117" t="s">
        <v>2977</v>
      </c>
    </row>
    <row r="1057" spans="46:56" x14ac:dyDescent="0.25">
      <c r="AT1057" s="117" t="s">
        <v>1550</v>
      </c>
      <c r="AV1057" s="201"/>
      <c r="AW1057" s="201"/>
      <c r="AX1057" s="201"/>
      <c r="AZ1057" s="201"/>
      <c r="BB1057"/>
      <c r="BD1057" s="117" t="s">
        <v>2978</v>
      </c>
    </row>
    <row r="1058" spans="46:56" x14ac:dyDescent="0.25">
      <c r="AT1058" s="117" t="s">
        <v>1551</v>
      </c>
      <c r="AV1058" s="201"/>
      <c r="AW1058" s="201"/>
      <c r="AX1058" s="201"/>
      <c r="AZ1058" s="201"/>
      <c r="BB1058"/>
      <c r="BD1058" s="117" t="s">
        <v>2979</v>
      </c>
    </row>
    <row r="1059" spans="46:56" x14ac:dyDescent="0.25">
      <c r="AT1059" s="117" t="s">
        <v>1552</v>
      </c>
      <c r="AV1059" s="201"/>
      <c r="AW1059" s="201"/>
      <c r="AX1059" s="201"/>
      <c r="AZ1059" s="201"/>
      <c r="BB1059"/>
      <c r="BD1059" s="117" t="s">
        <v>2980</v>
      </c>
    </row>
    <row r="1060" spans="46:56" x14ac:dyDescent="0.25">
      <c r="AT1060" s="117" t="s">
        <v>1553</v>
      </c>
      <c r="AV1060" s="201"/>
      <c r="AW1060" s="201"/>
      <c r="AX1060" s="201"/>
      <c r="AZ1060" s="201"/>
      <c r="BB1060"/>
      <c r="BD1060" s="117" t="s">
        <v>2981</v>
      </c>
    </row>
    <row r="1061" spans="46:56" x14ac:dyDescent="0.25">
      <c r="AT1061" s="117" t="s">
        <v>1554</v>
      </c>
      <c r="AV1061" s="201"/>
      <c r="AW1061" s="201"/>
      <c r="AX1061" s="201"/>
      <c r="AZ1061" s="201"/>
      <c r="BB1061"/>
      <c r="BD1061" s="117" t="s">
        <v>2982</v>
      </c>
    </row>
    <row r="1062" spans="46:56" x14ac:dyDescent="0.25">
      <c r="AT1062" s="117" t="s">
        <v>1555</v>
      </c>
      <c r="AV1062" s="201"/>
      <c r="AW1062" s="201"/>
      <c r="AX1062" s="201"/>
      <c r="AZ1062" s="201"/>
      <c r="BB1062"/>
      <c r="BD1062" s="117" t="s">
        <v>2983</v>
      </c>
    </row>
    <row r="1063" spans="46:56" x14ac:dyDescent="0.25">
      <c r="AT1063" s="117" t="s">
        <v>1556</v>
      </c>
      <c r="AV1063" s="201"/>
      <c r="AW1063" s="201"/>
      <c r="AX1063" s="201"/>
      <c r="AZ1063" s="201"/>
      <c r="BB1063"/>
      <c r="BD1063" s="117" t="s">
        <v>2984</v>
      </c>
    </row>
    <row r="1064" spans="46:56" x14ac:dyDescent="0.25">
      <c r="AT1064" s="117" t="s">
        <v>1557</v>
      </c>
      <c r="AV1064" s="201"/>
      <c r="AW1064" s="201"/>
      <c r="AX1064" s="201"/>
      <c r="AZ1064" s="201"/>
      <c r="BB1064"/>
      <c r="BD1064" s="117" t="s">
        <v>2985</v>
      </c>
    </row>
    <row r="1065" spans="46:56" x14ac:dyDescent="0.25">
      <c r="AT1065" s="117" t="s">
        <v>1558</v>
      </c>
      <c r="AV1065" s="201"/>
      <c r="AW1065" s="201"/>
      <c r="AX1065" s="201"/>
      <c r="AZ1065" s="201"/>
      <c r="BB1065"/>
      <c r="BD1065" s="117" t="s">
        <v>2986</v>
      </c>
    </row>
    <row r="1066" spans="46:56" x14ac:dyDescent="0.25">
      <c r="AT1066" s="117" t="s">
        <v>1559</v>
      </c>
      <c r="AV1066" s="201"/>
      <c r="AW1066" s="201"/>
      <c r="AX1066" s="201"/>
      <c r="AZ1066" s="201"/>
      <c r="BB1066"/>
      <c r="BD1066" s="117" t="s">
        <v>2987</v>
      </c>
    </row>
    <row r="1067" spans="46:56" x14ac:dyDescent="0.25">
      <c r="AT1067" s="117" t="s">
        <v>1560</v>
      </c>
      <c r="AV1067" s="201"/>
      <c r="AW1067" s="201"/>
      <c r="AX1067" s="201"/>
      <c r="AZ1067" s="201"/>
      <c r="BB1067"/>
      <c r="BD1067" s="117" t="s">
        <v>2988</v>
      </c>
    </row>
    <row r="1068" spans="46:56" x14ac:dyDescent="0.25">
      <c r="AT1068" s="117" t="s">
        <v>1561</v>
      </c>
      <c r="AV1068" s="201"/>
      <c r="AW1068" s="201"/>
      <c r="AX1068" s="201"/>
      <c r="AZ1068" s="201"/>
      <c r="BB1068"/>
      <c r="BD1068" s="117" t="s">
        <v>2989</v>
      </c>
    </row>
    <row r="1069" spans="46:56" x14ac:dyDescent="0.25">
      <c r="AT1069" s="117" t="s">
        <v>1562</v>
      </c>
      <c r="AV1069" s="201"/>
      <c r="AW1069" s="201"/>
      <c r="AX1069" s="201"/>
      <c r="AZ1069" s="201"/>
      <c r="BB1069"/>
      <c r="BD1069" s="117" t="s">
        <v>2990</v>
      </c>
    </row>
    <row r="1070" spans="46:56" x14ac:dyDescent="0.25">
      <c r="AT1070" s="117" t="s">
        <v>1563</v>
      </c>
      <c r="AV1070" s="201"/>
      <c r="AW1070" s="201"/>
      <c r="AX1070" s="201"/>
      <c r="AZ1070" s="201"/>
      <c r="BB1070"/>
      <c r="BD1070" s="117" t="s">
        <v>2991</v>
      </c>
    </row>
    <row r="1071" spans="46:56" x14ac:dyDescent="0.25">
      <c r="AT1071" s="117" t="s">
        <v>1564</v>
      </c>
      <c r="AV1071" s="201"/>
      <c r="AW1071" s="201"/>
      <c r="AX1071" s="201"/>
      <c r="AZ1071" s="201"/>
      <c r="BB1071"/>
      <c r="BD1071" s="117" t="s">
        <v>2992</v>
      </c>
    </row>
    <row r="1072" spans="46:56" x14ac:dyDescent="0.25">
      <c r="AT1072" s="117" t="s">
        <v>1565</v>
      </c>
      <c r="AV1072" s="201"/>
      <c r="AW1072" s="201"/>
      <c r="AX1072" s="201"/>
      <c r="AZ1072" s="201"/>
      <c r="BB1072"/>
      <c r="BD1072" s="117" t="s">
        <v>2993</v>
      </c>
    </row>
    <row r="1073" spans="46:56" x14ac:dyDescent="0.25">
      <c r="AT1073" s="117" t="s">
        <v>1566</v>
      </c>
      <c r="AV1073" s="201"/>
      <c r="AW1073" s="201"/>
      <c r="AX1073" s="201"/>
      <c r="AZ1073" s="201"/>
      <c r="BB1073"/>
      <c r="BD1073" s="117" t="s">
        <v>2994</v>
      </c>
    </row>
    <row r="1074" spans="46:56" x14ac:dyDescent="0.25">
      <c r="AT1074" s="117" t="s">
        <v>1567</v>
      </c>
      <c r="AV1074" s="201"/>
      <c r="AW1074" s="201"/>
      <c r="AX1074" s="201"/>
      <c r="AZ1074" s="201"/>
      <c r="BB1074"/>
      <c r="BD1074" s="117" t="s">
        <v>2995</v>
      </c>
    </row>
    <row r="1075" spans="46:56" x14ac:dyDescent="0.25">
      <c r="AT1075" s="117" t="s">
        <v>1568</v>
      </c>
      <c r="AV1075" s="201"/>
      <c r="AW1075" s="201"/>
      <c r="AX1075" s="201"/>
      <c r="AZ1075" s="201"/>
      <c r="BB1075"/>
      <c r="BD1075" s="117" t="s">
        <v>2996</v>
      </c>
    </row>
    <row r="1076" spans="46:56" x14ac:dyDescent="0.25">
      <c r="AT1076" s="117" t="s">
        <v>1569</v>
      </c>
      <c r="AV1076" s="201"/>
      <c r="AW1076" s="201"/>
      <c r="AX1076" s="201"/>
      <c r="AZ1076" s="201"/>
      <c r="BB1076"/>
      <c r="BD1076" s="117" t="s">
        <v>2997</v>
      </c>
    </row>
    <row r="1077" spans="46:56" x14ac:dyDescent="0.25">
      <c r="AT1077" s="117" t="s">
        <v>1570</v>
      </c>
      <c r="AV1077" s="201"/>
      <c r="AW1077" s="201"/>
      <c r="AX1077" s="201"/>
      <c r="AZ1077" s="201"/>
      <c r="BB1077"/>
      <c r="BD1077" s="117" t="s">
        <v>2998</v>
      </c>
    </row>
    <row r="1078" spans="46:56" x14ac:dyDescent="0.25">
      <c r="AT1078" s="117" t="s">
        <v>1571</v>
      </c>
      <c r="AV1078" s="201"/>
      <c r="AW1078" s="201"/>
      <c r="AX1078" s="201"/>
      <c r="AZ1078" s="201"/>
      <c r="BB1078"/>
      <c r="BD1078" s="117" t="s">
        <v>2999</v>
      </c>
    </row>
    <row r="1079" spans="46:56" x14ac:dyDescent="0.25">
      <c r="AT1079" s="117" t="s">
        <v>1572</v>
      </c>
      <c r="AV1079" s="201"/>
      <c r="AW1079" s="201"/>
      <c r="AX1079" s="201"/>
      <c r="AZ1079" s="201"/>
      <c r="BB1079"/>
      <c r="BD1079" s="117" t="s">
        <v>3000</v>
      </c>
    </row>
    <row r="1080" spans="46:56" x14ac:dyDescent="0.25">
      <c r="AT1080" s="117" t="s">
        <v>1573</v>
      </c>
      <c r="AV1080" s="201"/>
      <c r="AW1080" s="201"/>
      <c r="AX1080" s="201"/>
      <c r="AZ1080" s="201"/>
      <c r="BB1080"/>
      <c r="BD1080" s="117" t="s">
        <v>3001</v>
      </c>
    </row>
    <row r="1081" spans="46:56" x14ac:dyDescent="0.25">
      <c r="AT1081" s="117" t="s">
        <v>1574</v>
      </c>
      <c r="AV1081" s="201"/>
      <c r="AW1081" s="201"/>
      <c r="AX1081" s="201"/>
      <c r="AZ1081" s="201"/>
      <c r="BB1081"/>
      <c r="BD1081" s="117" t="s">
        <v>3002</v>
      </c>
    </row>
    <row r="1082" spans="46:56" x14ac:dyDescent="0.25">
      <c r="AT1082" s="117" t="s">
        <v>1575</v>
      </c>
      <c r="AV1082" s="201"/>
      <c r="AW1082" s="201"/>
      <c r="AX1082" s="201"/>
      <c r="AZ1082" s="201"/>
      <c r="BB1082"/>
      <c r="BD1082" s="117" t="s">
        <v>3003</v>
      </c>
    </row>
    <row r="1083" spans="46:56" x14ac:dyDescent="0.25">
      <c r="AT1083" s="117" t="s">
        <v>1576</v>
      </c>
      <c r="AV1083" s="201"/>
      <c r="AW1083" s="201"/>
      <c r="AX1083" s="201"/>
      <c r="AZ1083" s="201"/>
      <c r="BB1083"/>
      <c r="BD1083" s="117" t="s">
        <v>3004</v>
      </c>
    </row>
    <row r="1084" spans="46:56" x14ac:dyDescent="0.25">
      <c r="AT1084" s="117" t="s">
        <v>1577</v>
      </c>
      <c r="AV1084" s="201"/>
      <c r="AW1084" s="201"/>
      <c r="AX1084" s="201"/>
      <c r="AZ1084" s="201"/>
      <c r="BB1084"/>
      <c r="BD1084" s="117" t="s">
        <v>3005</v>
      </c>
    </row>
    <row r="1085" spans="46:56" x14ac:dyDescent="0.25">
      <c r="AT1085" s="117" t="s">
        <v>1578</v>
      </c>
      <c r="AV1085" s="201"/>
      <c r="AW1085" s="201"/>
      <c r="AX1085" s="201"/>
      <c r="AZ1085" s="201"/>
      <c r="BB1085"/>
      <c r="BD1085" s="117" t="s">
        <v>3006</v>
      </c>
    </row>
    <row r="1086" spans="46:56" x14ac:dyDescent="0.25">
      <c r="AT1086" s="117" t="s">
        <v>1579</v>
      </c>
      <c r="AV1086" s="201"/>
      <c r="AW1086" s="201"/>
      <c r="AX1086" s="201"/>
      <c r="AZ1086" s="201"/>
      <c r="BB1086"/>
      <c r="BD1086" s="117" t="s">
        <v>3007</v>
      </c>
    </row>
    <row r="1087" spans="46:56" x14ac:dyDescent="0.25">
      <c r="AT1087" s="117" t="s">
        <v>1580</v>
      </c>
      <c r="AV1087" s="201"/>
      <c r="AW1087" s="201"/>
      <c r="AX1087" s="201"/>
      <c r="AZ1087" s="201"/>
      <c r="BB1087"/>
      <c r="BD1087" s="117" t="s">
        <v>3008</v>
      </c>
    </row>
    <row r="1088" spans="46:56" x14ac:dyDescent="0.25">
      <c r="AT1088" s="117" t="s">
        <v>1581</v>
      </c>
      <c r="AV1088" s="201"/>
      <c r="AW1088" s="201"/>
      <c r="AX1088" s="201"/>
      <c r="AZ1088" s="201"/>
      <c r="BB1088"/>
      <c r="BD1088" s="117" t="s">
        <v>3009</v>
      </c>
    </row>
    <row r="1089" spans="46:56" x14ac:dyDescent="0.25">
      <c r="AT1089" s="117" t="s">
        <v>1582</v>
      </c>
      <c r="AV1089" s="201"/>
      <c r="AW1089" s="201"/>
      <c r="AX1089" s="201"/>
      <c r="AZ1089" s="201"/>
      <c r="BB1089"/>
      <c r="BD1089" s="117" t="s">
        <v>3010</v>
      </c>
    </row>
    <row r="1090" spans="46:56" x14ac:dyDescent="0.25">
      <c r="AT1090" s="117" t="s">
        <v>1583</v>
      </c>
      <c r="AV1090" s="201"/>
      <c r="AW1090" s="201"/>
      <c r="AX1090" s="201"/>
      <c r="AZ1090" s="201"/>
      <c r="BB1090"/>
      <c r="BD1090" s="117" t="s">
        <v>3011</v>
      </c>
    </row>
    <row r="1091" spans="46:56" x14ac:dyDescent="0.25">
      <c r="AT1091" s="117" t="s">
        <v>1584</v>
      </c>
      <c r="AV1091" s="201"/>
      <c r="AW1091" s="201"/>
      <c r="AX1091" s="201"/>
      <c r="AZ1091" s="201"/>
      <c r="BB1091"/>
      <c r="BD1091" s="117" t="s">
        <v>3012</v>
      </c>
    </row>
    <row r="1092" spans="46:56" x14ac:dyDescent="0.25">
      <c r="AT1092" s="117" t="s">
        <v>1585</v>
      </c>
      <c r="AV1092" s="201"/>
      <c r="AW1092" s="201"/>
      <c r="AX1092" s="201"/>
      <c r="AZ1092" s="201"/>
      <c r="BB1092"/>
      <c r="BD1092" s="117" t="s">
        <v>3013</v>
      </c>
    </row>
    <row r="1093" spans="46:56" x14ac:dyDescent="0.25">
      <c r="AT1093" s="117" t="s">
        <v>1586</v>
      </c>
      <c r="AV1093" s="201"/>
      <c r="AW1093" s="201"/>
      <c r="AX1093" s="201"/>
      <c r="AZ1093" s="201"/>
      <c r="BB1093"/>
      <c r="BD1093" s="117" t="s">
        <v>3014</v>
      </c>
    </row>
    <row r="1094" spans="46:56" x14ac:dyDescent="0.25">
      <c r="AT1094" s="117" t="s">
        <v>1587</v>
      </c>
      <c r="AV1094" s="201"/>
      <c r="AW1094" s="201"/>
      <c r="AX1094" s="201"/>
      <c r="AZ1094" s="201"/>
      <c r="BB1094"/>
      <c r="BD1094" s="117" t="s">
        <v>3015</v>
      </c>
    </row>
    <row r="1095" spans="46:56" x14ac:dyDescent="0.25">
      <c r="AT1095" s="117" t="s">
        <v>1588</v>
      </c>
      <c r="AV1095" s="201"/>
      <c r="AW1095" s="201"/>
      <c r="AX1095" s="201"/>
      <c r="AZ1095" s="201"/>
      <c r="BB1095"/>
      <c r="BD1095" s="117" t="s">
        <v>3016</v>
      </c>
    </row>
    <row r="1096" spans="46:56" x14ac:dyDescent="0.25">
      <c r="AT1096" s="117" t="s">
        <v>1589</v>
      </c>
      <c r="AV1096" s="201"/>
      <c r="AW1096" s="201"/>
      <c r="AX1096" s="201"/>
      <c r="AZ1096" s="201"/>
      <c r="BB1096"/>
      <c r="BD1096" s="117" t="s">
        <v>3017</v>
      </c>
    </row>
    <row r="1097" spans="46:56" x14ac:dyDescent="0.25">
      <c r="AT1097" s="117" t="s">
        <v>1590</v>
      </c>
      <c r="AV1097" s="201"/>
      <c r="AW1097" s="201"/>
      <c r="AX1097" s="201"/>
      <c r="AZ1097" s="201"/>
      <c r="BB1097"/>
      <c r="BD1097" s="117" t="s">
        <v>3018</v>
      </c>
    </row>
    <row r="1098" spans="46:56" x14ac:dyDescent="0.25">
      <c r="AT1098" s="117" t="s">
        <v>1591</v>
      </c>
      <c r="AV1098" s="201"/>
      <c r="AW1098" s="201"/>
      <c r="AX1098" s="201"/>
      <c r="AZ1098" s="201"/>
      <c r="BB1098"/>
      <c r="BD1098" s="117" t="s">
        <v>3019</v>
      </c>
    </row>
    <row r="1099" spans="46:56" x14ac:dyDescent="0.25">
      <c r="AT1099" s="117" t="s">
        <v>1592</v>
      </c>
      <c r="AV1099" s="201"/>
      <c r="AW1099" s="201"/>
      <c r="AX1099" s="201"/>
      <c r="AZ1099" s="201"/>
      <c r="BB1099"/>
      <c r="BD1099" s="117" t="s">
        <v>3020</v>
      </c>
    </row>
    <row r="1100" spans="46:56" x14ac:dyDescent="0.25">
      <c r="AT1100" s="117" t="s">
        <v>1593</v>
      </c>
      <c r="AV1100" s="201"/>
      <c r="AW1100" s="201"/>
      <c r="AX1100" s="201"/>
      <c r="AZ1100" s="201"/>
      <c r="BB1100"/>
      <c r="BD1100" s="117" t="s">
        <v>3021</v>
      </c>
    </row>
    <row r="1101" spans="46:56" x14ac:dyDescent="0.25">
      <c r="AT1101" s="117" t="s">
        <v>1594</v>
      </c>
      <c r="AV1101" s="201"/>
      <c r="AW1101" s="201"/>
      <c r="AX1101" s="201"/>
      <c r="AZ1101" s="201"/>
      <c r="BB1101"/>
      <c r="BD1101" s="117" t="s">
        <v>3022</v>
      </c>
    </row>
    <row r="1102" spans="46:56" x14ac:dyDescent="0.25">
      <c r="AT1102" s="117" t="s">
        <v>1595</v>
      </c>
      <c r="AV1102" s="201"/>
      <c r="AW1102" s="201"/>
      <c r="AX1102" s="201"/>
      <c r="AZ1102" s="201"/>
      <c r="BB1102"/>
      <c r="BD1102" s="117" t="s">
        <v>3023</v>
      </c>
    </row>
    <row r="1103" spans="46:56" x14ac:dyDescent="0.25">
      <c r="AT1103" s="117" t="s">
        <v>1596</v>
      </c>
      <c r="AV1103" s="201"/>
      <c r="AW1103" s="201"/>
      <c r="AX1103" s="201"/>
      <c r="AZ1103" s="201"/>
      <c r="BB1103"/>
      <c r="BD1103" s="117" t="s">
        <v>3024</v>
      </c>
    </row>
    <row r="1104" spans="46:56" x14ac:dyDescent="0.25">
      <c r="AT1104" s="117" t="s">
        <v>1597</v>
      </c>
      <c r="AV1104" s="201"/>
      <c r="AW1104" s="201"/>
      <c r="AX1104" s="201"/>
      <c r="AZ1104" s="201"/>
      <c r="BB1104"/>
      <c r="BD1104" s="117" t="s">
        <v>3025</v>
      </c>
    </row>
    <row r="1105" spans="46:56" x14ac:dyDescent="0.25">
      <c r="AT1105" s="117" t="s">
        <v>1598</v>
      </c>
      <c r="AV1105" s="201"/>
      <c r="AW1105" s="201"/>
      <c r="AX1105" s="201"/>
      <c r="AZ1105" s="201"/>
      <c r="BB1105"/>
      <c r="BD1105" s="117" t="s">
        <v>3026</v>
      </c>
    </row>
    <row r="1106" spans="46:56" x14ac:dyDescent="0.25">
      <c r="AT1106" s="117" t="s">
        <v>1599</v>
      </c>
      <c r="AV1106" s="201"/>
      <c r="AW1106" s="201"/>
      <c r="AX1106" s="201"/>
      <c r="AZ1106" s="201"/>
      <c r="BB1106"/>
      <c r="BD1106" s="117" t="s">
        <v>3027</v>
      </c>
    </row>
    <row r="1107" spans="46:56" x14ac:dyDescent="0.25">
      <c r="AT1107" s="117" t="s">
        <v>1600</v>
      </c>
      <c r="AV1107" s="201"/>
      <c r="AW1107" s="201"/>
      <c r="AX1107" s="201"/>
      <c r="AZ1107" s="201"/>
      <c r="BB1107"/>
      <c r="BD1107" s="117" t="s">
        <v>3028</v>
      </c>
    </row>
    <row r="1108" spans="46:56" x14ac:dyDescent="0.25">
      <c r="AT1108" s="117" t="s">
        <v>1601</v>
      </c>
      <c r="AV1108" s="201"/>
      <c r="AW1108" s="201"/>
      <c r="AX1108" s="201"/>
      <c r="AZ1108" s="201"/>
      <c r="BB1108"/>
      <c r="BD1108" s="117" t="s">
        <v>3029</v>
      </c>
    </row>
    <row r="1109" spans="46:56" x14ac:dyDescent="0.25">
      <c r="AT1109" s="117" t="s">
        <v>1602</v>
      </c>
      <c r="AV1109" s="201"/>
      <c r="AW1109" s="201"/>
      <c r="AX1109" s="201"/>
      <c r="AZ1109" s="201"/>
      <c r="BB1109"/>
      <c r="BD1109" s="117" t="s">
        <v>3030</v>
      </c>
    </row>
    <row r="1110" spans="46:56" x14ac:dyDescent="0.25">
      <c r="AT1110" s="117" t="s">
        <v>1603</v>
      </c>
      <c r="AV1110" s="201"/>
      <c r="AW1110" s="201"/>
      <c r="AX1110" s="201"/>
      <c r="AZ1110" s="201"/>
      <c r="BB1110"/>
      <c r="BD1110" s="117" t="s">
        <v>3031</v>
      </c>
    </row>
    <row r="1111" spans="46:56" x14ac:dyDescent="0.25">
      <c r="AT1111" s="117" t="s">
        <v>1604</v>
      </c>
      <c r="AV1111" s="201"/>
      <c r="AW1111" s="201"/>
      <c r="AX1111" s="201"/>
      <c r="AZ1111" s="201"/>
      <c r="BB1111"/>
      <c r="BD1111" s="117" t="s">
        <v>3032</v>
      </c>
    </row>
    <row r="1112" spans="46:56" x14ac:dyDescent="0.25">
      <c r="AT1112" s="117" t="s">
        <v>1605</v>
      </c>
      <c r="AV1112" s="201"/>
      <c r="AW1112" s="201"/>
      <c r="AX1112" s="201"/>
      <c r="AZ1112" s="201"/>
      <c r="BB1112"/>
      <c r="BD1112" s="117" t="s">
        <v>3033</v>
      </c>
    </row>
    <row r="1113" spans="46:56" x14ac:dyDescent="0.25">
      <c r="AT1113" s="117" t="s">
        <v>1606</v>
      </c>
      <c r="AV1113" s="201"/>
      <c r="AW1113" s="201"/>
      <c r="AX1113" s="201"/>
      <c r="AZ1113" s="201"/>
      <c r="BB1113"/>
      <c r="BD1113" s="117" t="s">
        <v>3034</v>
      </c>
    </row>
    <row r="1114" spans="46:56" x14ac:dyDescent="0.25">
      <c r="AT1114" s="117" t="s">
        <v>1607</v>
      </c>
      <c r="AV1114" s="201"/>
      <c r="AW1114" s="201"/>
      <c r="AX1114" s="201"/>
      <c r="AZ1114" s="201"/>
      <c r="BB1114"/>
      <c r="BD1114" s="117" t="s">
        <v>3035</v>
      </c>
    </row>
    <row r="1115" spans="46:56" x14ac:dyDescent="0.25">
      <c r="AT1115" s="117" t="s">
        <v>1608</v>
      </c>
      <c r="AV1115" s="201"/>
      <c r="AW1115" s="201"/>
      <c r="AX1115" s="201"/>
      <c r="AZ1115" s="201"/>
      <c r="BB1115"/>
      <c r="BD1115" s="117" t="s">
        <v>3036</v>
      </c>
    </row>
    <row r="1116" spans="46:56" x14ac:dyDescent="0.25">
      <c r="AT1116" s="117" t="s">
        <v>1609</v>
      </c>
      <c r="AV1116" s="201"/>
      <c r="AW1116" s="201"/>
      <c r="AX1116" s="201"/>
      <c r="AZ1116" s="201"/>
      <c r="BB1116"/>
      <c r="BD1116" s="117" t="s">
        <v>3037</v>
      </c>
    </row>
    <row r="1117" spans="46:56" x14ac:dyDescent="0.25">
      <c r="AT1117" s="117" t="s">
        <v>1610</v>
      </c>
      <c r="AV1117" s="201"/>
      <c r="AW1117" s="201"/>
      <c r="AX1117" s="201"/>
      <c r="AZ1117" s="201"/>
      <c r="BB1117"/>
      <c r="BD1117" s="117" t="s">
        <v>3038</v>
      </c>
    </row>
    <row r="1118" spans="46:56" x14ac:dyDescent="0.25">
      <c r="AT1118" s="117" t="s">
        <v>1611</v>
      </c>
      <c r="AV1118" s="201"/>
      <c r="AW1118" s="201"/>
      <c r="AX1118" s="201"/>
      <c r="AZ1118" s="201"/>
      <c r="BB1118"/>
      <c r="BD1118" s="117" t="s">
        <v>3039</v>
      </c>
    </row>
    <row r="1119" spans="46:56" x14ac:dyDescent="0.25">
      <c r="AT1119" s="117" t="s">
        <v>1612</v>
      </c>
      <c r="AV1119" s="201"/>
      <c r="AW1119" s="201"/>
      <c r="AX1119" s="201"/>
      <c r="AZ1119" s="201"/>
      <c r="BB1119"/>
      <c r="BD1119" s="117" t="s">
        <v>3040</v>
      </c>
    </row>
    <row r="1120" spans="46:56" x14ac:dyDescent="0.25">
      <c r="AT1120" s="117" t="s">
        <v>1613</v>
      </c>
      <c r="AV1120" s="201"/>
      <c r="AW1120" s="201"/>
      <c r="AX1120" s="201"/>
      <c r="AZ1120" s="201"/>
      <c r="BB1120"/>
      <c r="BD1120" s="117" t="s">
        <v>3041</v>
      </c>
    </row>
    <row r="1121" spans="46:56" x14ac:dyDescent="0.25">
      <c r="AT1121" s="117" t="s">
        <v>1614</v>
      </c>
      <c r="AV1121" s="201"/>
      <c r="AW1121" s="201"/>
      <c r="AX1121" s="201"/>
      <c r="AZ1121" s="201"/>
      <c r="BB1121"/>
      <c r="BD1121" s="117" t="s">
        <v>3042</v>
      </c>
    </row>
    <row r="1122" spans="46:56" x14ac:dyDescent="0.25">
      <c r="AT1122" s="117" t="s">
        <v>1615</v>
      </c>
      <c r="AV1122" s="201"/>
      <c r="AW1122" s="201"/>
      <c r="AX1122" s="201"/>
      <c r="AZ1122" s="201"/>
      <c r="BB1122"/>
      <c r="BD1122" s="117" t="s">
        <v>3043</v>
      </c>
    </row>
    <row r="1123" spans="46:56" x14ac:dyDescent="0.25">
      <c r="AT1123" s="117" t="s">
        <v>1616</v>
      </c>
      <c r="AV1123" s="201"/>
      <c r="AW1123" s="201"/>
      <c r="AX1123" s="201"/>
      <c r="AZ1123" s="201"/>
      <c r="BB1123"/>
      <c r="BD1123" s="117" t="s">
        <v>3044</v>
      </c>
    </row>
    <row r="1124" spans="46:56" x14ac:dyDescent="0.25">
      <c r="AT1124" s="117" t="s">
        <v>1617</v>
      </c>
      <c r="AV1124" s="201"/>
      <c r="AW1124" s="201"/>
      <c r="AX1124" s="201"/>
      <c r="AZ1124" s="201"/>
      <c r="BB1124"/>
      <c r="BD1124" s="117" t="s">
        <v>3045</v>
      </c>
    </row>
    <row r="1125" spans="46:56" x14ac:dyDescent="0.25">
      <c r="AT1125" s="117" t="s">
        <v>1618</v>
      </c>
      <c r="AV1125" s="201"/>
      <c r="AW1125" s="201"/>
      <c r="AX1125" s="201"/>
      <c r="AZ1125" s="201"/>
      <c r="BB1125"/>
      <c r="BD1125" s="117" t="s">
        <v>3046</v>
      </c>
    </row>
    <row r="1126" spans="46:56" x14ac:dyDescent="0.25">
      <c r="AT1126" s="117" t="s">
        <v>1619</v>
      </c>
      <c r="AV1126" s="201"/>
      <c r="AW1126" s="201"/>
      <c r="AX1126" s="201"/>
      <c r="AZ1126" s="201"/>
      <c r="BB1126"/>
      <c r="BD1126" s="117" t="s">
        <v>3047</v>
      </c>
    </row>
    <row r="1127" spans="46:56" x14ac:dyDescent="0.25">
      <c r="AT1127" s="117" t="s">
        <v>1620</v>
      </c>
      <c r="AV1127" s="201"/>
      <c r="AW1127" s="201"/>
      <c r="AX1127" s="201"/>
      <c r="AZ1127" s="201"/>
      <c r="BB1127"/>
      <c r="BD1127" s="117" t="s">
        <v>3048</v>
      </c>
    </row>
    <row r="1128" spans="46:56" x14ac:dyDescent="0.25">
      <c r="AT1128" s="117" t="s">
        <v>1621</v>
      </c>
      <c r="AV1128" s="201"/>
      <c r="AW1128" s="201"/>
      <c r="AX1128" s="201"/>
      <c r="AZ1128" s="201"/>
      <c r="BB1128"/>
      <c r="BD1128" s="117" t="s">
        <v>3049</v>
      </c>
    </row>
    <row r="1129" spans="46:56" x14ac:dyDescent="0.25">
      <c r="AT1129" s="117" t="s">
        <v>1622</v>
      </c>
      <c r="AV1129" s="201"/>
      <c r="AW1129" s="201"/>
      <c r="AX1129" s="201"/>
      <c r="AZ1129" s="201"/>
      <c r="BB1129"/>
      <c r="BD1129" s="117" t="s">
        <v>3050</v>
      </c>
    </row>
    <row r="1130" spans="46:56" x14ac:dyDescent="0.25">
      <c r="AT1130" s="117" t="s">
        <v>1623</v>
      </c>
      <c r="AV1130" s="201"/>
      <c r="AW1130" s="201"/>
      <c r="AX1130" s="201"/>
      <c r="AZ1130" s="201"/>
      <c r="BB1130"/>
      <c r="BD1130" s="117" t="s">
        <v>3051</v>
      </c>
    </row>
    <row r="1131" spans="46:56" x14ac:dyDescent="0.25">
      <c r="AT1131" s="117" t="s">
        <v>1624</v>
      </c>
      <c r="AV1131" s="201"/>
      <c r="AW1131" s="201"/>
      <c r="AX1131" s="201"/>
      <c r="AZ1131" s="201"/>
      <c r="BB1131"/>
      <c r="BD1131" s="117" t="s">
        <v>3052</v>
      </c>
    </row>
    <row r="1132" spans="46:56" x14ac:dyDescent="0.25">
      <c r="AT1132" s="117" t="s">
        <v>1625</v>
      </c>
      <c r="AV1132" s="201"/>
      <c r="AW1132" s="201"/>
      <c r="AX1132" s="201"/>
      <c r="AZ1132" s="201"/>
      <c r="BB1132"/>
      <c r="BD1132" s="117" t="s">
        <v>3053</v>
      </c>
    </row>
    <row r="1133" spans="46:56" x14ac:dyDescent="0.25">
      <c r="AT1133" s="117" t="s">
        <v>1626</v>
      </c>
      <c r="AV1133" s="201"/>
      <c r="AW1133" s="201"/>
      <c r="AX1133" s="201"/>
      <c r="AZ1133" s="201"/>
      <c r="BB1133"/>
      <c r="BD1133" s="117" t="s">
        <v>3054</v>
      </c>
    </row>
    <row r="1134" spans="46:56" x14ac:dyDescent="0.25">
      <c r="AT1134" s="117" t="s">
        <v>1627</v>
      </c>
      <c r="AV1134" s="201"/>
      <c r="AW1134" s="201"/>
      <c r="AX1134" s="201"/>
      <c r="AZ1134" s="201"/>
      <c r="BB1134"/>
      <c r="BD1134" s="117" t="s">
        <v>3055</v>
      </c>
    </row>
    <row r="1135" spans="46:56" x14ac:dyDescent="0.25">
      <c r="AT1135" s="117" t="s">
        <v>1628</v>
      </c>
      <c r="AV1135" s="201"/>
      <c r="AW1135" s="201"/>
      <c r="AX1135" s="201"/>
      <c r="AZ1135" s="201"/>
      <c r="BB1135"/>
      <c r="BD1135" s="117" t="s">
        <v>3056</v>
      </c>
    </row>
    <row r="1136" spans="46:56" x14ac:dyDescent="0.25">
      <c r="AT1136" s="117" t="s">
        <v>1629</v>
      </c>
      <c r="AV1136" s="201"/>
      <c r="AW1136" s="201"/>
      <c r="AX1136" s="201"/>
      <c r="AZ1136" s="201"/>
      <c r="BB1136"/>
      <c r="BD1136" s="117" t="s">
        <v>3057</v>
      </c>
    </row>
    <row r="1137" spans="46:56" x14ac:dyDescent="0.25">
      <c r="AT1137" s="117" t="s">
        <v>1630</v>
      </c>
      <c r="AV1137" s="201"/>
      <c r="AW1137" s="201"/>
      <c r="AX1137" s="201"/>
      <c r="AZ1137" s="201"/>
      <c r="BB1137"/>
      <c r="BD1137" s="117" t="s">
        <v>3058</v>
      </c>
    </row>
    <row r="1138" spans="46:56" x14ac:dyDescent="0.25">
      <c r="AT1138" s="117" t="s">
        <v>1631</v>
      </c>
      <c r="AV1138" s="201"/>
      <c r="AW1138" s="201"/>
      <c r="AX1138" s="201"/>
      <c r="AZ1138" s="201"/>
      <c r="BB1138"/>
      <c r="BD1138" s="117" t="s">
        <v>3059</v>
      </c>
    </row>
    <row r="1139" spans="46:56" x14ac:dyDescent="0.25">
      <c r="AT1139" s="117" t="s">
        <v>1632</v>
      </c>
      <c r="AV1139" s="201"/>
      <c r="AW1139" s="201"/>
      <c r="AX1139" s="201"/>
      <c r="AZ1139" s="201"/>
      <c r="BB1139"/>
      <c r="BD1139" s="117" t="s">
        <v>3060</v>
      </c>
    </row>
    <row r="1140" spans="46:56" x14ac:dyDescent="0.25">
      <c r="AT1140" s="117" t="s">
        <v>1633</v>
      </c>
      <c r="AV1140" s="201"/>
      <c r="AW1140" s="201"/>
      <c r="AX1140" s="201"/>
      <c r="AZ1140" s="201"/>
      <c r="BB1140"/>
      <c r="BD1140" s="117" t="s">
        <v>3061</v>
      </c>
    </row>
    <row r="1141" spans="46:56" x14ac:dyDescent="0.25">
      <c r="AT1141" s="117" t="s">
        <v>1634</v>
      </c>
      <c r="AV1141" s="201"/>
      <c r="AW1141" s="201"/>
      <c r="AX1141" s="201"/>
      <c r="AZ1141" s="201"/>
      <c r="BB1141"/>
      <c r="BD1141" s="117" t="s">
        <v>3062</v>
      </c>
    </row>
    <row r="1142" spans="46:56" x14ac:dyDescent="0.25">
      <c r="AT1142" s="117" t="s">
        <v>1635</v>
      </c>
      <c r="AV1142" s="201"/>
      <c r="AW1142" s="201"/>
      <c r="AX1142" s="201"/>
      <c r="AZ1142" s="201"/>
      <c r="BB1142"/>
      <c r="BD1142" s="117" t="s">
        <v>3063</v>
      </c>
    </row>
    <row r="1143" spans="46:56" x14ac:dyDescent="0.25">
      <c r="AT1143" s="117" t="s">
        <v>1636</v>
      </c>
      <c r="AV1143" s="201"/>
      <c r="AW1143" s="201"/>
      <c r="AX1143" s="201"/>
      <c r="AZ1143" s="201"/>
      <c r="BB1143"/>
      <c r="BD1143" s="117" t="s">
        <v>3064</v>
      </c>
    </row>
    <row r="1144" spans="46:56" x14ac:dyDescent="0.25">
      <c r="AT1144" s="117" t="s">
        <v>1637</v>
      </c>
      <c r="AV1144" s="201"/>
      <c r="AW1144" s="201"/>
      <c r="AX1144" s="201"/>
      <c r="AZ1144" s="201"/>
      <c r="BB1144"/>
      <c r="BD1144" s="117" t="s">
        <v>3065</v>
      </c>
    </row>
    <row r="1145" spans="46:56" x14ac:dyDescent="0.25">
      <c r="AT1145" s="117" t="s">
        <v>1638</v>
      </c>
      <c r="AV1145" s="201"/>
      <c r="AW1145" s="201"/>
      <c r="AX1145" s="201"/>
      <c r="AZ1145" s="201"/>
      <c r="BB1145"/>
      <c r="BD1145" s="117" t="s">
        <v>3066</v>
      </c>
    </row>
    <row r="1146" spans="46:56" x14ac:dyDescent="0.25">
      <c r="AT1146" s="117" t="s">
        <v>1639</v>
      </c>
      <c r="AV1146" s="201"/>
      <c r="AW1146" s="201"/>
      <c r="AX1146" s="201"/>
      <c r="AZ1146" s="201"/>
      <c r="BB1146"/>
      <c r="BD1146" s="117" t="s">
        <v>3067</v>
      </c>
    </row>
    <row r="1147" spans="46:56" x14ac:dyDescent="0.25">
      <c r="AT1147" s="117" t="s">
        <v>1640</v>
      </c>
      <c r="AV1147" s="201"/>
      <c r="AW1147" s="201"/>
      <c r="AX1147" s="201"/>
      <c r="AZ1147" s="201"/>
      <c r="BB1147"/>
      <c r="BD1147" s="117" t="s">
        <v>3068</v>
      </c>
    </row>
    <row r="1148" spans="46:56" x14ac:dyDescent="0.25">
      <c r="AT1148" s="117" t="s">
        <v>1641</v>
      </c>
      <c r="AV1148" s="201"/>
      <c r="AW1148" s="201"/>
      <c r="AX1148" s="201"/>
      <c r="AZ1148" s="201"/>
      <c r="BB1148"/>
      <c r="BD1148" s="117" t="s">
        <v>3069</v>
      </c>
    </row>
    <row r="1149" spans="46:56" x14ac:dyDescent="0.25">
      <c r="AT1149" s="117" t="s">
        <v>1642</v>
      </c>
      <c r="AV1149" s="201"/>
      <c r="AW1149" s="201"/>
      <c r="AX1149" s="201"/>
      <c r="AZ1149" s="201"/>
      <c r="BB1149"/>
      <c r="BD1149" s="117" t="s">
        <v>3070</v>
      </c>
    </row>
    <row r="1150" spans="46:56" x14ac:dyDescent="0.25">
      <c r="AT1150" s="117" t="s">
        <v>1643</v>
      </c>
      <c r="AV1150" s="201"/>
      <c r="AW1150" s="201"/>
      <c r="AX1150" s="201"/>
      <c r="AZ1150" s="201"/>
      <c r="BB1150"/>
      <c r="BD1150" s="117" t="s">
        <v>3071</v>
      </c>
    </row>
    <row r="1151" spans="46:56" x14ac:dyDescent="0.25">
      <c r="AT1151" s="117" t="s">
        <v>1644</v>
      </c>
      <c r="AV1151" s="201"/>
      <c r="AW1151" s="201"/>
      <c r="AX1151" s="201"/>
      <c r="AZ1151" s="201"/>
      <c r="BB1151"/>
      <c r="BD1151" s="117" t="s">
        <v>3072</v>
      </c>
    </row>
    <row r="1152" spans="46:56" x14ac:dyDescent="0.25">
      <c r="AT1152" s="117" t="s">
        <v>1645</v>
      </c>
      <c r="AV1152" s="201"/>
      <c r="AW1152" s="201"/>
      <c r="AX1152" s="201"/>
      <c r="AZ1152" s="201"/>
      <c r="BB1152"/>
      <c r="BD1152" s="117" t="s">
        <v>3073</v>
      </c>
    </row>
    <row r="1153" spans="46:56" x14ac:dyDescent="0.25">
      <c r="AT1153" s="117" t="s">
        <v>1646</v>
      </c>
      <c r="AV1153" s="201"/>
      <c r="AW1153" s="201"/>
      <c r="AX1153" s="201"/>
      <c r="AZ1153" s="201"/>
      <c r="BB1153"/>
      <c r="BD1153" s="117" t="s">
        <v>3074</v>
      </c>
    </row>
    <row r="1154" spans="46:56" x14ac:dyDescent="0.25">
      <c r="AT1154" s="117" t="s">
        <v>1647</v>
      </c>
      <c r="AV1154" s="201"/>
      <c r="AW1154" s="201"/>
      <c r="AX1154" s="201"/>
      <c r="AZ1154" s="201"/>
      <c r="BB1154"/>
      <c r="BD1154" s="117" t="s">
        <v>3075</v>
      </c>
    </row>
    <row r="1155" spans="46:56" x14ac:dyDescent="0.25">
      <c r="AT1155" s="117" t="s">
        <v>1648</v>
      </c>
      <c r="AV1155" s="201"/>
      <c r="AW1155" s="201"/>
      <c r="AX1155" s="201"/>
      <c r="AZ1155" s="201"/>
      <c r="BB1155"/>
      <c r="BD1155" s="117" t="s">
        <v>3076</v>
      </c>
    </row>
    <row r="1156" spans="46:56" x14ac:dyDescent="0.25">
      <c r="AT1156" s="117" t="s">
        <v>1649</v>
      </c>
      <c r="AV1156" s="201"/>
      <c r="AW1156" s="201"/>
      <c r="AX1156" s="201"/>
      <c r="AZ1156" s="201"/>
      <c r="BB1156"/>
      <c r="BD1156" s="117" t="s">
        <v>3077</v>
      </c>
    </row>
    <row r="1157" spans="46:56" x14ac:dyDescent="0.25">
      <c r="AT1157" s="117" t="s">
        <v>1650</v>
      </c>
      <c r="AV1157" s="201"/>
      <c r="AW1157" s="201"/>
      <c r="AX1157" s="201"/>
      <c r="AZ1157" s="201"/>
      <c r="BB1157"/>
      <c r="BD1157" s="117" t="s">
        <v>3078</v>
      </c>
    </row>
    <row r="1158" spans="46:56" x14ac:dyDescent="0.25">
      <c r="AT1158" s="117" t="s">
        <v>1651</v>
      </c>
      <c r="AV1158" s="201"/>
      <c r="AW1158" s="201"/>
      <c r="AX1158" s="201"/>
      <c r="AZ1158" s="201"/>
      <c r="BB1158"/>
      <c r="BD1158" s="117" t="s">
        <v>3079</v>
      </c>
    </row>
    <row r="1159" spans="46:56" x14ac:dyDescent="0.25">
      <c r="AT1159" s="117" t="s">
        <v>1652</v>
      </c>
      <c r="AV1159" s="201"/>
      <c r="AW1159" s="201"/>
      <c r="AX1159" s="201"/>
      <c r="AZ1159" s="201"/>
      <c r="BB1159"/>
      <c r="BD1159" s="117" t="s">
        <v>3080</v>
      </c>
    </row>
    <row r="1160" spans="46:56" x14ac:dyDescent="0.25">
      <c r="AT1160" s="117" t="s">
        <v>1653</v>
      </c>
      <c r="AV1160" s="201"/>
      <c r="AW1160" s="201"/>
      <c r="AX1160" s="201"/>
      <c r="AZ1160" s="201"/>
      <c r="BB1160"/>
      <c r="BD1160" s="117" t="s">
        <v>3081</v>
      </c>
    </row>
    <row r="1161" spans="46:56" x14ac:dyDescent="0.25">
      <c r="AT1161" s="117" t="s">
        <v>1654</v>
      </c>
      <c r="AV1161" s="201"/>
      <c r="AW1161" s="201"/>
      <c r="AX1161" s="201"/>
      <c r="AZ1161" s="201"/>
      <c r="BB1161"/>
      <c r="BD1161" s="117" t="s">
        <v>3082</v>
      </c>
    </row>
    <row r="1162" spans="46:56" x14ac:dyDescent="0.25">
      <c r="AT1162" s="117" t="s">
        <v>1655</v>
      </c>
      <c r="AV1162" s="201"/>
      <c r="AW1162" s="201"/>
      <c r="AX1162" s="201"/>
      <c r="AZ1162" s="201"/>
      <c r="BB1162"/>
      <c r="BD1162" s="117" t="s">
        <v>3083</v>
      </c>
    </row>
    <row r="1163" spans="46:56" x14ac:dyDescent="0.25">
      <c r="AT1163" s="117" t="s">
        <v>1656</v>
      </c>
      <c r="AV1163" s="201"/>
      <c r="AW1163" s="201"/>
      <c r="AX1163" s="201"/>
      <c r="AZ1163" s="201"/>
      <c r="BB1163"/>
      <c r="BD1163" s="117" t="s">
        <v>3084</v>
      </c>
    </row>
    <row r="1164" spans="46:56" x14ac:dyDescent="0.25">
      <c r="AT1164" s="117" t="s">
        <v>1657</v>
      </c>
      <c r="AV1164" s="201"/>
      <c r="AW1164" s="201"/>
      <c r="AX1164" s="201"/>
      <c r="AZ1164" s="201"/>
      <c r="BB1164"/>
      <c r="BD1164" s="117" t="s">
        <v>3085</v>
      </c>
    </row>
    <row r="1165" spans="46:56" x14ac:dyDescent="0.25">
      <c r="AT1165" s="117" t="s">
        <v>1658</v>
      </c>
      <c r="AV1165" s="201"/>
      <c r="AW1165" s="201"/>
      <c r="AX1165" s="201"/>
      <c r="AZ1165" s="201"/>
      <c r="BB1165"/>
      <c r="BD1165" s="117" t="s">
        <v>3086</v>
      </c>
    </row>
    <row r="1166" spans="46:56" x14ac:dyDescent="0.25">
      <c r="AT1166" s="117" t="s">
        <v>1659</v>
      </c>
      <c r="AV1166" s="201"/>
      <c r="AW1166" s="201"/>
      <c r="AX1166" s="201"/>
      <c r="AZ1166" s="201"/>
      <c r="BB1166"/>
      <c r="BD1166" s="117" t="s">
        <v>3087</v>
      </c>
    </row>
    <row r="1167" spans="46:56" x14ac:dyDescent="0.25">
      <c r="AT1167" s="117" t="s">
        <v>1660</v>
      </c>
      <c r="AV1167" s="201"/>
      <c r="AW1167" s="201"/>
      <c r="AX1167" s="201"/>
      <c r="AZ1167" s="201"/>
      <c r="BB1167"/>
      <c r="BD1167" s="117" t="s">
        <v>3088</v>
      </c>
    </row>
    <row r="1168" spans="46:56" x14ac:dyDescent="0.25">
      <c r="AT1168" s="117" t="s">
        <v>1661</v>
      </c>
      <c r="AV1168" s="201"/>
      <c r="AW1168" s="201"/>
      <c r="AX1168" s="201"/>
      <c r="AZ1168" s="201"/>
      <c r="BB1168"/>
      <c r="BD1168" s="117" t="s">
        <v>3089</v>
      </c>
    </row>
    <row r="1169" spans="46:56" x14ac:dyDescent="0.25">
      <c r="AT1169" s="117" t="s">
        <v>1662</v>
      </c>
      <c r="AV1169" s="201"/>
      <c r="AW1169" s="201"/>
      <c r="AX1169" s="201"/>
      <c r="AZ1169" s="201"/>
      <c r="BB1169"/>
      <c r="BD1169" s="117" t="s">
        <v>3090</v>
      </c>
    </row>
    <row r="1170" spans="46:56" x14ac:dyDescent="0.25">
      <c r="AT1170" s="117" t="s">
        <v>1663</v>
      </c>
      <c r="AV1170" s="201"/>
      <c r="AW1170" s="201"/>
      <c r="AX1170" s="201"/>
      <c r="AZ1170" s="201"/>
      <c r="BB1170"/>
      <c r="BD1170" s="117" t="s">
        <v>3091</v>
      </c>
    </row>
    <row r="1171" spans="46:56" x14ac:dyDescent="0.25">
      <c r="AT1171" s="117" t="s">
        <v>1664</v>
      </c>
      <c r="AV1171" s="201"/>
      <c r="AW1171" s="201"/>
      <c r="AX1171" s="201"/>
      <c r="AZ1171" s="201"/>
      <c r="BB1171"/>
      <c r="BD1171" s="117" t="s">
        <v>3092</v>
      </c>
    </row>
    <row r="1172" spans="46:56" x14ac:dyDescent="0.25">
      <c r="AT1172" s="117" t="s">
        <v>1665</v>
      </c>
      <c r="AV1172" s="201"/>
      <c r="AW1172" s="201"/>
      <c r="AX1172" s="201"/>
      <c r="AZ1172" s="201"/>
      <c r="BB1172"/>
      <c r="BD1172" s="117" t="s">
        <v>3093</v>
      </c>
    </row>
    <row r="1173" spans="46:56" x14ac:dyDescent="0.25">
      <c r="AT1173" s="117" t="s">
        <v>1666</v>
      </c>
      <c r="AV1173" s="201"/>
      <c r="AW1173" s="201"/>
      <c r="AX1173" s="201"/>
      <c r="AZ1173" s="201"/>
      <c r="BB1173"/>
      <c r="BD1173" s="117" t="s">
        <v>3094</v>
      </c>
    </row>
    <row r="1174" spans="46:56" x14ac:dyDescent="0.25">
      <c r="AT1174" s="117" t="s">
        <v>1667</v>
      </c>
      <c r="AV1174" s="201"/>
      <c r="AW1174" s="201"/>
      <c r="AX1174" s="201"/>
      <c r="AZ1174" s="201"/>
      <c r="BB1174"/>
      <c r="BD1174" s="117" t="s">
        <v>3095</v>
      </c>
    </row>
    <row r="1175" spans="46:56" x14ac:dyDescent="0.25">
      <c r="AT1175" s="117" t="s">
        <v>1668</v>
      </c>
      <c r="AV1175" s="201"/>
      <c r="AW1175" s="201"/>
      <c r="AX1175" s="201"/>
      <c r="AZ1175" s="201"/>
      <c r="BB1175"/>
      <c r="BD1175" s="117" t="s">
        <v>3096</v>
      </c>
    </row>
    <row r="1176" spans="46:56" x14ac:dyDescent="0.25">
      <c r="AT1176" s="117" t="s">
        <v>1669</v>
      </c>
      <c r="AV1176" s="201"/>
      <c r="AW1176" s="201"/>
      <c r="AX1176" s="201"/>
      <c r="AZ1176" s="201"/>
      <c r="BB1176"/>
      <c r="BD1176" s="117" t="s">
        <v>3097</v>
      </c>
    </row>
    <row r="1177" spans="46:56" x14ac:dyDescent="0.25">
      <c r="AT1177" s="117" t="s">
        <v>1670</v>
      </c>
      <c r="AV1177" s="201"/>
      <c r="AW1177" s="201"/>
      <c r="AX1177" s="201"/>
      <c r="AZ1177" s="201"/>
      <c r="BB1177"/>
      <c r="BD1177" s="117" t="s">
        <v>3098</v>
      </c>
    </row>
    <row r="1178" spans="46:56" x14ac:dyDescent="0.25">
      <c r="AT1178" s="117" t="s">
        <v>1671</v>
      </c>
      <c r="AV1178" s="201"/>
      <c r="AW1178" s="201"/>
      <c r="AX1178" s="201"/>
      <c r="AZ1178" s="201"/>
      <c r="BB1178"/>
      <c r="BD1178" s="117" t="s">
        <v>3099</v>
      </c>
    </row>
    <row r="1179" spans="46:56" x14ac:dyDescent="0.25">
      <c r="AT1179" s="117" t="s">
        <v>1672</v>
      </c>
      <c r="AV1179" s="201"/>
      <c r="AW1179" s="201"/>
      <c r="AX1179" s="201"/>
      <c r="AZ1179" s="201"/>
      <c r="BB1179"/>
      <c r="BD1179" s="117" t="s">
        <v>3100</v>
      </c>
    </row>
    <row r="1180" spans="46:56" x14ac:dyDescent="0.25">
      <c r="AT1180" s="117" t="s">
        <v>1673</v>
      </c>
      <c r="AV1180" s="201"/>
      <c r="AW1180" s="201"/>
      <c r="AX1180" s="201"/>
      <c r="AZ1180" s="201"/>
      <c r="BB1180"/>
      <c r="BD1180" s="117" t="s">
        <v>3101</v>
      </c>
    </row>
    <row r="1181" spans="46:56" x14ac:dyDescent="0.25">
      <c r="AT1181" s="117" t="s">
        <v>1674</v>
      </c>
      <c r="AV1181" s="201"/>
      <c r="AW1181" s="201"/>
      <c r="AX1181" s="201"/>
      <c r="AZ1181" s="201"/>
      <c r="BB1181"/>
      <c r="BD1181" s="117" t="s">
        <v>3102</v>
      </c>
    </row>
    <row r="1182" spans="46:56" x14ac:dyDescent="0.25">
      <c r="AT1182" s="117" t="s">
        <v>1675</v>
      </c>
      <c r="AV1182" s="201"/>
      <c r="AW1182" s="201"/>
      <c r="AX1182" s="201"/>
      <c r="AZ1182" s="201"/>
      <c r="BB1182"/>
      <c r="BD1182" s="117" t="s">
        <v>3103</v>
      </c>
    </row>
    <row r="1183" spans="46:56" x14ac:dyDescent="0.25">
      <c r="AT1183" s="117" t="s">
        <v>1676</v>
      </c>
      <c r="AV1183" s="201"/>
      <c r="AW1183" s="201"/>
      <c r="AX1183" s="201"/>
      <c r="AZ1183" s="201"/>
      <c r="BB1183"/>
      <c r="BD1183" s="117" t="s">
        <v>3104</v>
      </c>
    </row>
    <row r="1184" spans="46:56" x14ac:dyDescent="0.25">
      <c r="AT1184" s="117" t="s">
        <v>1677</v>
      </c>
      <c r="AV1184" s="201"/>
      <c r="AW1184" s="201"/>
      <c r="AX1184" s="201"/>
      <c r="AZ1184" s="201"/>
      <c r="BB1184"/>
      <c r="BD1184" s="117" t="s">
        <v>3105</v>
      </c>
    </row>
    <row r="1185" spans="46:56" x14ac:dyDescent="0.25">
      <c r="AT1185" s="117" t="s">
        <v>1678</v>
      </c>
      <c r="AV1185" s="201"/>
      <c r="AW1185" s="201"/>
      <c r="AX1185" s="201"/>
      <c r="AZ1185" s="201"/>
      <c r="BB1185"/>
      <c r="BD1185" s="117" t="s">
        <v>3106</v>
      </c>
    </row>
    <row r="1186" spans="46:56" x14ac:dyDescent="0.25">
      <c r="AT1186" s="117" t="s">
        <v>1679</v>
      </c>
      <c r="AV1186" s="201"/>
      <c r="AW1186" s="201"/>
      <c r="AX1186" s="201"/>
      <c r="AZ1186" s="201"/>
      <c r="BB1186"/>
      <c r="BD1186" s="117" t="s">
        <v>3107</v>
      </c>
    </row>
    <row r="1187" spans="46:56" x14ac:dyDescent="0.25">
      <c r="AT1187" s="117" t="s">
        <v>1680</v>
      </c>
      <c r="AV1187" s="201"/>
      <c r="AW1187" s="201"/>
      <c r="AX1187" s="201"/>
      <c r="AZ1187" s="201"/>
      <c r="BB1187"/>
      <c r="BD1187" s="117" t="s">
        <v>3108</v>
      </c>
    </row>
    <row r="1188" spans="46:56" x14ac:dyDescent="0.25">
      <c r="AT1188" s="117" t="s">
        <v>1681</v>
      </c>
      <c r="AV1188" s="201"/>
      <c r="AW1188" s="201"/>
      <c r="AX1188" s="201"/>
      <c r="AZ1188" s="201"/>
      <c r="BB1188"/>
      <c r="BD1188" s="117" t="s">
        <v>3109</v>
      </c>
    </row>
    <row r="1189" spans="46:56" x14ac:dyDescent="0.25">
      <c r="AT1189" s="117" t="s">
        <v>1682</v>
      </c>
      <c r="AV1189" s="201"/>
      <c r="AW1189" s="201"/>
      <c r="AX1189" s="201"/>
      <c r="AZ1189" s="201"/>
      <c r="BB1189"/>
      <c r="BD1189" s="117" t="s">
        <v>3110</v>
      </c>
    </row>
    <row r="1190" spans="46:56" x14ac:dyDescent="0.25">
      <c r="AT1190" s="117" t="s">
        <v>1683</v>
      </c>
      <c r="AV1190" s="201"/>
      <c r="AW1190" s="201"/>
      <c r="AX1190" s="201"/>
      <c r="AZ1190" s="201"/>
      <c r="BB1190"/>
      <c r="BD1190" s="117" t="s">
        <v>3111</v>
      </c>
    </row>
    <row r="1191" spans="46:56" x14ac:dyDescent="0.25">
      <c r="AT1191" s="117" t="s">
        <v>1684</v>
      </c>
      <c r="AV1191" s="201"/>
      <c r="AW1191" s="201"/>
      <c r="AX1191" s="201"/>
      <c r="AZ1191" s="201"/>
      <c r="BB1191"/>
      <c r="BD1191" s="117" t="s">
        <v>3112</v>
      </c>
    </row>
    <row r="1192" spans="46:56" x14ac:dyDescent="0.25">
      <c r="AT1192" s="117" t="s">
        <v>1685</v>
      </c>
      <c r="AV1192" s="201"/>
      <c r="AW1192" s="201"/>
      <c r="AX1192" s="201"/>
      <c r="AZ1192" s="201"/>
      <c r="BB1192"/>
      <c r="BD1192" s="117" t="s">
        <v>3113</v>
      </c>
    </row>
    <row r="1193" spans="46:56" x14ac:dyDescent="0.25">
      <c r="AT1193" s="117" t="s">
        <v>1686</v>
      </c>
      <c r="AV1193" s="201"/>
      <c r="AW1193" s="201"/>
      <c r="AX1193" s="201"/>
      <c r="AZ1193" s="201"/>
      <c r="BB1193"/>
      <c r="BD1193" s="117" t="s">
        <v>3114</v>
      </c>
    </row>
    <row r="1194" spans="46:56" x14ac:dyDescent="0.25">
      <c r="AT1194" s="117" t="s">
        <v>1687</v>
      </c>
      <c r="AV1194" s="201"/>
      <c r="AW1194" s="201"/>
      <c r="AX1194" s="201"/>
      <c r="AZ1194" s="201"/>
      <c r="BB1194"/>
      <c r="BD1194" s="117" t="s">
        <v>3115</v>
      </c>
    </row>
    <row r="1195" spans="46:56" x14ac:dyDescent="0.25">
      <c r="AT1195" s="117" t="s">
        <v>1688</v>
      </c>
      <c r="AV1195" s="201"/>
      <c r="AW1195" s="201"/>
      <c r="AX1195" s="201"/>
      <c r="AZ1195" s="201"/>
      <c r="BB1195"/>
      <c r="BD1195" s="117" t="s">
        <v>3116</v>
      </c>
    </row>
    <row r="1196" spans="46:56" x14ac:dyDescent="0.25">
      <c r="AT1196" s="117" t="s">
        <v>1689</v>
      </c>
      <c r="AV1196" s="201"/>
      <c r="AW1196" s="201"/>
      <c r="AX1196" s="201"/>
      <c r="AZ1196" s="201"/>
      <c r="BB1196"/>
      <c r="BD1196" s="117" t="s">
        <v>3117</v>
      </c>
    </row>
    <row r="1197" spans="46:56" x14ac:dyDescent="0.25">
      <c r="AT1197" s="117" t="s">
        <v>216</v>
      </c>
      <c r="AV1197" s="201"/>
      <c r="AW1197" s="201"/>
      <c r="AX1197" s="201"/>
      <c r="AZ1197" s="201"/>
      <c r="BB1197"/>
      <c r="BD1197" s="117" t="s">
        <v>3118</v>
      </c>
    </row>
    <row r="1198" spans="46:56" x14ac:dyDescent="0.25">
      <c r="AV1198" s="201"/>
      <c r="AW1198" s="201"/>
      <c r="AX1198" s="201"/>
      <c r="AZ1198" s="201"/>
      <c r="BB1198"/>
      <c r="BD1198" s="117" t="s">
        <v>3119</v>
      </c>
    </row>
    <row r="1199" spans="46:56" x14ac:dyDescent="0.25">
      <c r="AV1199" s="201"/>
      <c r="AW1199" s="201"/>
      <c r="AX1199" s="201"/>
      <c r="AZ1199" s="201"/>
      <c r="BB1199"/>
      <c r="BD1199" s="117" t="s">
        <v>3120</v>
      </c>
    </row>
    <row r="1200" spans="46:56" x14ac:dyDescent="0.25">
      <c r="AV1200" s="201"/>
      <c r="AW1200" s="201"/>
      <c r="AX1200" s="201"/>
      <c r="AZ1200" s="201"/>
      <c r="BB1200"/>
      <c r="BD1200" s="117" t="s">
        <v>3121</v>
      </c>
    </row>
    <row r="1201" spans="48:56" x14ac:dyDescent="0.25">
      <c r="AV1201" s="201"/>
      <c r="AW1201" s="201"/>
      <c r="AX1201" s="201"/>
      <c r="AZ1201" s="201"/>
      <c r="BB1201"/>
      <c r="BD1201" s="117" t="s">
        <v>3122</v>
      </c>
    </row>
    <row r="1202" spans="48:56" x14ac:dyDescent="0.25">
      <c r="AV1202" s="201"/>
      <c r="AW1202" s="201"/>
      <c r="AX1202" s="201"/>
      <c r="AZ1202" s="201"/>
      <c r="BB1202"/>
      <c r="BD1202" s="117" t="s">
        <v>3123</v>
      </c>
    </row>
    <row r="1203" spans="48:56" x14ac:dyDescent="0.25">
      <c r="AV1203" s="201"/>
      <c r="AW1203" s="201"/>
      <c r="AX1203" s="201"/>
      <c r="AZ1203" s="201"/>
      <c r="BB1203"/>
      <c r="BD1203" s="117" t="s">
        <v>3124</v>
      </c>
    </row>
    <row r="1204" spans="48:56" x14ac:dyDescent="0.25">
      <c r="AV1204" s="201"/>
      <c r="AW1204" s="201"/>
      <c r="AX1204" s="201"/>
      <c r="AZ1204" s="201"/>
      <c r="BB1204"/>
      <c r="BD1204" s="117" t="s">
        <v>3125</v>
      </c>
    </row>
    <row r="1205" spans="48:56" x14ac:dyDescent="0.25">
      <c r="AV1205" s="201"/>
      <c r="AW1205" s="201"/>
      <c r="AX1205" s="201"/>
      <c r="AZ1205" s="201"/>
      <c r="BB1205"/>
      <c r="BD1205" s="117" t="s">
        <v>3126</v>
      </c>
    </row>
    <row r="1206" spans="48:56" x14ac:dyDescent="0.25">
      <c r="AV1206" s="201"/>
      <c r="AW1206" s="201"/>
      <c r="AX1206" s="201"/>
      <c r="AZ1206" s="201"/>
      <c r="BB1206"/>
      <c r="BD1206" s="117" t="s">
        <v>3127</v>
      </c>
    </row>
    <row r="1207" spans="48:56" x14ac:dyDescent="0.25">
      <c r="AV1207" s="201"/>
      <c r="AW1207" s="201"/>
      <c r="AX1207" s="201"/>
      <c r="AZ1207" s="201"/>
      <c r="BB1207"/>
      <c r="BD1207" s="117" t="s">
        <v>3128</v>
      </c>
    </row>
    <row r="1208" spans="48:56" x14ac:dyDescent="0.25">
      <c r="AV1208" s="201"/>
      <c r="AW1208" s="201"/>
      <c r="AX1208" s="201"/>
      <c r="AZ1208" s="201"/>
      <c r="BB1208"/>
      <c r="BD1208" s="117" t="s">
        <v>3129</v>
      </c>
    </row>
    <row r="1209" spans="48:56" x14ac:dyDescent="0.25">
      <c r="AV1209" s="201"/>
      <c r="AW1209" s="201"/>
      <c r="AX1209" s="201"/>
      <c r="AZ1209" s="201"/>
      <c r="BB1209"/>
      <c r="BD1209" s="117" t="s">
        <v>3130</v>
      </c>
    </row>
    <row r="1210" spans="48:56" x14ac:dyDescent="0.25">
      <c r="AV1210" s="201"/>
      <c r="AW1210" s="201"/>
      <c r="AX1210" s="201"/>
      <c r="AZ1210" s="201"/>
      <c r="BB1210"/>
      <c r="BD1210" s="117" t="s">
        <v>3131</v>
      </c>
    </row>
    <row r="1211" spans="48:56" x14ac:dyDescent="0.25">
      <c r="AV1211" s="201"/>
      <c r="AW1211" s="201"/>
      <c r="AX1211" s="201"/>
      <c r="AZ1211" s="201"/>
      <c r="BB1211"/>
      <c r="BD1211" s="117" t="s">
        <v>3132</v>
      </c>
    </row>
    <row r="1212" spans="48:56" x14ac:dyDescent="0.25">
      <c r="AV1212" s="201"/>
      <c r="AW1212" s="201"/>
      <c r="AX1212" s="201"/>
      <c r="AZ1212" s="201"/>
      <c r="BB1212"/>
      <c r="BD1212" s="117" t="s">
        <v>3133</v>
      </c>
    </row>
    <row r="1213" spans="48:56" x14ac:dyDescent="0.25">
      <c r="AV1213" s="201"/>
      <c r="AW1213" s="201"/>
      <c r="AX1213" s="201"/>
      <c r="AZ1213" s="201"/>
      <c r="BB1213"/>
      <c r="BD1213" s="117" t="s">
        <v>3134</v>
      </c>
    </row>
    <row r="1214" spans="48:56" x14ac:dyDescent="0.25">
      <c r="AV1214" s="201"/>
      <c r="AW1214" s="201"/>
      <c r="AX1214" s="201"/>
      <c r="AZ1214" s="201"/>
      <c r="BB1214"/>
      <c r="BD1214" s="117" t="s">
        <v>3135</v>
      </c>
    </row>
    <row r="1215" spans="48:56" x14ac:dyDescent="0.25">
      <c r="AV1215" s="201"/>
      <c r="AW1215" s="201"/>
      <c r="AX1215" s="201"/>
      <c r="AZ1215" s="201"/>
      <c r="BB1215"/>
      <c r="BD1215" s="117" t="s">
        <v>3136</v>
      </c>
    </row>
    <row r="1216" spans="48:56" x14ac:dyDescent="0.25">
      <c r="AV1216" s="201"/>
      <c r="AW1216" s="201"/>
      <c r="AX1216" s="201"/>
      <c r="AZ1216" s="201"/>
      <c r="BB1216"/>
      <c r="BD1216" s="117" t="s">
        <v>3137</v>
      </c>
    </row>
    <row r="1217" spans="48:56" x14ac:dyDescent="0.25">
      <c r="AV1217" s="201"/>
      <c r="AW1217" s="201"/>
      <c r="AX1217" s="201"/>
      <c r="AZ1217" s="201"/>
      <c r="BB1217"/>
      <c r="BD1217" s="117" t="s">
        <v>3138</v>
      </c>
    </row>
    <row r="1218" spans="48:56" x14ac:dyDescent="0.25">
      <c r="AV1218" s="201"/>
      <c r="AW1218" s="201"/>
      <c r="AX1218" s="201"/>
      <c r="AZ1218" s="201"/>
      <c r="BB1218"/>
      <c r="BD1218" s="117" t="s">
        <v>3139</v>
      </c>
    </row>
    <row r="1219" spans="48:56" x14ac:dyDescent="0.25">
      <c r="AV1219" s="201"/>
      <c r="AW1219" s="201"/>
      <c r="AX1219" s="201"/>
      <c r="AZ1219" s="201"/>
      <c r="BB1219"/>
      <c r="BD1219" s="117" t="s">
        <v>3140</v>
      </c>
    </row>
    <row r="1220" spans="48:56" x14ac:dyDescent="0.25">
      <c r="AV1220" s="201"/>
      <c r="AW1220" s="201"/>
      <c r="AX1220" s="201"/>
      <c r="AZ1220" s="201"/>
      <c r="BB1220"/>
      <c r="BD1220" s="117" t="s">
        <v>3141</v>
      </c>
    </row>
    <row r="1221" spans="48:56" x14ac:dyDescent="0.25">
      <c r="AV1221" s="201"/>
      <c r="AW1221" s="201"/>
      <c r="AX1221" s="201"/>
      <c r="AZ1221" s="201"/>
      <c r="BB1221"/>
      <c r="BD1221" s="117" t="s">
        <v>1901</v>
      </c>
    </row>
    <row r="1222" spans="48:56" x14ac:dyDescent="0.25">
      <c r="AV1222" s="201"/>
      <c r="AW1222" s="201"/>
      <c r="AX1222" s="201"/>
      <c r="AZ1222" s="201"/>
      <c r="BB1222"/>
      <c r="BD1222" s="117" t="s">
        <v>3142</v>
      </c>
    </row>
    <row r="1223" spans="48:56" x14ac:dyDescent="0.25">
      <c r="AV1223" s="201"/>
      <c r="AW1223" s="201"/>
      <c r="AX1223" s="201"/>
      <c r="AZ1223" s="201"/>
      <c r="BB1223"/>
      <c r="BD1223" s="117" t="s">
        <v>3143</v>
      </c>
    </row>
    <row r="1224" spans="48:56" x14ac:dyDescent="0.25">
      <c r="AV1224" s="201"/>
      <c r="AW1224" s="201"/>
      <c r="AX1224" s="201"/>
      <c r="AZ1224" s="201"/>
      <c r="BB1224"/>
      <c r="BD1224" s="117" t="s">
        <v>3144</v>
      </c>
    </row>
    <row r="1225" spans="48:56" x14ac:dyDescent="0.25">
      <c r="AV1225" s="201"/>
      <c r="AW1225" s="201"/>
      <c r="AX1225" s="201"/>
      <c r="AZ1225" s="201"/>
      <c r="BB1225"/>
      <c r="BD1225" s="117" t="s">
        <v>3145</v>
      </c>
    </row>
    <row r="1226" spans="48:56" x14ac:dyDescent="0.25">
      <c r="AV1226" s="201"/>
      <c r="AW1226" s="201"/>
      <c r="AX1226" s="201"/>
      <c r="AZ1226" s="201"/>
      <c r="BB1226"/>
      <c r="BD1226" s="117" t="s">
        <v>3146</v>
      </c>
    </row>
    <row r="1227" spans="48:56" x14ac:dyDescent="0.25">
      <c r="AV1227" s="201"/>
      <c r="AW1227" s="201"/>
      <c r="AX1227" s="201"/>
      <c r="AZ1227" s="201"/>
      <c r="BB1227"/>
      <c r="BD1227" s="117" t="s">
        <v>3147</v>
      </c>
    </row>
    <row r="1228" spans="48:56" x14ac:dyDescent="0.25">
      <c r="AV1228" s="201"/>
      <c r="AW1228" s="201"/>
      <c r="AX1228" s="201"/>
      <c r="AZ1228" s="201"/>
      <c r="BB1228"/>
      <c r="BD1228" s="117" t="s">
        <v>3148</v>
      </c>
    </row>
    <row r="1229" spans="48:56" x14ac:dyDescent="0.25">
      <c r="AV1229" s="201"/>
      <c r="AW1229" s="201"/>
      <c r="AX1229" s="201"/>
      <c r="AZ1229" s="201"/>
      <c r="BB1229"/>
      <c r="BD1229" s="117" t="s">
        <v>3149</v>
      </c>
    </row>
    <row r="1230" spans="48:56" x14ac:dyDescent="0.25">
      <c r="AV1230" s="201"/>
      <c r="AW1230" s="201"/>
      <c r="AX1230" s="201"/>
      <c r="AZ1230" s="201"/>
      <c r="BB1230"/>
      <c r="BD1230" s="117" t="s">
        <v>3150</v>
      </c>
    </row>
    <row r="1231" spans="48:56" x14ac:dyDescent="0.25">
      <c r="AV1231" s="201"/>
      <c r="AW1231" s="201"/>
      <c r="AX1231" s="201"/>
      <c r="AZ1231" s="201"/>
      <c r="BB1231"/>
      <c r="BD1231" s="117" t="s">
        <v>3151</v>
      </c>
    </row>
    <row r="1232" spans="48:56" x14ac:dyDescent="0.25">
      <c r="AV1232" s="201"/>
      <c r="AW1232" s="201"/>
      <c r="AX1232" s="201"/>
      <c r="AZ1232" s="201"/>
      <c r="BB1232"/>
      <c r="BD1232" s="117" t="s">
        <v>3152</v>
      </c>
    </row>
    <row r="1233" spans="48:56" x14ac:dyDescent="0.25">
      <c r="AV1233" s="201"/>
      <c r="AW1233" s="201"/>
      <c r="AX1233" s="201"/>
      <c r="AZ1233" s="201"/>
      <c r="BB1233"/>
      <c r="BD1233" s="117" t="s">
        <v>3153</v>
      </c>
    </row>
    <row r="1234" spans="48:56" x14ac:dyDescent="0.25">
      <c r="AV1234" s="201"/>
      <c r="AW1234" s="201"/>
      <c r="AX1234" s="201"/>
      <c r="AZ1234" s="201"/>
      <c r="BB1234"/>
      <c r="BD1234" s="117" t="s">
        <v>3154</v>
      </c>
    </row>
    <row r="1235" spans="48:56" x14ac:dyDescent="0.25">
      <c r="AV1235" s="201"/>
      <c r="AW1235" s="201"/>
      <c r="AX1235" s="201"/>
      <c r="AZ1235" s="201"/>
      <c r="BB1235"/>
      <c r="BD1235" s="117" t="s">
        <v>3155</v>
      </c>
    </row>
    <row r="1236" spans="48:56" x14ac:dyDescent="0.25">
      <c r="AV1236" s="201"/>
      <c r="AW1236" s="201"/>
      <c r="AX1236" s="201"/>
      <c r="AZ1236" s="201"/>
      <c r="BB1236"/>
      <c r="BD1236" s="117" t="s">
        <v>3156</v>
      </c>
    </row>
    <row r="1237" spans="48:56" x14ac:dyDescent="0.25">
      <c r="AV1237" s="201"/>
      <c r="AW1237" s="201"/>
      <c r="AX1237" s="201"/>
      <c r="AZ1237" s="201"/>
      <c r="BB1237"/>
      <c r="BD1237" s="117" t="s">
        <v>3157</v>
      </c>
    </row>
    <row r="1238" spans="48:56" x14ac:dyDescent="0.25">
      <c r="AV1238" s="201"/>
      <c r="AW1238" s="201"/>
      <c r="AX1238" s="201"/>
      <c r="AZ1238" s="201"/>
      <c r="BB1238"/>
      <c r="BD1238" s="117" t="s">
        <v>3158</v>
      </c>
    </row>
    <row r="1239" spans="48:56" x14ac:dyDescent="0.25">
      <c r="AV1239" s="201"/>
      <c r="AW1239" s="201"/>
      <c r="AX1239" s="201"/>
      <c r="AZ1239" s="201"/>
      <c r="BB1239"/>
      <c r="BD1239" s="117" t="s">
        <v>3159</v>
      </c>
    </row>
    <row r="1240" spans="48:56" x14ac:dyDescent="0.25">
      <c r="AV1240" s="201"/>
      <c r="AW1240" s="201"/>
      <c r="AX1240" s="201"/>
      <c r="AZ1240" s="201"/>
      <c r="BB1240"/>
      <c r="BD1240" s="117" t="s">
        <v>3160</v>
      </c>
    </row>
    <row r="1241" spans="48:56" x14ac:dyDescent="0.25">
      <c r="AV1241" s="201"/>
      <c r="AW1241" s="201"/>
      <c r="AX1241" s="201"/>
      <c r="AZ1241" s="201"/>
      <c r="BB1241"/>
      <c r="BD1241" s="117" t="s">
        <v>3161</v>
      </c>
    </row>
    <row r="1242" spans="48:56" x14ac:dyDescent="0.25">
      <c r="AV1242" s="201"/>
      <c r="AW1242" s="201"/>
      <c r="AX1242" s="201"/>
      <c r="AZ1242" s="201"/>
      <c r="BB1242"/>
      <c r="BD1242" s="117" t="s">
        <v>3162</v>
      </c>
    </row>
    <row r="1243" spans="48:56" x14ac:dyDescent="0.25">
      <c r="AV1243" s="201"/>
      <c r="AW1243" s="201"/>
      <c r="AX1243" s="201"/>
      <c r="AZ1243" s="201"/>
      <c r="BB1243"/>
      <c r="BD1243" s="117" t="s">
        <v>3163</v>
      </c>
    </row>
    <row r="1244" spans="48:56" x14ac:dyDescent="0.25">
      <c r="AV1244" s="201"/>
      <c r="AW1244" s="201"/>
      <c r="AX1244" s="201"/>
      <c r="AZ1244" s="201"/>
      <c r="BB1244"/>
      <c r="BD1244" s="117" t="s">
        <v>3164</v>
      </c>
    </row>
    <row r="1245" spans="48:56" x14ac:dyDescent="0.25">
      <c r="AV1245" s="201"/>
      <c r="AW1245" s="201"/>
      <c r="AX1245" s="201"/>
      <c r="AZ1245" s="201"/>
      <c r="BB1245"/>
      <c r="BD1245" s="117" t="s">
        <v>3165</v>
      </c>
    </row>
    <row r="1246" spans="48:56" x14ac:dyDescent="0.25">
      <c r="AV1246" s="201"/>
      <c r="AW1246" s="201"/>
      <c r="AX1246" s="201"/>
      <c r="AZ1246" s="201"/>
      <c r="BB1246"/>
      <c r="BD1246" s="117" t="s">
        <v>3166</v>
      </c>
    </row>
    <row r="1247" spans="48:56" x14ac:dyDescent="0.25">
      <c r="AV1247" s="201"/>
      <c r="AW1247" s="201"/>
      <c r="AX1247" s="201"/>
      <c r="AZ1247" s="201"/>
      <c r="BB1247"/>
      <c r="BD1247" s="117" t="s">
        <v>3167</v>
      </c>
    </row>
    <row r="1248" spans="48:56" x14ac:dyDescent="0.25">
      <c r="AV1248" s="201"/>
      <c r="AW1248" s="201"/>
      <c r="AX1248" s="201"/>
      <c r="AZ1248" s="201"/>
      <c r="BB1248"/>
      <c r="BD1248" s="117" t="s">
        <v>3168</v>
      </c>
    </row>
    <row r="1249" spans="48:56" x14ac:dyDescent="0.25">
      <c r="AV1249" s="201"/>
      <c r="AW1249" s="201"/>
      <c r="AX1249" s="201"/>
      <c r="AZ1249" s="201"/>
      <c r="BB1249"/>
      <c r="BD1249" s="117" t="s">
        <v>3169</v>
      </c>
    </row>
    <row r="1250" spans="48:56" x14ac:dyDescent="0.25">
      <c r="AV1250" s="201"/>
      <c r="AW1250" s="201"/>
      <c r="AX1250" s="201"/>
      <c r="AZ1250" s="201"/>
      <c r="BB1250"/>
      <c r="BD1250" s="117" t="s">
        <v>3170</v>
      </c>
    </row>
    <row r="1251" spans="48:56" x14ac:dyDescent="0.25">
      <c r="AV1251" s="201"/>
      <c r="AW1251" s="201"/>
      <c r="AX1251" s="201"/>
      <c r="AZ1251" s="201"/>
      <c r="BB1251"/>
      <c r="BD1251" s="117" t="s">
        <v>3171</v>
      </c>
    </row>
    <row r="1252" spans="48:56" x14ac:dyDescent="0.25">
      <c r="AV1252" s="201"/>
      <c r="AW1252" s="201"/>
      <c r="AX1252" s="201"/>
      <c r="AZ1252" s="201"/>
      <c r="BB1252"/>
      <c r="BD1252" s="117" t="s">
        <v>3172</v>
      </c>
    </row>
    <row r="1253" spans="48:56" x14ac:dyDescent="0.25">
      <c r="AV1253" s="201"/>
      <c r="AW1253" s="201"/>
      <c r="AX1253" s="201"/>
      <c r="AZ1253" s="201"/>
      <c r="BB1253"/>
      <c r="BD1253" s="117" t="s">
        <v>3173</v>
      </c>
    </row>
    <row r="1254" spans="48:56" x14ac:dyDescent="0.25">
      <c r="AV1254" s="201"/>
      <c r="AW1254" s="201"/>
      <c r="AX1254" s="201"/>
      <c r="AZ1254" s="201"/>
      <c r="BB1254"/>
      <c r="BD1254" s="117" t="s">
        <v>3174</v>
      </c>
    </row>
    <row r="1255" spans="48:56" x14ac:dyDescent="0.25">
      <c r="AV1255" s="201"/>
      <c r="AW1255" s="201"/>
      <c r="AX1255" s="201"/>
      <c r="AZ1255" s="201"/>
      <c r="BB1255"/>
      <c r="BD1255" s="117" t="s">
        <v>3175</v>
      </c>
    </row>
    <row r="1256" spans="48:56" x14ac:dyDescent="0.25">
      <c r="AV1256" s="201"/>
      <c r="AW1256" s="201"/>
      <c r="AX1256" s="201"/>
      <c r="AZ1256" s="201"/>
      <c r="BB1256"/>
      <c r="BD1256" s="117" t="s">
        <v>3176</v>
      </c>
    </row>
    <row r="1257" spans="48:56" x14ac:dyDescent="0.25">
      <c r="AV1257" s="201"/>
      <c r="AW1257" s="201"/>
      <c r="AX1257" s="201"/>
      <c r="AZ1257" s="201"/>
      <c r="BB1257"/>
      <c r="BD1257" s="117" t="s">
        <v>3177</v>
      </c>
    </row>
    <row r="1258" spans="48:56" x14ac:dyDescent="0.25">
      <c r="AV1258" s="201"/>
      <c r="AW1258" s="201"/>
      <c r="AX1258" s="201"/>
      <c r="AZ1258" s="201"/>
      <c r="BB1258"/>
      <c r="BD1258" s="117" t="s">
        <v>3178</v>
      </c>
    </row>
    <row r="1259" spans="48:56" x14ac:dyDescent="0.25">
      <c r="AV1259" s="201"/>
      <c r="AW1259" s="201"/>
      <c r="AX1259" s="201"/>
      <c r="AZ1259" s="201"/>
      <c r="BB1259"/>
      <c r="BD1259" s="117" t="s">
        <v>3179</v>
      </c>
    </row>
    <row r="1260" spans="48:56" x14ac:dyDescent="0.25">
      <c r="AV1260" s="201"/>
      <c r="AW1260" s="201"/>
      <c r="AX1260" s="201"/>
      <c r="AZ1260" s="201"/>
      <c r="BB1260"/>
      <c r="BD1260" s="117" t="s">
        <v>3180</v>
      </c>
    </row>
    <row r="1261" spans="48:56" x14ac:dyDescent="0.25">
      <c r="AV1261" s="201"/>
      <c r="AW1261" s="201"/>
      <c r="AX1261" s="201"/>
      <c r="AZ1261" s="201"/>
      <c r="BB1261"/>
      <c r="BD1261" s="117" t="s">
        <v>3181</v>
      </c>
    </row>
    <row r="1262" spans="48:56" x14ac:dyDescent="0.25">
      <c r="AV1262" s="201"/>
      <c r="AW1262" s="201"/>
      <c r="AX1262" s="201"/>
      <c r="AZ1262" s="201"/>
      <c r="BB1262"/>
      <c r="BD1262" s="117" t="s">
        <v>3182</v>
      </c>
    </row>
    <row r="1263" spans="48:56" x14ac:dyDescent="0.25">
      <c r="AV1263" s="201"/>
      <c r="AW1263" s="201"/>
      <c r="AX1263" s="201"/>
      <c r="AZ1263" s="201"/>
      <c r="BB1263"/>
      <c r="BD1263" s="117" t="s">
        <v>3183</v>
      </c>
    </row>
    <row r="1264" spans="48:56" x14ac:dyDescent="0.25">
      <c r="AV1264" s="201"/>
      <c r="AW1264" s="201"/>
      <c r="AX1264" s="201"/>
      <c r="AZ1264" s="201"/>
      <c r="BB1264"/>
      <c r="BD1264" s="117" t="s">
        <v>3184</v>
      </c>
    </row>
    <row r="1265" spans="48:56" x14ac:dyDescent="0.25">
      <c r="AV1265" s="201"/>
      <c r="AW1265" s="201"/>
      <c r="AX1265" s="201"/>
      <c r="AZ1265" s="201"/>
      <c r="BB1265"/>
      <c r="BD1265" s="117" t="s">
        <v>3185</v>
      </c>
    </row>
    <row r="1266" spans="48:56" x14ac:dyDescent="0.25">
      <c r="AV1266" s="201"/>
      <c r="AW1266" s="201"/>
      <c r="AX1266" s="201"/>
      <c r="AZ1266" s="201"/>
      <c r="BB1266"/>
      <c r="BD1266" s="117" t="s">
        <v>3186</v>
      </c>
    </row>
    <row r="1267" spans="48:56" x14ac:dyDescent="0.25">
      <c r="AV1267" s="201"/>
      <c r="AW1267" s="201"/>
      <c r="AX1267" s="201"/>
      <c r="AZ1267" s="201"/>
      <c r="BB1267"/>
      <c r="BD1267" s="117" t="s">
        <v>3187</v>
      </c>
    </row>
    <row r="1268" spans="48:56" x14ac:dyDescent="0.25">
      <c r="AV1268" s="201"/>
      <c r="AW1268" s="201"/>
      <c r="AX1268" s="201"/>
      <c r="AZ1268" s="201"/>
      <c r="BB1268"/>
      <c r="BD1268" s="117" t="s">
        <v>3188</v>
      </c>
    </row>
    <row r="1269" spans="48:56" x14ac:dyDescent="0.25">
      <c r="AV1269" s="201"/>
      <c r="AW1269" s="201"/>
      <c r="AX1269" s="201"/>
      <c r="AZ1269" s="201"/>
      <c r="BB1269"/>
      <c r="BD1269" s="117" t="s">
        <v>3189</v>
      </c>
    </row>
    <row r="1270" spans="48:56" x14ac:dyDescent="0.25">
      <c r="AV1270" s="201"/>
      <c r="AW1270" s="201"/>
      <c r="AX1270" s="201"/>
      <c r="AZ1270" s="201"/>
      <c r="BB1270"/>
      <c r="BD1270" s="117" t="s">
        <v>3190</v>
      </c>
    </row>
    <row r="1271" spans="48:56" x14ac:dyDescent="0.25">
      <c r="AV1271" s="201"/>
      <c r="AW1271" s="201"/>
      <c r="AX1271" s="201"/>
      <c r="AZ1271" s="201"/>
      <c r="BB1271"/>
      <c r="BD1271" s="117" t="s">
        <v>3191</v>
      </c>
    </row>
    <row r="1272" spans="48:56" x14ac:dyDescent="0.25">
      <c r="AV1272" s="201"/>
      <c r="AW1272" s="201"/>
      <c r="AX1272" s="201"/>
      <c r="AZ1272" s="201"/>
      <c r="BB1272"/>
      <c r="BD1272" s="117" t="s">
        <v>3192</v>
      </c>
    </row>
    <row r="1273" spans="48:56" x14ac:dyDescent="0.25">
      <c r="AV1273" s="201"/>
      <c r="AW1273" s="201"/>
      <c r="AX1273" s="201"/>
      <c r="AZ1273" s="201"/>
      <c r="BB1273"/>
      <c r="BD1273" s="117" t="s">
        <v>3193</v>
      </c>
    </row>
    <row r="1274" spans="48:56" x14ac:dyDescent="0.25">
      <c r="AV1274" s="201"/>
      <c r="AW1274" s="201"/>
      <c r="AX1274" s="201"/>
      <c r="AZ1274" s="201"/>
      <c r="BB1274"/>
      <c r="BD1274" s="117" t="s">
        <v>3194</v>
      </c>
    </row>
    <row r="1275" spans="48:56" x14ac:dyDescent="0.25">
      <c r="AV1275" s="201"/>
      <c r="AW1275" s="201"/>
      <c r="AX1275" s="201"/>
      <c r="AZ1275" s="201"/>
      <c r="BB1275"/>
      <c r="BD1275" s="117" t="s">
        <v>3195</v>
      </c>
    </row>
    <row r="1276" spans="48:56" x14ac:dyDescent="0.25">
      <c r="AV1276" s="201"/>
      <c r="AW1276" s="201"/>
      <c r="AX1276" s="201"/>
      <c r="AZ1276" s="201"/>
      <c r="BB1276"/>
      <c r="BD1276" s="117" t="s">
        <v>3196</v>
      </c>
    </row>
    <row r="1277" spans="48:56" x14ac:dyDescent="0.25">
      <c r="AV1277" s="201"/>
      <c r="AW1277" s="201"/>
      <c r="AX1277" s="201"/>
      <c r="AZ1277" s="201"/>
      <c r="BB1277"/>
      <c r="BD1277" s="117" t="s">
        <v>3197</v>
      </c>
    </row>
    <row r="1278" spans="48:56" x14ac:dyDescent="0.25">
      <c r="AV1278" s="201"/>
      <c r="AW1278" s="201"/>
      <c r="AX1278" s="201"/>
      <c r="AZ1278" s="201"/>
      <c r="BB1278"/>
      <c r="BD1278" s="117" t="s">
        <v>3198</v>
      </c>
    </row>
    <row r="1279" spans="48:56" x14ac:dyDescent="0.25">
      <c r="AV1279" s="201"/>
      <c r="AW1279" s="201"/>
      <c r="AX1279" s="201"/>
      <c r="AZ1279" s="201"/>
      <c r="BB1279"/>
      <c r="BD1279" s="117" t="s">
        <v>3199</v>
      </c>
    </row>
    <row r="1280" spans="48:56" x14ac:dyDescent="0.25">
      <c r="AV1280" s="201"/>
      <c r="AW1280" s="201"/>
      <c r="AX1280" s="201"/>
      <c r="AZ1280" s="201"/>
      <c r="BB1280"/>
      <c r="BD1280" s="117" t="s">
        <v>3200</v>
      </c>
    </row>
    <row r="1281" spans="48:56" x14ac:dyDescent="0.25">
      <c r="AV1281" s="201"/>
      <c r="AW1281" s="201"/>
      <c r="AX1281" s="201"/>
      <c r="AZ1281" s="201"/>
      <c r="BB1281"/>
      <c r="BD1281" s="117" t="s">
        <v>3201</v>
      </c>
    </row>
    <row r="1282" spans="48:56" x14ac:dyDescent="0.25">
      <c r="AV1282" s="201"/>
      <c r="AW1282" s="201"/>
      <c r="AX1282" s="201"/>
      <c r="AZ1282" s="201"/>
      <c r="BB1282"/>
      <c r="BD1282" s="117" t="s">
        <v>3202</v>
      </c>
    </row>
    <row r="1283" spans="48:56" x14ac:dyDescent="0.25">
      <c r="AV1283" s="201"/>
      <c r="AW1283" s="201"/>
      <c r="AX1283" s="201"/>
      <c r="AZ1283" s="201"/>
      <c r="BB1283"/>
      <c r="BD1283" s="117" t="s">
        <v>3203</v>
      </c>
    </row>
    <row r="1284" spans="48:56" x14ac:dyDescent="0.25">
      <c r="AV1284" s="201"/>
      <c r="AW1284" s="201"/>
      <c r="AX1284" s="201"/>
      <c r="AZ1284" s="201"/>
      <c r="BB1284"/>
      <c r="BD1284" s="117" t="s">
        <v>3204</v>
      </c>
    </row>
    <row r="1285" spans="48:56" x14ac:dyDescent="0.25">
      <c r="AV1285" s="201"/>
      <c r="AW1285" s="201"/>
      <c r="AX1285" s="201"/>
      <c r="AZ1285" s="201"/>
      <c r="BB1285"/>
      <c r="BD1285" s="117" t="s">
        <v>3205</v>
      </c>
    </row>
    <row r="1286" spans="48:56" x14ac:dyDescent="0.25">
      <c r="AV1286" s="201"/>
      <c r="AW1286" s="201"/>
      <c r="AX1286" s="201"/>
      <c r="AZ1286" s="201"/>
      <c r="BB1286"/>
      <c r="BD1286" s="117" t="s">
        <v>3206</v>
      </c>
    </row>
    <row r="1287" spans="48:56" x14ac:dyDescent="0.25">
      <c r="AV1287" s="201"/>
      <c r="AW1287" s="201"/>
      <c r="AX1287" s="201"/>
      <c r="AZ1287" s="201"/>
      <c r="BB1287"/>
      <c r="BD1287" s="117" t="s">
        <v>3207</v>
      </c>
    </row>
    <row r="1288" spans="48:56" x14ac:dyDescent="0.25">
      <c r="AV1288" s="201"/>
      <c r="AW1288" s="201"/>
      <c r="AX1288" s="201"/>
      <c r="AZ1288" s="201"/>
      <c r="BB1288"/>
      <c r="BD1288" s="117" t="s">
        <v>3208</v>
      </c>
    </row>
    <row r="1289" spans="48:56" x14ac:dyDescent="0.25">
      <c r="AV1289" s="201"/>
      <c r="AW1289" s="201"/>
      <c r="AX1289" s="201"/>
      <c r="AZ1289" s="201"/>
      <c r="BB1289"/>
      <c r="BD1289" s="117" t="s">
        <v>3209</v>
      </c>
    </row>
    <row r="1290" spans="48:56" x14ac:dyDescent="0.25">
      <c r="AV1290" s="201"/>
      <c r="AW1290" s="201"/>
      <c r="AX1290" s="201"/>
      <c r="AZ1290" s="201"/>
      <c r="BB1290"/>
      <c r="BD1290" s="117" t="s">
        <v>3210</v>
      </c>
    </row>
    <row r="1291" spans="48:56" x14ac:dyDescent="0.25">
      <c r="AV1291" s="201"/>
      <c r="AW1291" s="201"/>
      <c r="AX1291" s="201"/>
      <c r="AZ1291" s="201"/>
      <c r="BB1291"/>
      <c r="BD1291" s="117" t="s">
        <v>3211</v>
      </c>
    </row>
    <row r="1292" spans="48:56" x14ac:dyDescent="0.25">
      <c r="AV1292" s="201"/>
      <c r="AW1292" s="201"/>
      <c r="AX1292" s="201"/>
      <c r="AZ1292" s="201"/>
      <c r="BB1292"/>
      <c r="BD1292" s="117" t="s">
        <v>3212</v>
      </c>
    </row>
    <row r="1293" spans="48:56" x14ac:dyDescent="0.25">
      <c r="AV1293" s="201"/>
      <c r="AW1293" s="201"/>
      <c r="AX1293" s="201"/>
      <c r="AZ1293" s="201"/>
      <c r="BB1293"/>
      <c r="BD1293" s="117" t="s">
        <v>3213</v>
      </c>
    </row>
    <row r="1294" spans="48:56" x14ac:dyDescent="0.25">
      <c r="AV1294" s="201"/>
      <c r="AW1294" s="201"/>
      <c r="AX1294" s="201"/>
      <c r="AZ1294" s="201"/>
      <c r="BB1294"/>
      <c r="BD1294" s="117" t="s">
        <v>3214</v>
      </c>
    </row>
    <row r="1295" spans="48:56" x14ac:dyDescent="0.25">
      <c r="AV1295" s="201"/>
      <c r="AW1295" s="201"/>
      <c r="AX1295" s="201"/>
      <c r="AZ1295" s="201"/>
      <c r="BB1295"/>
      <c r="BD1295" s="117" t="s">
        <v>3215</v>
      </c>
    </row>
    <row r="1296" spans="48:56" x14ac:dyDescent="0.25">
      <c r="AV1296" s="201"/>
      <c r="AW1296" s="201"/>
      <c r="AX1296" s="201"/>
      <c r="AZ1296" s="201"/>
      <c r="BB1296"/>
      <c r="BD1296" s="117" t="s">
        <v>3216</v>
      </c>
    </row>
    <row r="1297" spans="48:56" x14ac:dyDescent="0.25">
      <c r="AV1297" s="201"/>
      <c r="AW1297" s="201"/>
      <c r="AX1297" s="201"/>
      <c r="AZ1297" s="201"/>
      <c r="BB1297"/>
      <c r="BD1297" s="117" t="s">
        <v>3217</v>
      </c>
    </row>
    <row r="1298" spans="48:56" x14ac:dyDescent="0.25">
      <c r="AV1298" s="201"/>
      <c r="AW1298" s="201"/>
      <c r="AX1298" s="201"/>
      <c r="AZ1298" s="201"/>
      <c r="BB1298"/>
      <c r="BD1298" s="117" t="s">
        <v>3218</v>
      </c>
    </row>
    <row r="1299" spans="48:56" x14ac:dyDescent="0.25">
      <c r="AV1299" s="201"/>
      <c r="AW1299" s="201"/>
      <c r="AX1299" s="201"/>
      <c r="AZ1299" s="201"/>
      <c r="BB1299"/>
      <c r="BD1299" s="117" t="s">
        <v>3219</v>
      </c>
    </row>
    <row r="1300" spans="48:56" x14ac:dyDescent="0.25">
      <c r="AV1300" s="201"/>
      <c r="AW1300" s="201"/>
      <c r="AX1300" s="201"/>
      <c r="AZ1300" s="201"/>
      <c r="BB1300"/>
      <c r="BD1300" s="117" t="s">
        <v>3220</v>
      </c>
    </row>
    <row r="1301" spans="48:56" x14ac:dyDescent="0.25">
      <c r="AV1301" s="201"/>
      <c r="AW1301" s="201"/>
      <c r="AX1301" s="201"/>
      <c r="AZ1301" s="201"/>
      <c r="BB1301"/>
      <c r="BD1301" s="117" t="s">
        <v>3221</v>
      </c>
    </row>
    <row r="1302" spans="48:56" x14ac:dyDescent="0.25">
      <c r="AV1302" s="201"/>
      <c r="AW1302" s="201"/>
      <c r="AX1302" s="201"/>
      <c r="AZ1302" s="201"/>
      <c r="BB1302"/>
      <c r="BD1302" s="117" t="s">
        <v>3222</v>
      </c>
    </row>
    <row r="1303" spans="48:56" x14ac:dyDescent="0.25">
      <c r="AV1303" s="201"/>
      <c r="AW1303" s="201"/>
      <c r="AX1303" s="201"/>
      <c r="AZ1303" s="201"/>
      <c r="BB1303"/>
      <c r="BD1303" s="117" t="s">
        <v>3223</v>
      </c>
    </row>
    <row r="1304" spans="48:56" x14ac:dyDescent="0.25">
      <c r="AV1304" s="201"/>
      <c r="AW1304" s="201"/>
      <c r="AX1304" s="201"/>
      <c r="AZ1304" s="201"/>
      <c r="BB1304"/>
      <c r="BD1304" s="117" t="s">
        <v>3224</v>
      </c>
    </row>
    <row r="1305" spans="48:56" x14ac:dyDescent="0.25">
      <c r="AV1305" s="201"/>
      <c r="AW1305" s="201"/>
      <c r="AX1305" s="201"/>
      <c r="AZ1305" s="201"/>
      <c r="BB1305"/>
      <c r="BD1305" s="117" t="s">
        <v>3225</v>
      </c>
    </row>
    <row r="1306" spans="48:56" x14ac:dyDescent="0.25">
      <c r="AV1306" s="201"/>
      <c r="AW1306" s="201"/>
      <c r="AX1306" s="201"/>
      <c r="AZ1306" s="201"/>
      <c r="BB1306"/>
      <c r="BD1306" s="117" t="s">
        <v>3226</v>
      </c>
    </row>
    <row r="1307" spans="48:56" x14ac:dyDescent="0.25">
      <c r="AV1307" s="201"/>
      <c r="AW1307" s="201"/>
      <c r="AX1307" s="201"/>
      <c r="AZ1307" s="201"/>
      <c r="BB1307"/>
      <c r="BD1307" s="117" t="s">
        <v>3227</v>
      </c>
    </row>
    <row r="1308" spans="48:56" x14ac:dyDescent="0.25">
      <c r="AV1308" s="201"/>
      <c r="AW1308" s="201"/>
      <c r="AX1308" s="201"/>
      <c r="AZ1308" s="201"/>
      <c r="BB1308"/>
      <c r="BD1308" s="117" t="s">
        <v>3228</v>
      </c>
    </row>
    <row r="1309" spans="48:56" x14ac:dyDescent="0.25">
      <c r="AV1309" s="201"/>
      <c r="AW1309" s="201"/>
      <c r="AX1309" s="201"/>
      <c r="AZ1309" s="201"/>
      <c r="BB1309"/>
      <c r="BD1309" s="117" t="s">
        <v>3229</v>
      </c>
    </row>
    <row r="1310" spans="48:56" x14ac:dyDescent="0.25">
      <c r="AV1310" s="201"/>
      <c r="AW1310" s="201"/>
      <c r="AX1310" s="201"/>
      <c r="AZ1310" s="201"/>
      <c r="BB1310"/>
      <c r="BD1310" s="117" t="s">
        <v>3230</v>
      </c>
    </row>
    <row r="1311" spans="48:56" x14ac:dyDescent="0.25">
      <c r="AV1311" s="201"/>
      <c r="AW1311" s="201"/>
      <c r="AX1311" s="201"/>
      <c r="AZ1311" s="201"/>
      <c r="BB1311"/>
      <c r="BD1311" s="117" t="s">
        <v>3231</v>
      </c>
    </row>
    <row r="1312" spans="48:56" x14ac:dyDescent="0.25">
      <c r="AV1312" s="201"/>
      <c r="AW1312" s="201"/>
      <c r="AX1312" s="201"/>
      <c r="AZ1312" s="201"/>
      <c r="BB1312"/>
      <c r="BD1312" s="117" t="s">
        <v>3232</v>
      </c>
    </row>
    <row r="1313" spans="48:56" x14ac:dyDescent="0.25">
      <c r="AV1313" s="201"/>
      <c r="AW1313" s="201"/>
      <c r="AX1313" s="201"/>
      <c r="AZ1313" s="201"/>
      <c r="BB1313"/>
      <c r="BD1313" s="117" t="s">
        <v>3233</v>
      </c>
    </row>
    <row r="1314" spans="48:56" x14ac:dyDescent="0.25">
      <c r="AV1314" s="201"/>
      <c r="AW1314" s="201"/>
      <c r="AX1314" s="201"/>
      <c r="AZ1314" s="201"/>
      <c r="BB1314"/>
      <c r="BD1314" s="117" t="s">
        <v>3234</v>
      </c>
    </row>
    <row r="1315" spans="48:56" x14ac:dyDescent="0.25">
      <c r="AV1315" s="201"/>
      <c r="AW1315" s="201"/>
      <c r="AX1315" s="201"/>
      <c r="AZ1315" s="201"/>
      <c r="BB1315"/>
      <c r="BD1315" s="117" t="s">
        <v>3235</v>
      </c>
    </row>
    <row r="1316" spans="48:56" x14ac:dyDescent="0.25">
      <c r="AV1316" s="201"/>
      <c r="AW1316" s="201"/>
      <c r="AX1316" s="201"/>
      <c r="AZ1316" s="201"/>
      <c r="BB1316"/>
      <c r="BD1316" s="117" t="s">
        <v>3236</v>
      </c>
    </row>
    <row r="1317" spans="48:56" x14ac:dyDescent="0.25">
      <c r="AV1317" s="201"/>
      <c r="AW1317" s="201"/>
      <c r="AX1317" s="201"/>
      <c r="AZ1317" s="201"/>
      <c r="BB1317"/>
      <c r="BD1317" s="117" t="s">
        <v>3237</v>
      </c>
    </row>
    <row r="1318" spans="48:56" x14ac:dyDescent="0.25">
      <c r="AV1318" s="201"/>
      <c r="AW1318" s="201"/>
      <c r="AX1318" s="201"/>
      <c r="AZ1318" s="201"/>
      <c r="BB1318"/>
      <c r="BD1318" s="117" t="s">
        <v>3238</v>
      </c>
    </row>
    <row r="1319" spans="48:56" x14ac:dyDescent="0.25">
      <c r="AV1319" s="201"/>
      <c r="AW1319" s="201"/>
      <c r="AX1319" s="201"/>
      <c r="AZ1319" s="201"/>
      <c r="BB1319"/>
      <c r="BD1319" s="117" t="s">
        <v>3239</v>
      </c>
    </row>
    <row r="1320" spans="48:56" x14ac:dyDescent="0.25">
      <c r="AV1320" s="201"/>
      <c r="AW1320" s="201"/>
      <c r="AX1320" s="201"/>
      <c r="AZ1320" s="201"/>
      <c r="BB1320"/>
      <c r="BD1320" s="117" t="s">
        <v>3240</v>
      </c>
    </row>
    <row r="1321" spans="48:56" x14ac:dyDescent="0.25">
      <c r="AV1321" s="201"/>
      <c r="AW1321" s="201"/>
      <c r="AX1321" s="201"/>
      <c r="AZ1321" s="201"/>
      <c r="BB1321"/>
      <c r="BD1321" s="117" t="s">
        <v>3241</v>
      </c>
    </row>
    <row r="1322" spans="48:56" x14ac:dyDescent="0.25">
      <c r="AV1322" s="201"/>
      <c r="AW1322" s="201"/>
      <c r="AX1322" s="201"/>
      <c r="AZ1322" s="201"/>
      <c r="BB1322"/>
      <c r="BD1322" s="117" t="s">
        <v>3242</v>
      </c>
    </row>
    <row r="1323" spans="48:56" x14ac:dyDescent="0.25">
      <c r="AV1323" s="201"/>
      <c r="AW1323" s="201"/>
      <c r="AX1323" s="201"/>
      <c r="AZ1323" s="201"/>
      <c r="BB1323"/>
      <c r="BD1323" s="117" t="s">
        <v>3243</v>
      </c>
    </row>
    <row r="1324" spans="48:56" x14ac:dyDescent="0.25">
      <c r="AV1324" s="201"/>
      <c r="AW1324" s="201"/>
      <c r="AX1324" s="201"/>
      <c r="AZ1324" s="201"/>
      <c r="BB1324"/>
      <c r="BD1324" s="117" t="s">
        <v>3244</v>
      </c>
    </row>
    <row r="1325" spans="48:56" x14ac:dyDescent="0.25">
      <c r="AV1325" s="201"/>
      <c r="AW1325" s="201"/>
      <c r="AX1325" s="201"/>
      <c r="AZ1325" s="201"/>
      <c r="BB1325"/>
      <c r="BD1325" s="117" t="s">
        <v>3245</v>
      </c>
    </row>
    <row r="1326" spans="48:56" x14ac:dyDescent="0.25">
      <c r="AV1326" s="201"/>
      <c r="AW1326" s="201"/>
      <c r="AX1326" s="201"/>
      <c r="AZ1326" s="201"/>
      <c r="BB1326"/>
      <c r="BD1326" s="117" t="s">
        <v>3246</v>
      </c>
    </row>
    <row r="1327" spans="48:56" x14ac:dyDescent="0.25">
      <c r="AV1327" s="201"/>
      <c r="AW1327" s="201"/>
      <c r="AX1327" s="201"/>
      <c r="AZ1327" s="201"/>
      <c r="BB1327"/>
      <c r="BD1327" s="117" t="s">
        <v>3247</v>
      </c>
    </row>
    <row r="1328" spans="48:56" x14ac:dyDescent="0.25">
      <c r="AV1328" s="201"/>
      <c r="AW1328" s="201"/>
      <c r="AX1328" s="201"/>
      <c r="AZ1328" s="201"/>
      <c r="BB1328"/>
      <c r="BD1328" s="117" t="s">
        <v>3248</v>
      </c>
    </row>
    <row r="1329" spans="48:56" x14ac:dyDescent="0.25">
      <c r="AV1329" s="201"/>
      <c r="AW1329" s="201"/>
      <c r="AX1329" s="201"/>
      <c r="AZ1329" s="201"/>
      <c r="BB1329"/>
      <c r="BD1329" s="117" t="s">
        <v>3249</v>
      </c>
    </row>
    <row r="1330" spans="48:56" x14ac:dyDescent="0.25">
      <c r="AV1330" s="201"/>
      <c r="AW1330" s="201"/>
      <c r="AX1330" s="201"/>
      <c r="AZ1330" s="201"/>
      <c r="BB1330"/>
      <c r="BD1330" s="117" t="s">
        <v>3250</v>
      </c>
    </row>
    <row r="1331" spans="48:56" x14ac:dyDescent="0.25">
      <c r="AV1331" s="201"/>
      <c r="AW1331" s="201"/>
      <c r="AX1331" s="201"/>
      <c r="AZ1331" s="201"/>
      <c r="BB1331"/>
      <c r="BD1331" s="117" t="s">
        <v>3251</v>
      </c>
    </row>
    <row r="1332" spans="48:56" x14ac:dyDescent="0.25">
      <c r="AV1332" s="201"/>
      <c r="AW1332" s="201"/>
      <c r="AX1332" s="201"/>
      <c r="AZ1332" s="201"/>
      <c r="BB1332"/>
      <c r="BD1332" s="117" t="s">
        <v>3252</v>
      </c>
    </row>
    <row r="1333" spans="48:56" x14ac:dyDescent="0.25">
      <c r="AV1333" s="201"/>
      <c r="AW1333" s="201"/>
      <c r="AX1333" s="201"/>
      <c r="AZ1333" s="201"/>
      <c r="BB1333"/>
      <c r="BD1333" s="117" t="s">
        <v>3253</v>
      </c>
    </row>
    <row r="1334" spans="48:56" x14ac:dyDescent="0.25">
      <c r="AV1334" s="201"/>
      <c r="AW1334" s="201"/>
      <c r="AX1334" s="201"/>
      <c r="AZ1334" s="201"/>
      <c r="BB1334"/>
      <c r="BD1334" s="117" t="s">
        <v>3254</v>
      </c>
    </row>
    <row r="1335" spans="48:56" x14ac:dyDescent="0.25">
      <c r="AV1335" s="201"/>
      <c r="AW1335" s="201"/>
      <c r="AX1335" s="201"/>
      <c r="AZ1335" s="201"/>
      <c r="BB1335"/>
      <c r="BD1335" s="117" t="s">
        <v>3255</v>
      </c>
    </row>
    <row r="1336" spans="48:56" x14ac:dyDescent="0.25">
      <c r="AV1336" s="201"/>
      <c r="AW1336" s="201"/>
      <c r="AX1336" s="201"/>
      <c r="AZ1336" s="201"/>
      <c r="BB1336"/>
      <c r="BD1336" s="117" t="s">
        <v>3256</v>
      </c>
    </row>
    <row r="1337" spans="48:56" x14ac:dyDescent="0.25">
      <c r="AV1337" s="201"/>
      <c r="AW1337" s="201"/>
      <c r="AX1337" s="201"/>
      <c r="AZ1337" s="201"/>
      <c r="BB1337"/>
      <c r="BD1337" s="117" t="s">
        <v>3257</v>
      </c>
    </row>
    <row r="1338" spans="48:56" x14ac:dyDescent="0.25">
      <c r="AV1338" s="201"/>
      <c r="AW1338" s="201"/>
      <c r="AX1338" s="201"/>
      <c r="AZ1338" s="201"/>
      <c r="BB1338"/>
      <c r="BD1338" s="117" t="s">
        <v>3258</v>
      </c>
    </row>
    <row r="1339" spans="48:56" x14ac:dyDescent="0.25">
      <c r="AV1339" s="201"/>
      <c r="AW1339" s="201"/>
      <c r="AX1339" s="201"/>
      <c r="AZ1339" s="201"/>
      <c r="BB1339"/>
      <c r="BD1339" s="117" t="s">
        <v>3259</v>
      </c>
    </row>
    <row r="1340" spans="48:56" x14ac:dyDescent="0.25">
      <c r="AV1340" s="201"/>
      <c r="AW1340" s="201"/>
      <c r="AX1340" s="201"/>
      <c r="AZ1340" s="201"/>
      <c r="BB1340"/>
      <c r="BD1340" s="117" t="s">
        <v>3260</v>
      </c>
    </row>
    <row r="1341" spans="48:56" x14ac:dyDescent="0.25">
      <c r="AV1341" s="201"/>
      <c r="AW1341" s="201"/>
      <c r="AX1341" s="201"/>
      <c r="AZ1341" s="201"/>
      <c r="BB1341"/>
      <c r="BD1341" s="117" t="s">
        <v>3261</v>
      </c>
    </row>
    <row r="1342" spans="48:56" x14ac:dyDescent="0.25">
      <c r="AV1342" s="201"/>
      <c r="AW1342" s="201"/>
      <c r="AX1342" s="201"/>
      <c r="AZ1342" s="201"/>
      <c r="BB1342"/>
      <c r="BD1342" s="117" t="s">
        <v>3262</v>
      </c>
    </row>
    <row r="1343" spans="48:56" x14ac:dyDescent="0.25">
      <c r="AV1343" s="201"/>
      <c r="AW1343" s="201"/>
      <c r="AX1343" s="201"/>
      <c r="AZ1343" s="201"/>
      <c r="BB1343"/>
      <c r="BD1343" s="117" t="s">
        <v>3263</v>
      </c>
    </row>
    <row r="1344" spans="48:56" x14ac:dyDescent="0.25">
      <c r="AV1344" s="201"/>
      <c r="AW1344" s="201"/>
      <c r="AX1344" s="201"/>
      <c r="AZ1344" s="201"/>
      <c r="BB1344"/>
      <c r="BD1344" s="117" t="s">
        <v>3264</v>
      </c>
    </row>
    <row r="1345" spans="48:56" x14ac:dyDescent="0.25">
      <c r="AV1345" s="201"/>
      <c r="AW1345" s="201"/>
      <c r="AX1345" s="201"/>
      <c r="AZ1345" s="201"/>
      <c r="BB1345"/>
      <c r="BD1345" s="117" t="s">
        <v>3265</v>
      </c>
    </row>
    <row r="1346" spans="48:56" x14ac:dyDescent="0.25">
      <c r="AV1346" s="201"/>
      <c r="AW1346" s="201"/>
      <c r="AX1346" s="201"/>
      <c r="AZ1346" s="201"/>
      <c r="BB1346"/>
      <c r="BD1346" s="117" t="s">
        <v>3266</v>
      </c>
    </row>
    <row r="1347" spans="48:56" x14ac:dyDescent="0.25">
      <c r="AV1347" s="201"/>
      <c r="AW1347" s="201"/>
      <c r="AX1347" s="201"/>
      <c r="AZ1347" s="201"/>
      <c r="BB1347"/>
      <c r="BD1347" s="117" t="s">
        <v>3267</v>
      </c>
    </row>
    <row r="1348" spans="48:56" x14ac:dyDescent="0.25">
      <c r="AV1348" s="201"/>
      <c r="AW1348" s="201"/>
      <c r="AX1348" s="201"/>
      <c r="AZ1348" s="201"/>
      <c r="BB1348"/>
      <c r="BD1348" s="117" t="s">
        <v>3268</v>
      </c>
    </row>
    <row r="1349" spans="48:56" x14ac:dyDescent="0.25">
      <c r="AV1349" s="201"/>
      <c r="AW1349" s="201"/>
      <c r="AX1349" s="201"/>
      <c r="AZ1349" s="201"/>
      <c r="BB1349"/>
      <c r="BD1349" s="117" t="s">
        <v>3269</v>
      </c>
    </row>
    <row r="1350" spans="48:56" x14ac:dyDescent="0.25">
      <c r="AV1350" s="201"/>
      <c r="AW1350" s="201"/>
      <c r="AX1350" s="201"/>
      <c r="AZ1350" s="201"/>
      <c r="BB1350"/>
      <c r="BD1350" s="117" t="s">
        <v>3270</v>
      </c>
    </row>
    <row r="1351" spans="48:56" x14ac:dyDescent="0.25">
      <c r="AV1351" s="201"/>
      <c r="AW1351" s="201"/>
      <c r="AX1351" s="201"/>
      <c r="AZ1351" s="201"/>
      <c r="BB1351"/>
      <c r="BD1351" s="117" t="s">
        <v>3271</v>
      </c>
    </row>
    <row r="1352" spans="48:56" x14ac:dyDescent="0.25">
      <c r="AV1352" s="201"/>
      <c r="AW1352" s="201"/>
      <c r="AX1352" s="201"/>
      <c r="AZ1352" s="201"/>
      <c r="BB1352"/>
      <c r="BD1352" s="117" t="s">
        <v>3272</v>
      </c>
    </row>
    <row r="1353" spans="48:56" x14ac:dyDescent="0.25">
      <c r="AV1353" s="201"/>
      <c r="AW1353" s="201"/>
      <c r="AX1353" s="201"/>
      <c r="AZ1353" s="201"/>
      <c r="BB1353"/>
      <c r="BD1353" s="117" t="s">
        <v>3273</v>
      </c>
    </row>
    <row r="1354" spans="48:56" x14ac:dyDescent="0.25">
      <c r="AV1354" s="201"/>
      <c r="AW1354" s="201"/>
      <c r="AX1354" s="201"/>
      <c r="AZ1354" s="201"/>
      <c r="BB1354"/>
      <c r="BD1354" s="117" t="s">
        <v>3274</v>
      </c>
    </row>
    <row r="1355" spans="48:56" x14ac:dyDescent="0.25">
      <c r="AV1355" s="201"/>
      <c r="AW1355" s="201"/>
      <c r="AX1355" s="201"/>
      <c r="AZ1355" s="201"/>
      <c r="BB1355"/>
      <c r="BD1355" s="117" t="s">
        <v>3275</v>
      </c>
    </row>
    <row r="1356" spans="48:56" x14ac:dyDescent="0.25">
      <c r="AV1356" s="201"/>
      <c r="AW1356" s="201"/>
      <c r="AX1356" s="201"/>
      <c r="AZ1356" s="201"/>
      <c r="BB1356"/>
      <c r="BD1356" s="117" t="s">
        <v>3276</v>
      </c>
    </row>
    <row r="1357" spans="48:56" x14ac:dyDescent="0.25">
      <c r="AV1357" s="201"/>
      <c r="AW1357" s="201"/>
      <c r="AX1357" s="201"/>
      <c r="AZ1357" s="201"/>
      <c r="BB1357"/>
      <c r="BD1357" s="117" t="s">
        <v>3277</v>
      </c>
    </row>
    <row r="1358" spans="48:56" x14ac:dyDescent="0.25">
      <c r="AV1358" s="201"/>
      <c r="AW1358" s="201"/>
      <c r="AX1358" s="201"/>
      <c r="AZ1358" s="201"/>
      <c r="BB1358"/>
      <c r="BD1358" s="117" t="s">
        <v>3278</v>
      </c>
    </row>
    <row r="1359" spans="48:56" x14ac:dyDescent="0.25">
      <c r="AV1359" s="201"/>
      <c r="AW1359" s="201"/>
      <c r="AX1359" s="201"/>
      <c r="AZ1359" s="201"/>
      <c r="BB1359"/>
      <c r="BD1359" s="117" t="s">
        <v>3279</v>
      </c>
    </row>
    <row r="1360" spans="48:56" x14ac:dyDescent="0.25">
      <c r="AV1360" s="201"/>
      <c r="AW1360" s="201"/>
      <c r="AX1360" s="201"/>
      <c r="AZ1360" s="201"/>
      <c r="BB1360"/>
      <c r="BD1360" s="117" t="s">
        <v>3280</v>
      </c>
    </row>
    <row r="1361" spans="48:56" x14ac:dyDescent="0.25">
      <c r="AV1361" s="201"/>
      <c r="AW1361" s="201"/>
      <c r="AX1361" s="201"/>
      <c r="AZ1361" s="201"/>
      <c r="BB1361"/>
      <c r="BD1361" s="117" t="s">
        <v>3281</v>
      </c>
    </row>
    <row r="1362" spans="48:56" x14ac:dyDescent="0.25">
      <c r="AV1362" s="201"/>
      <c r="AW1362" s="201"/>
      <c r="AX1362" s="201"/>
      <c r="AZ1362" s="201"/>
      <c r="BB1362"/>
      <c r="BD1362" s="117" t="s">
        <v>3282</v>
      </c>
    </row>
    <row r="1363" spans="48:56" x14ac:dyDescent="0.25">
      <c r="AV1363" s="201"/>
      <c r="AW1363" s="201"/>
      <c r="AX1363" s="201"/>
      <c r="AZ1363" s="201"/>
      <c r="BB1363"/>
      <c r="BD1363" s="117" t="s">
        <v>3283</v>
      </c>
    </row>
    <row r="1364" spans="48:56" x14ac:dyDescent="0.25">
      <c r="AV1364" s="201"/>
      <c r="AW1364" s="201"/>
      <c r="AX1364" s="201"/>
      <c r="AZ1364" s="201"/>
      <c r="BB1364"/>
      <c r="BD1364" s="117" t="s">
        <v>3284</v>
      </c>
    </row>
    <row r="1365" spans="48:56" x14ac:dyDescent="0.25">
      <c r="AV1365" s="201"/>
      <c r="AW1365" s="201"/>
      <c r="AX1365" s="201"/>
      <c r="AZ1365" s="201"/>
      <c r="BB1365"/>
      <c r="BD1365" s="117" t="s">
        <v>3285</v>
      </c>
    </row>
    <row r="1366" spans="48:56" x14ac:dyDescent="0.25">
      <c r="AV1366" s="201"/>
      <c r="AW1366" s="201"/>
      <c r="AX1366" s="201"/>
      <c r="AZ1366" s="201"/>
      <c r="BB1366"/>
      <c r="BD1366" s="117" t="s">
        <v>3286</v>
      </c>
    </row>
    <row r="1367" spans="48:56" x14ac:dyDescent="0.25">
      <c r="AV1367" s="201"/>
      <c r="AW1367" s="201"/>
      <c r="AX1367" s="201"/>
      <c r="AZ1367" s="201"/>
      <c r="BB1367"/>
      <c r="BD1367" s="117" t="s">
        <v>3287</v>
      </c>
    </row>
    <row r="1368" spans="48:56" x14ac:dyDescent="0.25">
      <c r="AV1368" s="201"/>
      <c r="AW1368" s="201"/>
      <c r="AX1368" s="201"/>
      <c r="AZ1368" s="201"/>
      <c r="BB1368"/>
      <c r="BD1368" s="117" t="s">
        <v>3288</v>
      </c>
    </row>
    <row r="1369" spans="48:56" x14ac:dyDescent="0.25">
      <c r="AV1369" s="201"/>
      <c r="AW1369" s="201"/>
      <c r="AX1369" s="201"/>
      <c r="AZ1369" s="201"/>
      <c r="BB1369"/>
      <c r="BD1369" s="117" t="s">
        <v>3289</v>
      </c>
    </row>
    <row r="1370" spans="48:56" x14ac:dyDescent="0.25">
      <c r="AV1370" s="201"/>
      <c r="AW1370" s="201"/>
      <c r="AX1370" s="201"/>
      <c r="AZ1370" s="201"/>
      <c r="BB1370"/>
      <c r="BD1370" s="117" t="s">
        <v>3290</v>
      </c>
    </row>
    <row r="1371" spans="48:56" x14ac:dyDescent="0.25">
      <c r="AV1371" s="201"/>
      <c r="AW1371" s="201"/>
      <c r="AX1371" s="201"/>
      <c r="AZ1371" s="201"/>
      <c r="BB1371"/>
      <c r="BD1371" s="117" t="s">
        <v>3291</v>
      </c>
    </row>
    <row r="1372" spans="48:56" x14ac:dyDescent="0.25">
      <c r="AV1372" s="201"/>
      <c r="AW1372" s="201"/>
      <c r="AX1372" s="201"/>
      <c r="AZ1372" s="201"/>
      <c r="BB1372"/>
      <c r="BD1372" s="117" t="s">
        <v>3292</v>
      </c>
    </row>
    <row r="1373" spans="48:56" x14ac:dyDescent="0.25">
      <c r="AV1373" s="201"/>
      <c r="AW1373" s="201"/>
      <c r="AX1373" s="201"/>
      <c r="AZ1373" s="201"/>
      <c r="BB1373"/>
      <c r="BD1373" s="117" t="s">
        <v>3293</v>
      </c>
    </row>
    <row r="1374" spans="48:56" x14ac:dyDescent="0.25">
      <c r="AV1374" s="201"/>
      <c r="AW1374" s="201"/>
      <c r="AX1374" s="201"/>
      <c r="AZ1374" s="201"/>
      <c r="BB1374"/>
      <c r="BD1374" s="117" t="s">
        <v>3294</v>
      </c>
    </row>
    <row r="1375" spans="48:56" x14ac:dyDescent="0.25">
      <c r="AV1375" s="201"/>
      <c r="AW1375" s="201"/>
      <c r="AX1375" s="201"/>
      <c r="AZ1375" s="201"/>
      <c r="BB1375"/>
      <c r="BD1375" s="117" t="s">
        <v>3295</v>
      </c>
    </row>
    <row r="1376" spans="48:56" x14ac:dyDescent="0.25">
      <c r="AV1376" s="201"/>
      <c r="AW1376" s="201"/>
      <c r="AX1376" s="201"/>
      <c r="AZ1376" s="201"/>
      <c r="BB1376"/>
      <c r="BD1376" s="117" t="s">
        <v>3296</v>
      </c>
    </row>
    <row r="1377" spans="48:56" x14ac:dyDescent="0.25">
      <c r="AV1377" s="201"/>
      <c r="AW1377" s="201"/>
      <c r="AX1377" s="201"/>
      <c r="AZ1377" s="201"/>
      <c r="BB1377"/>
      <c r="BD1377" s="117" t="s">
        <v>3297</v>
      </c>
    </row>
    <row r="1378" spans="48:56" x14ac:dyDescent="0.25">
      <c r="AV1378" s="201"/>
      <c r="AW1378" s="201"/>
      <c r="AX1378" s="201"/>
      <c r="AZ1378" s="201"/>
      <c r="BB1378"/>
      <c r="BD1378" s="117" t="s">
        <v>3298</v>
      </c>
    </row>
    <row r="1379" spans="48:56" x14ac:dyDescent="0.25">
      <c r="AV1379" s="201"/>
      <c r="AW1379" s="201"/>
      <c r="AX1379" s="201"/>
      <c r="AZ1379" s="201"/>
      <c r="BB1379"/>
      <c r="BD1379" s="117" t="s">
        <v>3299</v>
      </c>
    </row>
    <row r="1380" spans="48:56" x14ac:dyDescent="0.25">
      <c r="AV1380" s="201"/>
      <c r="AW1380" s="201"/>
      <c r="AX1380" s="201"/>
      <c r="AZ1380" s="201"/>
      <c r="BB1380"/>
      <c r="BD1380" s="117" t="s">
        <v>3300</v>
      </c>
    </row>
    <row r="1381" spans="48:56" x14ac:dyDescent="0.25">
      <c r="AV1381" s="201"/>
      <c r="AW1381" s="201"/>
      <c r="AX1381" s="201"/>
      <c r="AZ1381" s="201"/>
      <c r="BB1381"/>
      <c r="BD1381" s="117" t="s">
        <v>3301</v>
      </c>
    </row>
    <row r="1382" spans="48:56" x14ac:dyDescent="0.25">
      <c r="AV1382" s="201"/>
      <c r="AW1382" s="201"/>
      <c r="AX1382" s="201"/>
      <c r="AZ1382" s="201"/>
      <c r="BB1382"/>
      <c r="BD1382" s="117" t="s">
        <v>3302</v>
      </c>
    </row>
    <row r="1383" spans="48:56" x14ac:dyDescent="0.25">
      <c r="AV1383" s="201"/>
      <c r="AW1383" s="201"/>
      <c r="AX1383" s="201"/>
      <c r="AZ1383" s="201"/>
      <c r="BB1383"/>
      <c r="BD1383" s="117" t="s">
        <v>3303</v>
      </c>
    </row>
    <row r="1384" spans="48:56" x14ac:dyDescent="0.25">
      <c r="AV1384" s="201"/>
      <c r="AW1384" s="201"/>
      <c r="AX1384" s="201"/>
      <c r="AZ1384" s="201"/>
      <c r="BB1384"/>
      <c r="BD1384" s="117" t="s">
        <v>3304</v>
      </c>
    </row>
    <row r="1385" spans="48:56" x14ac:dyDescent="0.25">
      <c r="AV1385" s="201"/>
      <c r="AW1385" s="201"/>
      <c r="AX1385" s="201"/>
      <c r="AZ1385" s="201"/>
      <c r="BB1385"/>
      <c r="BD1385" s="117" t="s">
        <v>3305</v>
      </c>
    </row>
    <row r="1386" spans="48:56" x14ac:dyDescent="0.25">
      <c r="AV1386" s="201"/>
      <c r="AW1386" s="201"/>
      <c r="AX1386" s="201"/>
      <c r="AZ1386" s="201"/>
      <c r="BB1386"/>
      <c r="BD1386" s="117" t="s">
        <v>3306</v>
      </c>
    </row>
    <row r="1387" spans="48:56" x14ac:dyDescent="0.25">
      <c r="AV1387" s="201"/>
      <c r="AW1387" s="201"/>
      <c r="AX1387" s="201"/>
      <c r="AZ1387" s="201"/>
      <c r="BB1387"/>
      <c r="BD1387" s="117" t="s">
        <v>3307</v>
      </c>
    </row>
    <row r="1388" spans="48:56" x14ac:dyDescent="0.25">
      <c r="AV1388" s="201"/>
      <c r="AW1388" s="201"/>
      <c r="AX1388" s="201"/>
      <c r="AZ1388" s="201"/>
      <c r="BB1388"/>
      <c r="BD1388" s="117" t="s">
        <v>3308</v>
      </c>
    </row>
    <row r="1389" spans="48:56" x14ac:dyDescent="0.25">
      <c r="AV1389" s="201"/>
      <c r="AW1389" s="201"/>
      <c r="AX1389" s="201"/>
      <c r="AZ1389" s="201"/>
      <c r="BB1389"/>
      <c r="BD1389" s="117" t="s">
        <v>3309</v>
      </c>
    </row>
    <row r="1390" spans="48:56" x14ac:dyDescent="0.25">
      <c r="AV1390" s="201"/>
      <c r="AW1390" s="201"/>
      <c r="AX1390" s="201"/>
      <c r="AZ1390" s="201"/>
      <c r="BB1390"/>
      <c r="BD1390" s="117" t="s">
        <v>3310</v>
      </c>
    </row>
    <row r="1391" spans="48:56" x14ac:dyDescent="0.25">
      <c r="AV1391" s="201"/>
      <c r="AW1391" s="201"/>
      <c r="AX1391" s="201"/>
      <c r="AZ1391" s="201"/>
      <c r="BB1391"/>
      <c r="BD1391" s="117" t="s">
        <v>3311</v>
      </c>
    </row>
    <row r="1392" spans="48:56" x14ac:dyDescent="0.25">
      <c r="AV1392" s="201"/>
      <c r="AW1392" s="201"/>
      <c r="AX1392" s="201"/>
      <c r="AZ1392" s="201"/>
      <c r="BB1392"/>
      <c r="BD1392" s="117" t="s">
        <v>3312</v>
      </c>
    </row>
    <row r="1393" spans="48:56" x14ac:dyDescent="0.25">
      <c r="AV1393" s="201"/>
      <c r="AW1393" s="201"/>
      <c r="AX1393" s="201"/>
      <c r="AZ1393" s="201"/>
      <c r="BB1393"/>
      <c r="BD1393" s="117" t="s">
        <v>3313</v>
      </c>
    </row>
    <row r="1394" spans="48:56" x14ac:dyDescent="0.25">
      <c r="AV1394" s="201"/>
      <c r="AW1394" s="201"/>
      <c r="AX1394" s="201"/>
      <c r="AZ1394" s="201"/>
      <c r="BB1394"/>
      <c r="BD1394" s="117" t="s">
        <v>3314</v>
      </c>
    </row>
    <row r="1395" spans="48:56" x14ac:dyDescent="0.25">
      <c r="AV1395" s="201"/>
      <c r="AW1395" s="201"/>
      <c r="AX1395" s="201"/>
      <c r="AZ1395" s="201"/>
      <c r="BB1395"/>
      <c r="BD1395" s="117" t="s">
        <v>3315</v>
      </c>
    </row>
    <row r="1396" spans="48:56" x14ac:dyDescent="0.25">
      <c r="AV1396" s="201"/>
      <c r="AW1396" s="201"/>
      <c r="AX1396" s="201"/>
      <c r="AZ1396" s="201"/>
      <c r="BB1396"/>
      <c r="BD1396" s="117" t="s">
        <v>3316</v>
      </c>
    </row>
    <row r="1397" spans="48:56" x14ac:dyDescent="0.25">
      <c r="AV1397" s="201"/>
      <c r="AW1397" s="201"/>
      <c r="AX1397" s="201"/>
      <c r="AZ1397" s="201"/>
      <c r="BB1397"/>
      <c r="BD1397" s="117" t="s">
        <v>3317</v>
      </c>
    </row>
    <row r="1398" spans="48:56" x14ac:dyDescent="0.25">
      <c r="AV1398" s="201"/>
      <c r="AW1398" s="201"/>
      <c r="AX1398" s="201"/>
      <c r="AZ1398" s="201"/>
      <c r="BB1398"/>
      <c r="BD1398" s="117" t="s">
        <v>3318</v>
      </c>
    </row>
    <row r="1399" spans="48:56" x14ac:dyDescent="0.25">
      <c r="AV1399" s="201"/>
      <c r="AW1399" s="201"/>
      <c r="AX1399" s="201"/>
      <c r="AZ1399" s="201"/>
      <c r="BB1399"/>
      <c r="BD1399" s="117" t="s">
        <v>3319</v>
      </c>
    </row>
    <row r="1400" spans="48:56" x14ac:dyDescent="0.25">
      <c r="AV1400" s="201"/>
      <c r="AW1400" s="201"/>
      <c r="AX1400" s="201"/>
      <c r="AZ1400" s="201"/>
      <c r="BB1400"/>
      <c r="BD1400" s="117" t="s">
        <v>3320</v>
      </c>
    </row>
    <row r="1401" spans="48:56" x14ac:dyDescent="0.25">
      <c r="AV1401" s="201"/>
      <c r="AW1401" s="201"/>
      <c r="AX1401" s="201"/>
      <c r="AZ1401" s="201"/>
      <c r="BB1401"/>
      <c r="BD1401" s="117" t="s">
        <v>3321</v>
      </c>
    </row>
    <row r="1402" spans="48:56" x14ac:dyDescent="0.25">
      <c r="AV1402" s="201"/>
      <c r="AW1402" s="201"/>
      <c r="AX1402" s="201"/>
      <c r="AZ1402" s="201"/>
      <c r="BB1402"/>
      <c r="BD1402" s="117" t="s">
        <v>3322</v>
      </c>
    </row>
    <row r="1403" spans="48:56" x14ac:dyDescent="0.25">
      <c r="AV1403" s="201"/>
      <c r="AW1403" s="201"/>
      <c r="AX1403" s="201"/>
      <c r="AZ1403" s="201"/>
      <c r="BB1403"/>
      <c r="BD1403" s="117" t="s">
        <v>3323</v>
      </c>
    </row>
    <row r="1404" spans="48:56" x14ac:dyDescent="0.25">
      <c r="AV1404" s="201"/>
      <c r="AW1404" s="201"/>
      <c r="AX1404" s="201"/>
      <c r="AZ1404" s="201"/>
      <c r="BB1404"/>
      <c r="BD1404" s="117" t="s">
        <v>3324</v>
      </c>
    </row>
    <row r="1405" spans="48:56" x14ac:dyDescent="0.25">
      <c r="AV1405" s="201"/>
      <c r="AW1405" s="201"/>
      <c r="AX1405" s="201"/>
      <c r="AZ1405" s="201"/>
      <c r="BB1405"/>
      <c r="BD1405" s="117" t="s">
        <v>3325</v>
      </c>
    </row>
    <row r="1406" spans="48:56" x14ac:dyDescent="0.25">
      <c r="AV1406" s="201"/>
      <c r="AW1406" s="201"/>
      <c r="AX1406" s="201"/>
      <c r="AZ1406" s="201"/>
      <c r="BB1406"/>
      <c r="BD1406" s="117" t="s">
        <v>3326</v>
      </c>
    </row>
    <row r="1407" spans="48:56" x14ac:dyDescent="0.25">
      <c r="AV1407" s="201"/>
      <c r="AW1407" s="201"/>
      <c r="AX1407" s="201"/>
      <c r="AZ1407" s="201"/>
      <c r="BB1407"/>
      <c r="BD1407" s="117" t="s">
        <v>3327</v>
      </c>
    </row>
    <row r="1408" spans="48:56" x14ac:dyDescent="0.25">
      <c r="AV1408" s="201"/>
      <c r="AW1408" s="201"/>
      <c r="AX1408" s="201"/>
      <c r="AZ1408" s="201"/>
      <c r="BB1408"/>
      <c r="BD1408" s="117" t="s">
        <v>3328</v>
      </c>
    </row>
    <row r="1409" spans="48:56" x14ac:dyDescent="0.25">
      <c r="AV1409" s="201"/>
      <c r="AW1409" s="201"/>
      <c r="AX1409" s="201"/>
      <c r="AZ1409" s="201"/>
      <c r="BB1409"/>
      <c r="BD1409" s="117" t="s">
        <v>3329</v>
      </c>
    </row>
    <row r="1410" spans="48:56" x14ac:dyDescent="0.25">
      <c r="AV1410" s="201"/>
      <c r="AW1410" s="201"/>
      <c r="AX1410" s="201"/>
      <c r="AZ1410" s="201"/>
      <c r="BB1410"/>
      <c r="BD1410" s="117" t="s">
        <v>3330</v>
      </c>
    </row>
    <row r="1411" spans="48:56" x14ac:dyDescent="0.25">
      <c r="AV1411" s="201"/>
      <c r="AW1411" s="201"/>
      <c r="AX1411" s="201"/>
      <c r="AZ1411" s="201"/>
      <c r="BB1411"/>
      <c r="BD1411" s="117" t="s">
        <v>3331</v>
      </c>
    </row>
    <row r="1412" spans="48:56" x14ac:dyDescent="0.25">
      <c r="AV1412" s="201"/>
      <c r="AW1412" s="201"/>
      <c r="AX1412" s="201"/>
      <c r="AZ1412" s="201"/>
      <c r="BB1412"/>
      <c r="BD1412" s="117" t="s">
        <v>3332</v>
      </c>
    </row>
    <row r="1413" spans="48:56" x14ac:dyDescent="0.25">
      <c r="AV1413" s="201"/>
      <c r="AW1413" s="201"/>
      <c r="AX1413" s="201"/>
      <c r="AZ1413" s="201"/>
      <c r="BB1413"/>
      <c r="BD1413" s="117" t="s">
        <v>3333</v>
      </c>
    </row>
    <row r="1414" spans="48:56" x14ac:dyDescent="0.25">
      <c r="AV1414" s="201"/>
      <c r="AW1414" s="201"/>
      <c r="AX1414" s="201"/>
      <c r="AZ1414" s="201"/>
      <c r="BB1414"/>
      <c r="BD1414" s="117" t="s">
        <v>3334</v>
      </c>
    </row>
    <row r="1415" spans="48:56" x14ac:dyDescent="0.25">
      <c r="AV1415" s="201"/>
      <c r="AW1415" s="201"/>
      <c r="AX1415" s="201"/>
      <c r="AZ1415" s="201"/>
      <c r="BB1415"/>
      <c r="BD1415" s="117" t="s">
        <v>3335</v>
      </c>
    </row>
    <row r="1416" spans="48:56" x14ac:dyDescent="0.25">
      <c r="AV1416" s="201"/>
      <c r="AW1416" s="201"/>
      <c r="AX1416" s="201"/>
      <c r="AZ1416" s="201"/>
      <c r="BB1416"/>
      <c r="BD1416" s="117" t="s">
        <v>3336</v>
      </c>
    </row>
    <row r="1417" spans="48:56" x14ac:dyDescent="0.25">
      <c r="AV1417" s="201"/>
      <c r="AW1417" s="201"/>
      <c r="AX1417" s="201"/>
      <c r="AZ1417" s="201"/>
      <c r="BB1417"/>
      <c r="BD1417" s="117" t="s">
        <v>3337</v>
      </c>
    </row>
    <row r="1418" spans="48:56" x14ac:dyDescent="0.25">
      <c r="AV1418" s="201"/>
      <c r="AW1418" s="201"/>
      <c r="AX1418" s="201"/>
      <c r="AZ1418" s="201"/>
      <c r="BB1418"/>
      <c r="BD1418" s="117" t="s">
        <v>3338</v>
      </c>
    </row>
    <row r="1419" spans="48:56" x14ac:dyDescent="0.25">
      <c r="AV1419" s="201"/>
      <c r="AW1419" s="201"/>
      <c r="AX1419" s="201"/>
      <c r="AZ1419" s="201"/>
      <c r="BB1419"/>
      <c r="BD1419" s="117" t="s">
        <v>3339</v>
      </c>
    </row>
    <row r="1420" spans="48:56" x14ac:dyDescent="0.25">
      <c r="AV1420" s="201"/>
      <c r="AW1420" s="201"/>
      <c r="AX1420" s="201"/>
      <c r="AZ1420" s="201"/>
      <c r="BB1420"/>
      <c r="BD1420" s="117" t="s">
        <v>3340</v>
      </c>
    </row>
    <row r="1421" spans="48:56" x14ac:dyDescent="0.25">
      <c r="AV1421" s="201"/>
      <c r="AW1421" s="201"/>
      <c r="AX1421" s="201"/>
      <c r="AZ1421" s="201"/>
      <c r="BB1421"/>
      <c r="BD1421" s="117" t="s">
        <v>3341</v>
      </c>
    </row>
    <row r="1422" spans="48:56" x14ac:dyDescent="0.25">
      <c r="AV1422" s="201"/>
      <c r="AW1422" s="201"/>
      <c r="AX1422" s="201"/>
      <c r="AZ1422" s="201"/>
      <c r="BB1422"/>
      <c r="BD1422" s="117" t="s">
        <v>3342</v>
      </c>
    </row>
    <row r="1423" spans="48:56" x14ac:dyDescent="0.25">
      <c r="AV1423" s="201"/>
      <c r="AW1423" s="201"/>
      <c r="AX1423" s="201"/>
      <c r="AZ1423" s="201"/>
      <c r="BB1423"/>
      <c r="BD1423" s="117" t="s">
        <v>3343</v>
      </c>
    </row>
    <row r="1424" spans="48:56" x14ac:dyDescent="0.25">
      <c r="AV1424" s="201"/>
      <c r="AW1424" s="201"/>
      <c r="AX1424" s="201"/>
      <c r="AZ1424" s="201"/>
      <c r="BB1424"/>
      <c r="BD1424" s="117" t="s">
        <v>3344</v>
      </c>
    </row>
    <row r="1425" spans="48:56" x14ac:dyDescent="0.25">
      <c r="AV1425" s="201"/>
      <c r="AW1425" s="201"/>
      <c r="AX1425" s="201"/>
      <c r="AZ1425" s="201"/>
      <c r="BB1425"/>
      <c r="BD1425" s="117" t="s">
        <v>3345</v>
      </c>
    </row>
    <row r="1426" spans="48:56" x14ac:dyDescent="0.25">
      <c r="AV1426" s="201"/>
      <c r="AW1426" s="201"/>
      <c r="AX1426" s="201"/>
      <c r="AZ1426" s="201"/>
      <c r="BB1426"/>
      <c r="BD1426" s="117" t="s">
        <v>3346</v>
      </c>
    </row>
    <row r="1427" spans="48:56" x14ac:dyDescent="0.25">
      <c r="AV1427" s="201"/>
      <c r="AW1427" s="201"/>
      <c r="AX1427" s="201"/>
      <c r="AZ1427" s="201"/>
      <c r="BB1427"/>
      <c r="BD1427" s="117" t="s">
        <v>3347</v>
      </c>
    </row>
    <row r="1428" spans="48:56" x14ac:dyDescent="0.25">
      <c r="AV1428" s="201"/>
      <c r="AW1428" s="201"/>
      <c r="AX1428" s="201"/>
      <c r="AZ1428" s="201"/>
      <c r="BB1428"/>
      <c r="BD1428" s="117" t="s">
        <v>3348</v>
      </c>
    </row>
    <row r="1429" spans="48:56" x14ac:dyDescent="0.25">
      <c r="AV1429" s="201"/>
      <c r="AW1429" s="201"/>
      <c r="AX1429" s="201"/>
      <c r="AZ1429" s="201"/>
      <c r="BB1429"/>
      <c r="BD1429" s="117" t="s">
        <v>3349</v>
      </c>
    </row>
    <row r="1430" spans="48:56" x14ac:dyDescent="0.25">
      <c r="AV1430" s="201"/>
      <c r="AW1430" s="201"/>
      <c r="AX1430" s="201"/>
      <c r="AZ1430" s="201"/>
      <c r="BB1430"/>
      <c r="BD1430" s="117" t="s">
        <v>3350</v>
      </c>
    </row>
    <row r="1431" spans="48:56" x14ac:dyDescent="0.25">
      <c r="AV1431" s="201"/>
      <c r="AW1431" s="201"/>
      <c r="AX1431" s="201"/>
      <c r="AZ1431" s="201"/>
      <c r="BB1431"/>
      <c r="BD1431" s="117" t="s">
        <v>3351</v>
      </c>
    </row>
    <row r="1432" spans="48:56" x14ac:dyDescent="0.25">
      <c r="AV1432" s="201"/>
      <c r="AW1432" s="201"/>
      <c r="AX1432" s="201"/>
      <c r="AZ1432" s="201"/>
      <c r="BB1432"/>
      <c r="BD1432" s="117" t="s">
        <v>3352</v>
      </c>
    </row>
    <row r="1433" spans="48:56" x14ac:dyDescent="0.25">
      <c r="AV1433" s="201"/>
      <c r="AW1433" s="201"/>
      <c r="AX1433" s="201"/>
      <c r="AZ1433" s="201"/>
      <c r="BB1433"/>
      <c r="BD1433" s="117" t="s">
        <v>3353</v>
      </c>
    </row>
    <row r="1434" spans="48:56" x14ac:dyDescent="0.25">
      <c r="AV1434" s="201"/>
      <c r="AW1434" s="201"/>
      <c r="AX1434" s="201"/>
      <c r="AZ1434" s="201"/>
      <c r="BB1434"/>
      <c r="BD1434" s="117" t="s">
        <v>3354</v>
      </c>
    </row>
    <row r="1435" spans="48:56" x14ac:dyDescent="0.25">
      <c r="AV1435" s="201"/>
      <c r="AW1435" s="201"/>
      <c r="AX1435" s="201"/>
      <c r="AZ1435" s="201"/>
      <c r="BB1435"/>
      <c r="BD1435" s="117" t="s">
        <v>3355</v>
      </c>
    </row>
    <row r="1436" spans="48:56" x14ac:dyDescent="0.25">
      <c r="AV1436" s="201"/>
      <c r="AW1436" s="201"/>
      <c r="AX1436" s="201"/>
      <c r="AZ1436" s="201"/>
      <c r="BB1436"/>
      <c r="BD1436" s="117" t="s">
        <v>3356</v>
      </c>
    </row>
    <row r="1437" spans="48:56" x14ac:dyDescent="0.25">
      <c r="AV1437" s="201"/>
      <c r="AW1437" s="201"/>
      <c r="AX1437" s="201"/>
      <c r="AZ1437" s="201"/>
      <c r="BB1437"/>
      <c r="BD1437" s="117" t="s">
        <v>3357</v>
      </c>
    </row>
    <row r="1438" spans="48:56" x14ac:dyDescent="0.25">
      <c r="AV1438" s="201"/>
      <c r="AW1438" s="201"/>
      <c r="AX1438" s="201"/>
      <c r="AZ1438" s="201"/>
      <c r="BB1438"/>
      <c r="BD1438" s="117" t="s">
        <v>3358</v>
      </c>
    </row>
    <row r="1439" spans="48:56" x14ac:dyDescent="0.25">
      <c r="AV1439" s="201"/>
      <c r="AW1439" s="201"/>
      <c r="AX1439" s="201"/>
      <c r="AZ1439" s="201"/>
      <c r="BB1439"/>
      <c r="BD1439" s="117" t="s">
        <v>3359</v>
      </c>
    </row>
    <row r="1440" spans="48:56" x14ac:dyDescent="0.25">
      <c r="AV1440" s="201"/>
      <c r="AW1440" s="201"/>
      <c r="AX1440" s="201"/>
      <c r="AZ1440" s="201"/>
      <c r="BB1440"/>
      <c r="BD1440" s="117" t="s">
        <v>3360</v>
      </c>
    </row>
    <row r="1441" spans="48:56" x14ac:dyDescent="0.25">
      <c r="AV1441" s="201"/>
      <c r="AW1441" s="201"/>
      <c r="AX1441" s="201"/>
      <c r="AZ1441" s="201"/>
      <c r="BB1441"/>
      <c r="BD1441" s="117" t="s">
        <v>3361</v>
      </c>
    </row>
    <row r="1442" spans="48:56" x14ac:dyDescent="0.25">
      <c r="AV1442" s="201"/>
      <c r="AW1442" s="201"/>
      <c r="AX1442" s="201"/>
      <c r="AZ1442" s="201"/>
      <c r="BB1442"/>
      <c r="BD1442" s="117" t="s">
        <v>3362</v>
      </c>
    </row>
    <row r="1443" spans="48:56" x14ac:dyDescent="0.25">
      <c r="AV1443" s="201"/>
      <c r="AW1443" s="201"/>
      <c r="AX1443" s="201"/>
      <c r="AZ1443" s="201"/>
      <c r="BB1443"/>
      <c r="BD1443" s="117" t="s">
        <v>3363</v>
      </c>
    </row>
    <row r="1444" spans="48:56" x14ac:dyDescent="0.25">
      <c r="AV1444" s="201"/>
      <c r="AW1444" s="201"/>
      <c r="AX1444" s="201"/>
      <c r="AZ1444" s="201"/>
      <c r="BB1444"/>
      <c r="BD1444" s="117" t="s">
        <v>3364</v>
      </c>
    </row>
    <row r="1445" spans="48:56" x14ac:dyDescent="0.25">
      <c r="AV1445" s="201"/>
      <c r="AW1445" s="201"/>
      <c r="AX1445" s="201"/>
      <c r="AZ1445" s="201"/>
      <c r="BB1445"/>
      <c r="BD1445" s="117" t="s">
        <v>3365</v>
      </c>
    </row>
    <row r="1446" spans="48:56" x14ac:dyDescent="0.25">
      <c r="AV1446" s="201"/>
      <c r="AW1446" s="201"/>
      <c r="AX1446" s="201"/>
      <c r="AZ1446" s="201"/>
      <c r="BB1446"/>
      <c r="BD1446" s="117" t="s">
        <v>3366</v>
      </c>
    </row>
    <row r="1447" spans="48:56" x14ac:dyDescent="0.25">
      <c r="AV1447" s="201"/>
      <c r="AW1447" s="201"/>
      <c r="AX1447" s="201"/>
      <c r="AZ1447" s="201"/>
      <c r="BB1447"/>
      <c r="BD1447" s="117" t="s">
        <v>3367</v>
      </c>
    </row>
    <row r="1448" spans="48:56" x14ac:dyDescent="0.25">
      <c r="AV1448" s="201"/>
      <c r="AW1448" s="201"/>
      <c r="AX1448" s="201"/>
      <c r="AZ1448" s="201"/>
      <c r="BB1448"/>
      <c r="BD1448" s="117" t="s">
        <v>3368</v>
      </c>
    </row>
    <row r="1449" spans="48:56" x14ac:dyDescent="0.25">
      <c r="AV1449" s="201"/>
      <c r="AW1449" s="201"/>
      <c r="AX1449" s="201"/>
      <c r="AZ1449" s="201"/>
      <c r="BB1449"/>
      <c r="BD1449" s="117" t="s">
        <v>3369</v>
      </c>
    </row>
    <row r="1450" spans="48:56" x14ac:dyDescent="0.25">
      <c r="AV1450" s="201"/>
      <c r="AW1450" s="201"/>
      <c r="AX1450" s="201"/>
      <c r="AZ1450" s="201"/>
      <c r="BB1450"/>
      <c r="BD1450" s="117" t="s">
        <v>3370</v>
      </c>
    </row>
    <row r="1451" spans="48:56" x14ac:dyDescent="0.25">
      <c r="AV1451" s="201"/>
      <c r="AW1451" s="201"/>
      <c r="AX1451" s="201"/>
      <c r="AZ1451" s="201"/>
      <c r="BB1451"/>
      <c r="BD1451" s="117" t="s">
        <v>3371</v>
      </c>
    </row>
    <row r="1452" spans="48:56" x14ac:dyDescent="0.25">
      <c r="AV1452" s="201"/>
      <c r="AW1452" s="201"/>
      <c r="AX1452" s="201"/>
      <c r="AZ1452" s="201"/>
      <c r="BB1452"/>
      <c r="BD1452" s="117" t="s">
        <v>3372</v>
      </c>
    </row>
    <row r="1453" spans="48:56" x14ac:dyDescent="0.25">
      <c r="AV1453" s="201"/>
      <c r="AW1453" s="201"/>
      <c r="AX1453" s="201"/>
      <c r="AZ1453" s="201"/>
      <c r="BB1453"/>
      <c r="BD1453" s="117" t="s">
        <v>3373</v>
      </c>
    </row>
    <row r="1454" spans="48:56" x14ac:dyDescent="0.25">
      <c r="AV1454" s="201"/>
      <c r="AW1454" s="201"/>
      <c r="AX1454" s="201"/>
      <c r="AZ1454" s="201"/>
      <c r="BB1454"/>
      <c r="BD1454" s="117" t="s">
        <v>3374</v>
      </c>
    </row>
    <row r="1455" spans="48:56" x14ac:dyDescent="0.25">
      <c r="AV1455" s="201"/>
      <c r="AW1455" s="201"/>
      <c r="AX1455" s="201"/>
      <c r="AZ1455" s="201"/>
      <c r="BB1455"/>
      <c r="BD1455" s="117" t="s">
        <v>3375</v>
      </c>
    </row>
    <row r="1456" spans="48:56" x14ac:dyDescent="0.25">
      <c r="AV1456" s="201"/>
      <c r="AW1456" s="201"/>
      <c r="AX1456" s="201"/>
      <c r="AZ1456" s="201"/>
      <c r="BB1456"/>
      <c r="BD1456" s="117" t="s">
        <v>3376</v>
      </c>
    </row>
    <row r="1457" spans="48:56" x14ac:dyDescent="0.25">
      <c r="AV1457" s="201"/>
      <c r="AW1457" s="201"/>
      <c r="AX1457" s="201"/>
      <c r="AZ1457" s="201"/>
      <c r="BB1457"/>
      <c r="BD1457" s="117" t="s">
        <v>3377</v>
      </c>
    </row>
    <row r="1458" spans="48:56" x14ac:dyDescent="0.25">
      <c r="AV1458" s="201"/>
      <c r="AW1458" s="201"/>
      <c r="AX1458" s="201"/>
      <c r="AZ1458" s="201"/>
      <c r="BB1458"/>
      <c r="BD1458" s="117" t="s">
        <v>3378</v>
      </c>
    </row>
    <row r="1459" spans="48:56" x14ac:dyDescent="0.25">
      <c r="AV1459" s="201"/>
      <c r="AW1459" s="201"/>
      <c r="AX1459" s="201"/>
      <c r="AZ1459" s="201"/>
      <c r="BB1459"/>
      <c r="BD1459" s="117" t="s">
        <v>3379</v>
      </c>
    </row>
    <row r="1460" spans="48:56" x14ac:dyDescent="0.25">
      <c r="AV1460" s="201"/>
      <c r="AW1460" s="201"/>
      <c r="AX1460" s="201"/>
      <c r="AZ1460" s="201"/>
      <c r="BB1460"/>
      <c r="BD1460" s="117" t="s">
        <v>3380</v>
      </c>
    </row>
    <row r="1461" spans="48:56" x14ac:dyDescent="0.25">
      <c r="AV1461" s="201"/>
      <c r="AW1461" s="201"/>
      <c r="AX1461" s="201"/>
      <c r="AZ1461" s="201"/>
      <c r="BB1461"/>
      <c r="BD1461" s="117" t="s">
        <v>3381</v>
      </c>
    </row>
    <row r="1462" spans="48:56" x14ac:dyDescent="0.25">
      <c r="AV1462" s="201"/>
      <c r="AW1462" s="201"/>
      <c r="AX1462" s="201"/>
      <c r="AZ1462" s="201"/>
      <c r="BB1462"/>
      <c r="BD1462" s="117" t="s">
        <v>3382</v>
      </c>
    </row>
    <row r="1463" spans="48:56" x14ac:dyDescent="0.25">
      <c r="AV1463" s="201"/>
      <c r="AW1463" s="201"/>
      <c r="AX1463" s="201"/>
      <c r="AZ1463" s="201"/>
      <c r="BB1463"/>
      <c r="BD1463" s="117" t="s">
        <v>3383</v>
      </c>
    </row>
    <row r="1464" spans="48:56" x14ac:dyDescent="0.25">
      <c r="AV1464" s="201"/>
      <c r="AW1464" s="201"/>
      <c r="AX1464" s="201"/>
      <c r="AZ1464" s="201"/>
      <c r="BB1464"/>
      <c r="BD1464" s="117" t="s">
        <v>3384</v>
      </c>
    </row>
    <row r="1465" spans="48:56" x14ac:dyDescent="0.25">
      <c r="AV1465" s="201"/>
      <c r="AW1465" s="201"/>
      <c r="AX1465" s="201"/>
      <c r="AZ1465" s="201"/>
      <c r="BB1465"/>
      <c r="BD1465" s="117" t="s">
        <v>3385</v>
      </c>
    </row>
    <row r="1466" spans="48:56" x14ac:dyDescent="0.25">
      <c r="AV1466" s="201"/>
      <c r="AW1466" s="201"/>
      <c r="AX1466" s="201"/>
      <c r="AZ1466" s="201"/>
      <c r="BB1466"/>
      <c r="BD1466" s="117" t="s">
        <v>3386</v>
      </c>
    </row>
    <row r="1467" spans="48:56" x14ac:dyDescent="0.25">
      <c r="AV1467" s="201"/>
      <c r="AW1467" s="201"/>
      <c r="AX1467" s="201"/>
      <c r="AZ1467" s="201"/>
      <c r="BB1467"/>
      <c r="BD1467" s="117" t="s">
        <v>3387</v>
      </c>
    </row>
    <row r="1468" spans="48:56" x14ac:dyDescent="0.25">
      <c r="AV1468" s="201"/>
      <c r="AW1468" s="201"/>
      <c r="AX1468" s="201"/>
      <c r="AZ1468" s="201"/>
      <c r="BB1468"/>
      <c r="BD1468" s="117" t="s">
        <v>3388</v>
      </c>
    </row>
    <row r="1469" spans="48:56" x14ac:dyDescent="0.25">
      <c r="AV1469" s="201"/>
      <c r="AW1469" s="201"/>
      <c r="AX1469" s="201"/>
      <c r="AZ1469" s="201"/>
      <c r="BB1469"/>
      <c r="BD1469" s="117" t="s">
        <v>3389</v>
      </c>
    </row>
    <row r="1470" spans="48:56" x14ac:dyDescent="0.25">
      <c r="AV1470" s="201"/>
      <c r="AW1470" s="201"/>
      <c r="AX1470" s="201"/>
      <c r="AZ1470" s="201"/>
      <c r="BB1470"/>
      <c r="BD1470" s="117" t="s">
        <v>3390</v>
      </c>
    </row>
    <row r="1471" spans="48:56" x14ac:dyDescent="0.25">
      <c r="AV1471" s="201"/>
      <c r="AW1471" s="201"/>
      <c r="AX1471" s="201"/>
      <c r="AZ1471" s="201"/>
      <c r="BB1471"/>
      <c r="BD1471" s="117" t="s">
        <v>3391</v>
      </c>
    </row>
    <row r="1472" spans="48:56" x14ac:dyDescent="0.25">
      <c r="AV1472" s="201"/>
      <c r="AW1472" s="201"/>
      <c r="AX1472" s="201"/>
      <c r="AZ1472" s="201"/>
      <c r="BB1472"/>
      <c r="BD1472" s="117" t="s">
        <v>3392</v>
      </c>
    </row>
    <row r="1473" spans="48:56" x14ac:dyDescent="0.25">
      <c r="AV1473" s="201"/>
      <c r="AW1473" s="201"/>
      <c r="AX1473" s="201"/>
      <c r="AZ1473" s="201"/>
      <c r="BB1473"/>
      <c r="BD1473" s="117" t="s">
        <v>3393</v>
      </c>
    </row>
    <row r="1474" spans="48:56" x14ac:dyDescent="0.25">
      <c r="AV1474" s="201"/>
      <c r="AW1474" s="201"/>
      <c r="AX1474" s="201"/>
      <c r="AZ1474" s="201"/>
      <c r="BB1474"/>
      <c r="BD1474" s="117" t="s">
        <v>3394</v>
      </c>
    </row>
    <row r="1475" spans="48:56" x14ac:dyDescent="0.25">
      <c r="AV1475" s="201"/>
      <c r="AW1475" s="201"/>
      <c r="AX1475" s="201"/>
      <c r="AZ1475" s="201"/>
      <c r="BB1475"/>
      <c r="BD1475" s="117" t="s">
        <v>3395</v>
      </c>
    </row>
    <row r="1476" spans="48:56" x14ac:dyDescent="0.25">
      <c r="AV1476" s="201"/>
      <c r="AW1476" s="201"/>
      <c r="AX1476" s="201"/>
      <c r="AZ1476" s="201"/>
      <c r="BB1476"/>
      <c r="BD1476" s="117" t="s">
        <v>3396</v>
      </c>
    </row>
    <row r="1477" spans="48:56" x14ac:dyDescent="0.25">
      <c r="AV1477" s="201"/>
      <c r="AW1477" s="201"/>
      <c r="AX1477" s="201"/>
      <c r="AZ1477" s="201"/>
      <c r="BB1477"/>
      <c r="BD1477" s="117" t="s">
        <v>3397</v>
      </c>
    </row>
    <row r="1478" spans="48:56" x14ac:dyDescent="0.25">
      <c r="AV1478" s="201"/>
      <c r="AW1478" s="201"/>
      <c r="AX1478" s="201"/>
      <c r="AZ1478" s="201"/>
      <c r="BB1478"/>
      <c r="BD1478" s="117" t="s">
        <v>3398</v>
      </c>
    </row>
    <row r="1479" spans="48:56" x14ac:dyDescent="0.25">
      <c r="AV1479" s="201"/>
      <c r="AW1479" s="201"/>
      <c r="AX1479" s="201"/>
      <c r="AZ1479" s="201"/>
      <c r="BB1479"/>
      <c r="BD1479" s="117" t="s">
        <v>3399</v>
      </c>
    </row>
    <row r="1480" spans="48:56" x14ac:dyDescent="0.25">
      <c r="AV1480" s="201"/>
      <c r="AW1480" s="201"/>
      <c r="AX1480" s="201"/>
      <c r="AZ1480" s="201"/>
      <c r="BB1480"/>
      <c r="BD1480" s="117" t="s">
        <v>3400</v>
      </c>
    </row>
    <row r="1481" spans="48:56" x14ac:dyDescent="0.25">
      <c r="AV1481" s="201"/>
      <c r="AW1481" s="201"/>
      <c r="AX1481" s="201"/>
      <c r="AZ1481" s="201"/>
      <c r="BB1481"/>
      <c r="BD1481" s="117" t="s">
        <v>3401</v>
      </c>
    </row>
    <row r="1482" spans="48:56" x14ac:dyDescent="0.25">
      <c r="AV1482" s="201"/>
      <c r="AW1482" s="201"/>
      <c r="AX1482" s="201"/>
      <c r="AZ1482" s="201"/>
      <c r="BB1482"/>
      <c r="BD1482" s="117" t="s">
        <v>3402</v>
      </c>
    </row>
    <row r="1483" spans="48:56" x14ac:dyDescent="0.25">
      <c r="AV1483" s="201"/>
      <c r="AW1483" s="201"/>
      <c r="AX1483" s="201"/>
      <c r="AZ1483" s="201"/>
      <c r="BB1483"/>
      <c r="BD1483" s="117" t="s">
        <v>3403</v>
      </c>
    </row>
    <row r="1484" spans="48:56" x14ac:dyDescent="0.25">
      <c r="AV1484" s="201"/>
      <c r="AW1484" s="201"/>
      <c r="AX1484" s="201"/>
      <c r="AZ1484" s="201"/>
      <c r="BB1484"/>
      <c r="BD1484" s="117" t="s">
        <v>3404</v>
      </c>
    </row>
    <row r="1485" spans="48:56" x14ac:dyDescent="0.25">
      <c r="AV1485" s="201"/>
      <c r="AW1485" s="201"/>
      <c r="AX1485" s="201"/>
      <c r="AZ1485" s="201"/>
      <c r="BB1485"/>
      <c r="BD1485" s="117" t="s">
        <v>3405</v>
      </c>
    </row>
    <row r="1486" spans="48:56" x14ac:dyDescent="0.25">
      <c r="AV1486" s="201"/>
      <c r="AW1486" s="201"/>
      <c r="AX1486" s="201"/>
      <c r="AZ1486" s="201"/>
      <c r="BB1486"/>
      <c r="BD1486" s="117" t="s">
        <v>3406</v>
      </c>
    </row>
    <row r="1487" spans="48:56" x14ac:dyDescent="0.25">
      <c r="AV1487" s="201"/>
      <c r="AW1487" s="201"/>
      <c r="AX1487" s="201"/>
      <c r="AZ1487" s="201"/>
      <c r="BB1487"/>
      <c r="BD1487" s="117" t="s">
        <v>3407</v>
      </c>
    </row>
    <row r="1488" spans="48:56" x14ac:dyDescent="0.25">
      <c r="AV1488" s="201"/>
      <c r="AW1488" s="201"/>
      <c r="AX1488" s="201"/>
      <c r="AZ1488" s="201"/>
      <c r="BB1488"/>
      <c r="BD1488" s="117" t="s">
        <v>3408</v>
      </c>
    </row>
    <row r="1489" spans="48:56" x14ac:dyDescent="0.25">
      <c r="AV1489" s="201"/>
      <c r="AW1489" s="201"/>
      <c r="AX1489" s="201"/>
      <c r="AZ1489" s="201"/>
      <c r="BB1489"/>
      <c r="BD1489" s="117" t="s">
        <v>3409</v>
      </c>
    </row>
    <row r="1490" spans="48:56" x14ac:dyDescent="0.25">
      <c r="AV1490" s="201"/>
      <c r="AW1490" s="201"/>
      <c r="AX1490" s="201"/>
      <c r="AZ1490" s="201"/>
      <c r="BB1490"/>
      <c r="BD1490" s="117" t="s">
        <v>3410</v>
      </c>
    </row>
    <row r="1491" spans="48:56" x14ac:dyDescent="0.25">
      <c r="AV1491" s="201"/>
      <c r="AW1491" s="201"/>
      <c r="AX1491" s="201"/>
      <c r="AZ1491" s="201"/>
      <c r="BB1491"/>
      <c r="BD1491" s="117" t="s">
        <v>3411</v>
      </c>
    </row>
    <row r="1492" spans="48:56" x14ac:dyDescent="0.25">
      <c r="AV1492" s="201"/>
      <c r="AW1492" s="201"/>
      <c r="AX1492" s="201"/>
      <c r="AZ1492" s="201"/>
      <c r="BB1492"/>
      <c r="BD1492" s="117" t="s">
        <v>3412</v>
      </c>
    </row>
    <row r="1493" spans="48:56" x14ac:dyDescent="0.25">
      <c r="AV1493" s="201"/>
      <c r="AW1493" s="201"/>
      <c r="AX1493" s="201"/>
      <c r="AZ1493" s="201"/>
      <c r="BB1493"/>
      <c r="BD1493" s="117" t="s">
        <v>3413</v>
      </c>
    </row>
    <row r="1494" spans="48:56" x14ac:dyDescent="0.25">
      <c r="AV1494" s="201"/>
      <c r="AW1494" s="201"/>
      <c r="AX1494" s="201"/>
      <c r="AZ1494" s="201"/>
      <c r="BB1494"/>
      <c r="BD1494" s="117" t="s">
        <v>3414</v>
      </c>
    </row>
    <row r="1495" spans="48:56" x14ac:dyDescent="0.25">
      <c r="AV1495" s="201"/>
      <c r="AW1495" s="201"/>
      <c r="AX1495" s="201"/>
      <c r="AZ1495" s="201"/>
      <c r="BB1495"/>
      <c r="BD1495" s="117" t="s">
        <v>3415</v>
      </c>
    </row>
    <row r="1496" spans="48:56" x14ac:dyDescent="0.25">
      <c r="AV1496" s="201"/>
      <c r="AW1496" s="201"/>
      <c r="AX1496" s="201"/>
      <c r="AZ1496" s="201"/>
      <c r="BB1496"/>
      <c r="BD1496" s="117" t="s">
        <v>3416</v>
      </c>
    </row>
    <row r="1497" spans="48:56" x14ac:dyDescent="0.25">
      <c r="AV1497" s="201"/>
      <c r="AW1497" s="201"/>
      <c r="AX1497" s="201"/>
      <c r="AZ1497" s="201"/>
      <c r="BB1497"/>
      <c r="BD1497" s="117" t="s">
        <v>3417</v>
      </c>
    </row>
    <row r="1498" spans="48:56" x14ac:dyDescent="0.25">
      <c r="AV1498" s="201"/>
      <c r="AW1498" s="201"/>
      <c r="AX1498" s="201"/>
      <c r="AZ1498" s="201"/>
      <c r="BB1498"/>
      <c r="BD1498" s="117" t="s">
        <v>3418</v>
      </c>
    </row>
    <row r="1499" spans="48:56" x14ac:dyDescent="0.25">
      <c r="AV1499" s="201"/>
      <c r="AW1499" s="201"/>
      <c r="AX1499" s="201"/>
      <c r="AZ1499" s="201"/>
      <c r="BB1499"/>
      <c r="BD1499" s="117" t="s">
        <v>3419</v>
      </c>
    </row>
    <row r="1500" spans="48:56" x14ac:dyDescent="0.25">
      <c r="AV1500" s="201"/>
      <c r="AW1500" s="201"/>
      <c r="AX1500" s="201"/>
      <c r="AZ1500" s="201"/>
      <c r="BB1500"/>
      <c r="BD1500" s="117" t="s">
        <v>3420</v>
      </c>
    </row>
    <row r="1501" spans="48:56" x14ac:dyDescent="0.25">
      <c r="AV1501" s="201"/>
      <c r="AW1501" s="201"/>
      <c r="AX1501" s="201"/>
      <c r="AZ1501" s="201"/>
      <c r="BB1501"/>
      <c r="BD1501" s="117" t="s">
        <v>3421</v>
      </c>
    </row>
    <row r="1502" spans="48:56" x14ac:dyDescent="0.25">
      <c r="AV1502" s="201"/>
      <c r="AW1502" s="201"/>
      <c r="AX1502" s="201"/>
      <c r="AZ1502" s="201"/>
      <c r="BB1502"/>
      <c r="BD1502" s="117" t="s">
        <v>3422</v>
      </c>
    </row>
    <row r="1503" spans="48:56" x14ac:dyDescent="0.25">
      <c r="AV1503" s="201"/>
      <c r="AW1503" s="201"/>
      <c r="AX1503" s="201"/>
      <c r="AZ1503" s="201"/>
      <c r="BB1503"/>
      <c r="BD1503" s="117" t="s">
        <v>3423</v>
      </c>
    </row>
    <row r="1504" spans="48:56" x14ac:dyDescent="0.25">
      <c r="AV1504" s="201"/>
      <c r="AW1504" s="201"/>
      <c r="AX1504" s="201"/>
      <c r="AZ1504" s="201"/>
      <c r="BB1504"/>
      <c r="BD1504" s="117" t="s">
        <v>3424</v>
      </c>
    </row>
    <row r="1505" spans="48:56" x14ac:dyDescent="0.25">
      <c r="AV1505" s="201"/>
      <c r="AW1505" s="201"/>
      <c r="AX1505" s="201"/>
      <c r="AZ1505" s="201"/>
      <c r="BB1505"/>
      <c r="BD1505" s="117" t="s">
        <v>3425</v>
      </c>
    </row>
    <row r="1506" spans="48:56" x14ac:dyDescent="0.25">
      <c r="AV1506" s="201"/>
      <c r="AW1506" s="201"/>
      <c r="AX1506" s="201"/>
      <c r="AZ1506" s="201"/>
      <c r="BB1506"/>
      <c r="BD1506" s="117" t="s">
        <v>3426</v>
      </c>
    </row>
    <row r="1507" spans="48:56" x14ac:dyDescent="0.25">
      <c r="AV1507" s="201"/>
      <c r="AW1507" s="201"/>
      <c r="AX1507" s="201"/>
      <c r="AZ1507" s="201"/>
      <c r="BB1507"/>
      <c r="BD1507" s="117" t="s">
        <v>3427</v>
      </c>
    </row>
    <row r="1508" spans="48:56" x14ac:dyDescent="0.25">
      <c r="AV1508" s="201"/>
      <c r="AW1508" s="201"/>
      <c r="AX1508" s="201"/>
      <c r="AZ1508" s="201"/>
      <c r="BB1508"/>
      <c r="BD1508" s="117" t="s">
        <v>3428</v>
      </c>
    </row>
    <row r="1509" spans="48:56" x14ac:dyDescent="0.25">
      <c r="AV1509" s="201"/>
      <c r="AW1509" s="201"/>
      <c r="AX1509" s="201"/>
      <c r="AZ1509" s="201"/>
      <c r="BB1509"/>
      <c r="BD1509" s="117" t="s">
        <v>3429</v>
      </c>
    </row>
    <row r="1510" spans="48:56" x14ac:dyDescent="0.25">
      <c r="AV1510" s="201"/>
      <c r="AW1510" s="201"/>
      <c r="AX1510" s="201"/>
      <c r="AZ1510" s="201"/>
      <c r="BB1510"/>
      <c r="BD1510" s="117" t="s">
        <v>3430</v>
      </c>
    </row>
    <row r="1511" spans="48:56" x14ac:dyDescent="0.25">
      <c r="AV1511" s="201"/>
      <c r="AW1511" s="201"/>
      <c r="AX1511" s="201"/>
      <c r="AZ1511" s="201"/>
      <c r="BB1511"/>
      <c r="BD1511" s="117" t="s">
        <v>3431</v>
      </c>
    </row>
    <row r="1512" spans="48:56" x14ac:dyDescent="0.25">
      <c r="AV1512" s="201"/>
      <c r="AW1512" s="201"/>
      <c r="AX1512" s="201"/>
      <c r="AZ1512" s="201"/>
      <c r="BB1512"/>
      <c r="BD1512" s="117" t="s">
        <v>3432</v>
      </c>
    </row>
    <row r="1513" spans="48:56" x14ac:dyDescent="0.25">
      <c r="AV1513" s="201"/>
      <c r="AW1513" s="201"/>
      <c r="AX1513" s="201"/>
      <c r="AZ1513" s="201"/>
      <c r="BB1513"/>
      <c r="BD1513" s="117" t="s">
        <v>3433</v>
      </c>
    </row>
    <row r="1514" spans="48:56" x14ac:dyDescent="0.25">
      <c r="AV1514" s="201"/>
      <c r="AW1514" s="201"/>
      <c r="AX1514" s="201"/>
      <c r="AZ1514" s="201"/>
      <c r="BB1514"/>
      <c r="BD1514" s="117" t="s">
        <v>3434</v>
      </c>
    </row>
    <row r="1515" spans="48:56" x14ac:dyDescent="0.25">
      <c r="AV1515" s="201"/>
      <c r="AW1515" s="201"/>
      <c r="AX1515" s="201"/>
      <c r="AZ1515" s="201"/>
      <c r="BB1515"/>
      <c r="BD1515" s="117" t="s">
        <v>3435</v>
      </c>
    </row>
    <row r="1516" spans="48:56" x14ac:dyDescent="0.25">
      <c r="AV1516" s="201"/>
      <c r="AW1516" s="201"/>
      <c r="AX1516" s="201"/>
      <c r="AZ1516" s="201"/>
      <c r="BB1516"/>
      <c r="BD1516" s="117" t="s">
        <v>3436</v>
      </c>
    </row>
    <row r="1517" spans="48:56" x14ac:dyDescent="0.25">
      <c r="AV1517" s="201"/>
      <c r="AW1517" s="201"/>
      <c r="AX1517" s="201"/>
      <c r="AZ1517" s="201"/>
      <c r="BB1517"/>
      <c r="BD1517" s="117" t="s">
        <v>3437</v>
      </c>
    </row>
    <row r="1518" spans="48:56" x14ac:dyDescent="0.25">
      <c r="AV1518" s="201"/>
      <c r="AW1518" s="201"/>
      <c r="AX1518" s="201"/>
      <c r="AZ1518" s="201"/>
      <c r="BB1518"/>
      <c r="BD1518" s="117" t="s">
        <v>3438</v>
      </c>
    </row>
    <row r="1519" spans="48:56" x14ac:dyDescent="0.25">
      <c r="AV1519" s="201"/>
      <c r="AW1519" s="201"/>
      <c r="AX1519" s="201"/>
      <c r="AZ1519" s="201"/>
      <c r="BB1519"/>
      <c r="BD1519" s="117" t="s">
        <v>3439</v>
      </c>
    </row>
    <row r="1520" spans="48:56" x14ac:dyDescent="0.25">
      <c r="AV1520" s="201"/>
      <c r="AW1520" s="201"/>
      <c r="AX1520" s="201"/>
      <c r="AZ1520" s="201"/>
      <c r="BB1520"/>
      <c r="BD1520" s="117" t="s">
        <v>3440</v>
      </c>
    </row>
    <row r="1521" spans="48:56" x14ac:dyDescent="0.25">
      <c r="AV1521" s="201"/>
      <c r="AW1521" s="201"/>
      <c r="AX1521" s="201"/>
      <c r="AZ1521" s="201"/>
      <c r="BB1521"/>
      <c r="BD1521" s="117" t="s">
        <v>3441</v>
      </c>
    </row>
    <row r="1522" spans="48:56" x14ac:dyDescent="0.25">
      <c r="AV1522" s="201"/>
      <c r="AW1522" s="201"/>
      <c r="AX1522" s="201"/>
      <c r="AZ1522" s="201"/>
      <c r="BB1522"/>
      <c r="BD1522" s="117" t="s">
        <v>3442</v>
      </c>
    </row>
    <row r="1523" spans="48:56" x14ac:dyDescent="0.25">
      <c r="AV1523" s="201"/>
      <c r="AW1523" s="201"/>
      <c r="AX1523" s="201"/>
      <c r="AZ1523" s="201"/>
      <c r="BB1523"/>
      <c r="BD1523" s="117" t="s">
        <v>3443</v>
      </c>
    </row>
    <row r="1524" spans="48:56" x14ac:dyDescent="0.25">
      <c r="AV1524" s="201"/>
      <c r="AW1524" s="201"/>
      <c r="AX1524" s="201"/>
      <c r="AZ1524" s="201"/>
      <c r="BB1524"/>
      <c r="BD1524" s="117" t="s">
        <v>3444</v>
      </c>
    </row>
    <row r="1525" spans="48:56" x14ac:dyDescent="0.25">
      <c r="AV1525" s="201"/>
      <c r="AW1525" s="201"/>
      <c r="AX1525" s="201"/>
      <c r="AZ1525" s="201"/>
      <c r="BB1525"/>
      <c r="BD1525" s="117" t="s">
        <v>3445</v>
      </c>
    </row>
    <row r="1526" spans="48:56" x14ac:dyDescent="0.25">
      <c r="AV1526" s="201"/>
      <c r="AW1526" s="201"/>
      <c r="AX1526" s="201"/>
      <c r="AZ1526" s="201"/>
      <c r="BB1526"/>
      <c r="BD1526" s="117" t="s">
        <v>3446</v>
      </c>
    </row>
    <row r="1527" spans="48:56" x14ac:dyDescent="0.25">
      <c r="AV1527" s="201"/>
      <c r="AW1527" s="201"/>
      <c r="AX1527" s="201"/>
      <c r="AZ1527" s="201"/>
      <c r="BB1527"/>
      <c r="BD1527" s="117" t="s">
        <v>3447</v>
      </c>
    </row>
    <row r="1528" spans="48:56" x14ac:dyDescent="0.25">
      <c r="AV1528" s="201"/>
      <c r="AW1528" s="201"/>
      <c r="AX1528" s="201"/>
      <c r="AZ1528" s="201"/>
      <c r="BB1528"/>
      <c r="BD1528" s="117" t="s">
        <v>3448</v>
      </c>
    </row>
    <row r="1529" spans="48:56" x14ac:dyDescent="0.25">
      <c r="AV1529" s="201"/>
      <c r="AW1529" s="201"/>
      <c r="AX1529" s="201"/>
      <c r="AZ1529" s="201"/>
      <c r="BB1529"/>
      <c r="BD1529" s="117" t="s">
        <v>3449</v>
      </c>
    </row>
    <row r="1530" spans="48:56" x14ac:dyDescent="0.25">
      <c r="AV1530" s="201"/>
      <c r="AW1530" s="201"/>
      <c r="AX1530" s="201"/>
      <c r="AZ1530" s="201"/>
      <c r="BB1530"/>
      <c r="BD1530" s="117" t="s">
        <v>3450</v>
      </c>
    </row>
    <row r="1531" spans="48:56" x14ac:dyDescent="0.25">
      <c r="AV1531" s="201"/>
      <c r="AW1531" s="201"/>
      <c r="AX1531" s="201"/>
      <c r="AZ1531" s="201"/>
      <c r="BB1531"/>
      <c r="BD1531" s="117" t="s">
        <v>3451</v>
      </c>
    </row>
    <row r="1532" spans="48:56" x14ac:dyDescent="0.25">
      <c r="AV1532" s="201"/>
      <c r="AW1532" s="201"/>
      <c r="AX1532" s="201"/>
      <c r="AZ1532" s="201"/>
      <c r="BB1532"/>
      <c r="BD1532" s="117" t="s">
        <v>3452</v>
      </c>
    </row>
    <row r="1533" spans="48:56" x14ac:dyDescent="0.25">
      <c r="AV1533" s="201"/>
      <c r="AW1533" s="201"/>
      <c r="AX1533" s="201"/>
      <c r="AZ1533" s="201"/>
      <c r="BB1533"/>
      <c r="BD1533" s="117" t="s">
        <v>3453</v>
      </c>
    </row>
    <row r="1534" spans="48:56" x14ac:dyDescent="0.25">
      <c r="AV1534" s="201"/>
      <c r="AW1534" s="201"/>
      <c r="AX1534" s="201"/>
      <c r="AZ1534" s="201"/>
      <c r="BB1534"/>
      <c r="BD1534" s="117" t="s">
        <v>3454</v>
      </c>
    </row>
    <row r="1535" spans="48:56" x14ac:dyDescent="0.25">
      <c r="AV1535" s="201"/>
      <c r="AW1535" s="201"/>
      <c r="AX1535" s="201"/>
      <c r="AZ1535" s="201"/>
      <c r="BB1535"/>
      <c r="BD1535" s="117" t="s">
        <v>3455</v>
      </c>
    </row>
    <row r="1536" spans="48:56" x14ac:dyDescent="0.25">
      <c r="AV1536" s="201"/>
      <c r="AW1536" s="201"/>
      <c r="AX1536" s="201"/>
      <c r="AZ1536" s="201"/>
      <c r="BB1536"/>
      <c r="BD1536" s="117" t="s">
        <v>3456</v>
      </c>
    </row>
    <row r="1537" spans="48:56" x14ac:dyDescent="0.25">
      <c r="AV1537" s="201"/>
      <c r="AW1537" s="201"/>
      <c r="AX1537" s="201"/>
      <c r="AZ1537" s="201"/>
      <c r="BB1537"/>
      <c r="BD1537" s="117" t="s">
        <v>3457</v>
      </c>
    </row>
    <row r="1538" spans="48:56" x14ac:dyDescent="0.25">
      <c r="AV1538" s="201"/>
      <c r="AW1538" s="201"/>
      <c r="AX1538" s="201"/>
      <c r="AZ1538" s="201"/>
      <c r="BB1538"/>
      <c r="BD1538" s="117" t="s">
        <v>3458</v>
      </c>
    </row>
    <row r="1539" spans="48:56" x14ac:dyDescent="0.25">
      <c r="AV1539" s="201"/>
      <c r="AW1539" s="201"/>
      <c r="AX1539" s="201"/>
      <c r="AZ1539" s="201"/>
      <c r="BB1539"/>
      <c r="BD1539" s="117" t="s">
        <v>3459</v>
      </c>
    </row>
    <row r="1540" spans="48:56" x14ac:dyDescent="0.25">
      <c r="AV1540" s="201"/>
      <c r="AW1540" s="201"/>
      <c r="AX1540" s="201"/>
      <c r="AZ1540" s="201"/>
      <c r="BB1540"/>
      <c r="BD1540" s="117" t="s">
        <v>3460</v>
      </c>
    </row>
    <row r="1541" spans="48:56" x14ac:dyDescent="0.25">
      <c r="AV1541" s="201"/>
      <c r="AW1541" s="201"/>
      <c r="AX1541" s="201"/>
      <c r="AZ1541" s="201"/>
      <c r="BB1541"/>
      <c r="BD1541" s="117" t="s">
        <v>3461</v>
      </c>
    </row>
    <row r="1542" spans="48:56" x14ac:dyDescent="0.25">
      <c r="AV1542" s="201"/>
      <c r="AW1542" s="201"/>
      <c r="AX1542" s="201"/>
      <c r="AZ1542" s="201"/>
      <c r="BB1542"/>
      <c r="BD1542" s="117" t="s">
        <v>3462</v>
      </c>
    </row>
    <row r="1543" spans="48:56" x14ac:dyDescent="0.25">
      <c r="AV1543" s="201"/>
      <c r="AW1543" s="201"/>
      <c r="AX1543" s="201"/>
      <c r="AZ1543" s="201"/>
      <c r="BB1543"/>
      <c r="BD1543" s="117" t="s">
        <v>3463</v>
      </c>
    </row>
    <row r="1544" spans="48:56" x14ac:dyDescent="0.25">
      <c r="AV1544" s="201"/>
      <c r="AW1544" s="201"/>
      <c r="AX1544" s="201"/>
      <c r="AZ1544" s="201"/>
      <c r="BB1544"/>
      <c r="BD1544" s="117" t="s">
        <v>3464</v>
      </c>
    </row>
    <row r="1545" spans="48:56" x14ac:dyDescent="0.25">
      <c r="AV1545" s="201"/>
      <c r="AW1545" s="201"/>
      <c r="AX1545" s="201"/>
      <c r="AZ1545" s="201"/>
      <c r="BB1545"/>
      <c r="BD1545" s="117" t="s">
        <v>3465</v>
      </c>
    </row>
    <row r="1546" spans="48:56" x14ac:dyDescent="0.25">
      <c r="AV1546" s="201"/>
      <c r="AW1546" s="201"/>
      <c r="AX1546" s="201"/>
      <c r="AZ1546" s="201"/>
      <c r="BB1546"/>
      <c r="BD1546" s="117" t="s">
        <v>3466</v>
      </c>
    </row>
    <row r="1547" spans="48:56" x14ac:dyDescent="0.25">
      <c r="AV1547" s="201"/>
      <c r="AW1547" s="201"/>
      <c r="AX1547" s="201"/>
      <c r="AZ1547" s="201"/>
      <c r="BB1547"/>
      <c r="BD1547" s="117" t="s">
        <v>3467</v>
      </c>
    </row>
    <row r="1548" spans="48:56" x14ac:dyDescent="0.25">
      <c r="AV1548" s="201"/>
      <c r="AW1548" s="201"/>
      <c r="AX1548" s="201"/>
      <c r="AZ1548" s="201"/>
      <c r="BB1548"/>
      <c r="BD1548" s="117" t="s">
        <v>3468</v>
      </c>
    </row>
    <row r="1549" spans="48:56" x14ac:dyDescent="0.25">
      <c r="AV1549" s="201"/>
      <c r="AW1549" s="201"/>
      <c r="AX1549" s="201"/>
      <c r="AZ1549" s="201"/>
      <c r="BB1549"/>
      <c r="BD1549" s="117" t="s">
        <v>3469</v>
      </c>
    </row>
    <row r="1550" spans="48:56" x14ac:dyDescent="0.25">
      <c r="AV1550" s="201"/>
      <c r="AW1550" s="201"/>
      <c r="AX1550" s="201"/>
      <c r="AZ1550" s="201"/>
      <c r="BB1550"/>
      <c r="BD1550" s="117" t="s">
        <v>3470</v>
      </c>
    </row>
    <row r="1551" spans="48:56" x14ac:dyDescent="0.25">
      <c r="AV1551" s="201"/>
      <c r="AW1551" s="201"/>
      <c r="AX1551" s="201"/>
      <c r="AZ1551" s="201"/>
      <c r="BB1551"/>
      <c r="BD1551" s="117" t="s">
        <v>3471</v>
      </c>
    </row>
    <row r="1552" spans="48:56" x14ac:dyDescent="0.25">
      <c r="AV1552" s="201"/>
      <c r="AW1552" s="201"/>
      <c r="AX1552" s="201"/>
      <c r="AZ1552" s="201"/>
      <c r="BB1552"/>
      <c r="BD1552" s="117" t="s">
        <v>3472</v>
      </c>
    </row>
    <row r="1553" spans="48:56" x14ac:dyDescent="0.25">
      <c r="AV1553" s="201"/>
      <c r="AW1553" s="201"/>
      <c r="AX1553" s="201"/>
      <c r="AZ1553" s="201"/>
      <c r="BB1553"/>
      <c r="BD1553" s="117" t="s">
        <v>3473</v>
      </c>
    </row>
    <row r="1554" spans="48:56" x14ac:dyDescent="0.25">
      <c r="AV1554" s="201"/>
      <c r="AW1554" s="201"/>
      <c r="AX1554" s="201"/>
      <c r="AZ1554" s="201"/>
      <c r="BB1554"/>
      <c r="BD1554" s="117" t="s">
        <v>3474</v>
      </c>
    </row>
    <row r="1555" spans="48:56" x14ac:dyDescent="0.25">
      <c r="AV1555" s="201"/>
      <c r="AW1555" s="201"/>
      <c r="AX1555" s="201"/>
      <c r="AZ1555" s="201"/>
      <c r="BB1555"/>
      <c r="BD1555" s="117" t="s">
        <v>3475</v>
      </c>
    </row>
    <row r="1556" spans="48:56" x14ac:dyDescent="0.25">
      <c r="AV1556" s="201"/>
      <c r="AW1556" s="201"/>
      <c r="AX1556" s="201"/>
      <c r="AZ1556" s="201"/>
      <c r="BB1556"/>
      <c r="BD1556" s="117" t="s">
        <v>3476</v>
      </c>
    </row>
    <row r="1557" spans="48:56" x14ac:dyDescent="0.25">
      <c r="AV1557" s="201"/>
      <c r="AW1557" s="201"/>
      <c r="AX1557" s="201"/>
      <c r="AZ1557" s="201"/>
      <c r="BB1557"/>
      <c r="BD1557" s="117" t="s">
        <v>3477</v>
      </c>
    </row>
    <row r="1558" spans="48:56" x14ac:dyDescent="0.25">
      <c r="AV1558" s="201"/>
      <c r="AW1558" s="201"/>
      <c r="AX1558" s="201"/>
      <c r="AZ1558" s="201"/>
      <c r="BB1558"/>
      <c r="BD1558" s="117" t="s">
        <v>3478</v>
      </c>
    </row>
    <row r="1559" spans="48:56" x14ac:dyDescent="0.25">
      <c r="AV1559" s="201"/>
      <c r="AW1559" s="201"/>
      <c r="AX1559" s="201"/>
      <c r="AZ1559" s="201"/>
      <c r="BB1559"/>
      <c r="BD1559" s="117" t="s">
        <v>3479</v>
      </c>
    </row>
    <row r="1560" spans="48:56" x14ac:dyDescent="0.25">
      <c r="AV1560" s="201"/>
      <c r="AW1560" s="201"/>
      <c r="AX1560" s="201"/>
      <c r="AZ1560" s="201"/>
      <c r="BB1560"/>
      <c r="BD1560" s="117" t="s">
        <v>3480</v>
      </c>
    </row>
    <row r="1561" spans="48:56" x14ac:dyDescent="0.25">
      <c r="AV1561" s="201"/>
      <c r="AW1561" s="201"/>
      <c r="AX1561" s="201"/>
      <c r="AZ1561" s="201"/>
      <c r="BB1561"/>
      <c r="BD1561" s="117" t="s">
        <v>3481</v>
      </c>
    </row>
    <row r="1562" spans="48:56" x14ac:dyDescent="0.25">
      <c r="AV1562" s="201"/>
      <c r="AW1562" s="201"/>
      <c r="AX1562" s="201"/>
      <c r="AZ1562" s="201"/>
      <c r="BB1562"/>
      <c r="BD1562" s="117" t="s">
        <v>3482</v>
      </c>
    </row>
    <row r="1563" spans="48:56" x14ac:dyDescent="0.25">
      <c r="AV1563" s="201"/>
      <c r="AW1563" s="201"/>
      <c r="AX1563" s="201"/>
      <c r="AZ1563" s="201"/>
      <c r="BB1563"/>
      <c r="BD1563" s="117" t="s">
        <v>3483</v>
      </c>
    </row>
    <row r="1564" spans="48:56" x14ac:dyDescent="0.25">
      <c r="AV1564" s="201"/>
      <c r="AW1564" s="201"/>
      <c r="AX1564" s="201"/>
      <c r="AZ1564" s="201"/>
      <c r="BB1564"/>
      <c r="BD1564" s="117" t="s">
        <v>3484</v>
      </c>
    </row>
    <row r="1565" spans="48:56" x14ac:dyDescent="0.25">
      <c r="AV1565" s="201"/>
      <c r="AW1565" s="201"/>
      <c r="AX1565" s="201"/>
      <c r="AZ1565" s="201"/>
      <c r="BB1565"/>
      <c r="BD1565" s="117" t="s">
        <v>3485</v>
      </c>
    </row>
    <row r="1566" spans="48:56" x14ac:dyDescent="0.25">
      <c r="AV1566" s="201"/>
      <c r="AW1566" s="201"/>
      <c r="AX1566" s="201"/>
      <c r="AZ1566" s="201"/>
      <c r="BB1566"/>
      <c r="BD1566" s="117" t="s">
        <v>3486</v>
      </c>
    </row>
    <row r="1567" spans="48:56" x14ac:dyDescent="0.25">
      <c r="AV1567" s="201"/>
      <c r="AW1567" s="201"/>
      <c r="AX1567" s="201"/>
      <c r="AZ1567" s="201"/>
      <c r="BB1567"/>
      <c r="BD1567" s="117" t="s">
        <v>3487</v>
      </c>
    </row>
    <row r="1568" spans="48:56" x14ac:dyDescent="0.25">
      <c r="AV1568" s="201"/>
      <c r="AW1568" s="201"/>
      <c r="AX1568" s="201"/>
      <c r="AZ1568" s="201"/>
      <c r="BB1568"/>
      <c r="BD1568" s="117" t="s">
        <v>3488</v>
      </c>
    </row>
    <row r="1569" spans="48:56" x14ac:dyDescent="0.25">
      <c r="AV1569" s="201"/>
      <c r="AW1569" s="201"/>
      <c r="AX1569" s="201"/>
      <c r="AZ1569" s="201"/>
      <c r="BB1569"/>
      <c r="BD1569" s="117" t="s">
        <v>3489</v>
      </c>
    </row>
    <row r="1570" spans="48:56" x14ac:dyDescent="0.25">
      <c r="AV1570" s="201"/>
      <c r="AW1570" s="201"/>
      <c r="AX1570" s="201"/>
      <c r="AZ1570" s="201"/>
      <c r="BB1570"/>
      <c r="BD1570" s="117" t="s">
        <v>3490</v>
      </c>
    </row>
    <row r="1571" spans="48:56" x14ac:dyDescent="0.25">
      <c r="AV1571" s="201"/>
      <c r="AW1571" s="201"/>
      <c r="AX1571" s="201"/>
      <c r="AZ1571" s="201"/>
      <c r="BB1571"/>
      <c r="BD1571" s="117" t="s">
        <v>3491</v>
      </c>
    </row>
    <row r="1572" spans="48:56" x14ac:dyDescent="0.25">
      <c r="AV1572" s="201"/>
      <c r="AW1572" s="201"/>
      <c r="AX1572" s="201"/>
      <c r="AZ1572" s="201"/>
      <c r="BB1572"/>
      <c r="BD1572" s="117" t="s">
        <v>3492</v>
      </c>
    </row>
    <row r="1573" spans="48:56" x14ac:dyDescent="0.25">
      <c r="AV1573" s="201"/>
      <c r="AW1573" s="201"/>
      <c r="AX1573" s="201"/>
      <c r="AZ1573" s="201"/>
      <c r="BB1573"/>
      <c r="BD1573" s="117" t="s">
        <v>3493</v>
      </c>
    </row>
    <row r="1574" spans="48:56" x14ac:dyDescent="0.25">
      <c r="AV1574" s="201"/>
      <c r="AW1574" s="201"/>
      <c r="AX1574" s="201"/>
      <c r="AZ1574" s="201"/>
      <c r="BB1574"/>
      <c r="BD1574" s="117" t="s">
        <v>3494</v>
      </c>
    </row>
    <row r="1575" spans="48:56" x14ac:dyDescent="0.25">
      <c r="AV1575" s="201"/>
      <c r="AW1575" s="201"/>
      <c r="AX1575" s="201"/>
      <c r="AZ1575" s="201"/>
      <c r="BB1575"/>
      <c r="BD1575" s="117" t="s">
        <v>3495</v>
      </c>
    </row>
    <row r="1576" spans="48:56" x14ac:dyDescent="0.25">
      <c r="AV1576" s="201"/>
      <c r="AW1576" s="201"/>
      <c r="AX1576" s="201"/>
      <c r="AZ1576" s="201"/>
      <c r="BB1576"/>
      <c r="BD1576" s="117" t="s">
        <v>3496</v>
      </c>
    </row>
    <row r="1577" spans="48:56" x14ac:dyDescent="0.25">
      <c r="AV1577" s="201"/>
      <c r="AW1577" s="201"/>
      <c r="AX1577" s="201"/>
      <c r="AZ1577" s="201"/>
      <c r="BB1577"/>
      <c r="BD1577" s="117" t="s">
        <v>3497</v>
      </c>
    </row>
    <row r="1578" spans="48:56" x14ac:dyDescent="0.25">
      <c r="AV1578" s="201"/>
      <c r="AW1578" s="201"/>
      <c r="AX1578" s="201"/>
      <c r="AZ1578" s="201"/>
      <c r="BB1578"/>
      <c r="BD1578" s="117" t="s">
        <v>3498</v>
      </c>
    </row>
    <row r="1579" spans="48:56" x14ac:dyDescent="0.25">
      <c r="AV1579" s="201"/>
      <c r="AW1579" s="201"/>
      <c r="AX1579" s="201"/>
      <c r="AZ1579" s="201"/>
      <c r="BB1579"/>
      <c r="BD1579" s="117" t="s">
        <v>3499</v>
      </c>
    </row>
    <row r="1580" spans="48:56" x14ac:dyDescent="0.25">
      <c r="AV1580" s="201"/>
      <c r="AW1580" s="201"/>
      <c r="AX1580" s="201"/>
      <c r="AZ1580" s="201"/>
      <c r="BB1580"/>
      <c r="BD1580" s="117" t="s">
        <v>3500</v>
      </c>
    </row>
    <row r="1581" spans="48:56" x14ac:dyDescent="0.25">
      <c r="AV1581" s="201"/>
      <c r="AW1581" s="201"/>
      <c r="AX1581" s="201"/>
      <c r="AZ1581" s="201"/>
      <c r="BB1581"/>
      <c r="BD1581" s="117" t="s">
        <v>3501</v>
      </c>
    </row>
    <row r="1582" spans="48:56" x14ac:dyDescent="0.25">
      <c r="AV1582" s="201"/>
      <c r="AW1582" s="201"/>
      <c r="AX1582" s="201"/>
      <c r="AZ1582" s="201"/>
      <c r="BB1582"/>
      <c r="BD1582" s="117" t="s">
        <v>3502</v>
      </c>
    </row>
    <row r="1583" spans="48:56" x14ac:dyDescent="0.25">
      <c r="AV1583" s="201"/>
      <c r="AW1583" s="201"/>
      <c r="AX1583" s="201"/>
      <c r="AZ1583" s="201"/>
      <c r="BB1583"/>
      <c r="BD1583" s="117" t="s">
        <v>3503</v>
      </c>
    </row>
    <row r="1584" spans="48:56" x14ac:dyDescent="0.25">
      <c r="AV1584" s="201"/>
      <c r="AW1584" s="201"/>
      <c r="AX1584" s="201"/>
      <c r="AZ1584" s="201"/>
      <c r="BB1584"/>
      <c r="BD1584" s="117" t="s">
        <v>3504</v>
      </c>
    </row>
    <row r="1585" spans="48:56" x14ac:dyDescent="0.25">
      <c r="AV1585" s="201"/>
      <c r="AW1585" s="201"/>
      <c r="AX1585" s="201"/>
      <c r="AZ1585" s="201"/>
      <c r="BB1585"/>
      <c r="BD1585" s="117" t="s">
        <v>3505</v>
      </c>
    </row>
    <row r="1586" spans="48:56" x14ac:dyDescent="0.25">
      <c r="AV1586" s="201"/>
      <c r="AW1586" s="201"/>
      <c r="AX1586" s="201"/>
      <c r="AZ1586" s="201"/>
      <c r="BB1586"/>
      <c r="BD1586" s="117" t="s">
        <v>3506</v>
      </c>
    </row>
    <row r="1587" spans="48:56" x14ac:dyDescent="0.25">
      <c r="AV1587" s="201"/>
      <c r="AW1587" s="201"/>
      <c r="AX1587" s="201"/>
      <c r="AZ1587" s="201"/>
      <c r="BB1587"/>
      <c r="BD1587" s="117" t="s">
        <v>3507</v>
      </c>
    </row>
    <row r="1588" spans="48:56" x14ac:dyDescent="0.25">
      <c r="AV1588" s="201"/>
      <c r="AW1588" s="201"/>
      <c r="AX1588" s="201"/>
      <c r="AZ1588" s="201"/>
      <c r="BB1588"/>
      <c r="BD1588" s="117" t="s">
        <v>3508</v>
      </c>
    </row>
    <row r="1589" spans="48:56" x14ac:dyDescent="0.25">
      <c r="AV1589" s="201"/>
      <c r="AW1589" s="201"/>
      <c r="AX1589" s="201"/>
      <c r="AZ1589" s="201"/>
      <c r="BB1589"/>
      <c r="BD1589" s="117" t="s">
        <v>3509</v>
      </c>
    </row>
    <row r="1590" spans="48:56" x14ac:dyDescent="0.25">
      <c r="AV1590" s="201"/>
      <c r="AW1590" s="201"/>
      <c r="AX1590" s="201"/>
      <c r="AZ1590" s="201"/>
      <c r="BB1590"/>
      <c r="BD1590" s="117" t="s">
        <v>3510</v>
      </c>
    </row>
    <row r="1591" spans="48:56" x14ac:dyDescent="0.25">
      <c r="AV1591" s="201"/>
      <c r="AW1591" s="201"/>
      <c r="AX1591" s="201"/>
      <c r="AZ1591" s="201"/>
      <c r="BB1591"/>
      <c r="BD1591" s="117" t="s">
        <v>3511</v>
      </c>
    </row>
    <row r="1592" spans="48:56" x14ac:dyDescent="0.25">
      <c r="AV1592" s="201"/>
      <c r="AW1592" s="201"/>
      <c r="AX1592" s="201"/>
      <c r="AZ1592" s="201"/>
      <c r="BB1592"/>
      <c r="BD1592" s="117" t="s">
        <v>3512</v>
      </c>
    </row>
    <row r="1593" spans="48:56" x14ac:dyDescent="0.25">
      <c r="AV1593" s="201"/>
      <c r="AW1593" s="201"/>
      <c r="AX1593" s="201"/>
      <c r="AZ1593" s="201"/>
      <c r="BB1593"/>
      <c r="BD1593" s="117" t="s">
        <v>3513</v>
      </c>
    </row>
    <row r="1594" spans="48:56" x14ac:dyDescent="0.25">
      <c r="AV1594" s="201"/>
      <c r="AW1594" s="201"/>
      <c r="AX1594" s="201"/>
      <c r="AZ1594" s="201"/>
      <c r="BB1594"/>
      <c r="BD1594" s="117" t="s">
        <v>3514</v>
      </c>
    </row>
    <row r="1595" spans="48:56" x14ac:dyDescent="0.25">
      <c r="AV1595" s="201"/>
      <c r="AW1595" s="201"/>
      <c r="AX1595" s="201"/>
      <c r="AZ1595" s="201"/>
      <c r="BB1595"/>
      <c r="BD1595" s="117" t="s">
        <v>3515</v>
      </c>
    </row>
    <row r="1596" spans="48:56" x14ac:dyDescent="0.25">
      <c r="AV1596" s="201"/>
      <c r="AW1596" s="201"/>
      <c r="AX1596" s="201"/>
      <c r="AZ1596" s="201"/>
      <c r="BB1596"/>
      <c r="BD1596" s="117" t="s">
        <v>3516</v>
      </c>
    </row>
    <row r="1597" spans="48:56" x14ac:dyDescent="0.25">
      <c r="AV1597" s="201"/>
      <c r="AW1597" s="201"/>
      <c r="AX1597" s="201"/>
      <c r="AZ1597" s="201"/>
      <c r="BB1597"/>
      <c r="BD1597" s="117" t="s">
        <v>3517</v>
      </c>
    </row>
    <row r="1598" spans="48:56" x14ac:dyDescent="0.25">
      <c r="AV1598" s="201"/>
      <c r="AW1598" s="201"/>
      <c r="AX1598" s="201"/>
      <c r="AZ1598" s="201"/>
      <c r="BB1598"/>
      <c r="BD1598" s="117" t="s">
        <v>3518</v>
      </c>
    </row>
    <row r="1599" spans="48:56" x14ac:dyDescent="0.25">
      <c r="AV1599" s="201"/>
      <c r="AW1599" s="201"/>
      <c r="AX1599" s="201"/>
      <c r="AZ1599" s="201"/>
      <c r="BB1599"/>
      <c r="BD1599" s="117" t="s">
        <v>3519</v>
      </c>
    </row>
    <row r="1600" spans="48:56" x14ac:dyDescent="0.25">
      <c r="AV1600" s="201"/>
      <c r="AW1600" s="201"/>
      <c r="AX1600" s="201"/>
      <c r="AZ1600" s="201"/>
      <c r="BB1600"/>
      <c r="BD1600" s="117" t="s">
        <v>3520</v>
      </c>
    </row>
    <row r="1601" spans="48:56" x14ac:dyDescent="0.25">
      <c r="AV1601" s="201"/>
      <c r="AW1601" s="201"/>
      <c r="AX1601" s="201"/>
      <c r="AZ1601" s="201"/>
      <c r="BB1601"/>
      <c r="BD1601" s="117" t="s">
        <v>3521</v>
      </c>
    </row>
    <row r="1602" spans="48:56" x14ac:dyDescent="0.25">
      <c r="AV1602" s="201"/>
      <c r="AW1602" s="201"/>
      <c r="AX1602" s="201"/>
      <c r="AZ1602" s="201"/>
      <c r="BB1602"/>
      <c r="BD1602" s="117" t="s">
        <v>3522</v>
      </c>
    </row>
    <row r="1603" spans="48:56" x14ac:dyDescent="0.25">
      <c r="AV1603" s="201"/>
      <c r="AW1603" s="201"/>
      <c r="AX1603" s="201"/>
      <c r="AZ1603" s="201"/>
      <c r="BB1603"/>
      <c r="BD1603" s="117" t="s">
        <v>3523</v>
      </c>
    </row>
    <row r="1604" spans="48:56" x14ac:dyDescent="0.25">
      <c r="AV1604" s="201"/>
      <c r="AW1604" s="201"/>
      <c r="AX1604" s="201"/>
      <c r="AZ1604" s="201"/>
      <c r="BB1604"/>
      <c r="BD1604" s="117" t="s">
        <v>3524</v>
      </c>
    </row>
    <row r="1605" spans="48:56" x14ac:dyDescent="0.25">
      <c r="AV1605" s="201"/>
      <c r="AW1605" s="201"/>
      <c r="AX1605" s="201"/>
      <c r="AZ1605" s="201"/>
      <c r="BB1605"/>
      <c r="BD1605" s="117" t="s">
        <v>3525</v>
      </c>
    </row>
    <row r="1606" spans="48:56" x14ac:dyDescent="0.25">
      <c r="AV1606" s="201"/>
      <c r="AW1606" s="201"/>
      <c r="AX1606" s="201"/>
      <c r="AZ1606" s="201"/>
      <c r="BB1606"/>
      <c r="BD1606" s="117" t="s">
        <v>3526</v>
      </c>
    </row>
    <row r="1607" spans="48:56" x14ac:dyDescent="0.25">
      <c r="AV1607" s="201"/>
      <c r="AW1607" s="201"/>
      <c r="AX1607" s="201"/>
      <c r="AZ1607" s="201"/>
      <c r="BB1607"/>
      <c r="BD1607" s="117" t="s">
        <v>3527</v>
      </c>
    </row>
    <row r="1608" spans="48:56" x14ac:dyDescent="0.25">
      <c r="AV1608" s="201"/>
      <c r="AW1608" s="201"/>
      <c r="AX1608" s="201"/>
      <c r="AZ1608" s="201"/>
      <c r="BB1608"/>
      <c r="BD1608" s="117" t="s">
        <v>3528</v>
      </c>
    </row>
    <row r="1609" spans="48:56" x14ac:dyDescent="0.25">
      <c r="AV1609" s="201"/>
      <c r="AW1609" s="201"/>
      <c r="AX1609" s="201"/>
      <c r="AZ1609" s="201"/>
      <c r="BB1609"/>
      <c r="BD1609" s="117" t="s">
        <v>3529</v>
      </c>
    </row>
    <row r="1610" spans="48:56" x14ac:dyDescent="0.25">
      <c r="AV1610" s="201"/>
      <c r="AW1610" s="201"/>
      <c r="AX1610" s="201"/>
      <c r="AZ1610" s="201"/>
      <c r="BB1610"/>
      <c r="BD1610" s="117" t="s">
        <v>3530</v>
      </c>
    </row>
    <row r="1611" spans="48:56" x14ac:dyDescent="0.25">
      <c r="AV1611" s="201"/>
      <c r="AW1611" s="201"/>
      <c r="AX1611" s="201"/>
      <c r="AZ1611" s="201"/>
      <c r="BB1611"/>
      <c r="BD1611" s="117" t="s">
        <v>3531</v>
      </c>
    </row>
    <row r="1612" spans="48:56" x14ac:dyDescent="0.25">
      <c r="AV1612" s="201"/>
      <c r="AW1612" s="201"/>
      <c r="AX1612" s="201"/>
      <c r="AZ1612" s="201"/>
      <c r="BB1612"/>
      <c r="BD1612" s="117" t="s">
        <v>3532</v>
      </c>
    </row>
    <row r="1613" spans="48:56" x14ac:dyDescent="0.25">
      <c r="AV1613" s="201"/>
      <c r="AW1613" s="201"/>
      <c r="AX1613" s="201"/>
      <c r="AZ1613" s="201"/>
      <c r="BB1613"/>
      <c r="BD1613" s="117" t="s">
        <v>3533</v>
      </c>
    </row>
    <row r="1614" spans="48:56" x14ac:dyDescent="0.25">
      <c r="AV1614" s="201"/>
      <c r="AW1614" s="201"/>
      <c r="AX1614" s="201"/>
      <c r="AZ1614" s="201"/>
      <c r="BB1614"/>
      <c r="BD1614" s="117" t="s">
        <v>3534</v>
      </c>
    </row>
    <row r="1615" spans="48:56" x14ac:dyDescent="0.25">
      <c r="AV1615" s="201"/>
      <c r="AW1615" s="201"/>
      <c r="AX1615" s="201"/>
      <c r="AZ1615" s="201"/>
      <c r="BB1615"/>
      <c r="BD1615" s="117" t="s">
        <v>3535</v>
      </c>
    </row>
    <row r="1616" spans="48:56" x14ac:dyDescent="0.25">
      <c r="AV1616" s="201"/>
      <c r="AW1616" s="201"/>
      <c r="AX1616" s="201"/>
      <c r="AZ1616" s="201"/>
      <c r="BB1616"/>
      <c r="BD1616" s="117" t="s">
        <v>3536</v>
      </c>
    </row>
    <row r="1617" spans="48:56" x14ac:dyDescent="0.25">
      <c r="AV1617" s="201"/>
      <c r="AW1617" s="201"/>
      <c r="AX1617" s="201"/>
      <c r="AZ1617" s="201"/>
      <c r="BB1617"/>
      <c r="BD1617" s="117" t="s">
        <v>3537</v>
      </c>
    </row>
    <row r="1618" spans="48:56" x14ac:dyDescent="0.25">
      <c r="AV1618" s="201"/>
      <c r="AW1618" s="201"/>
      <c r="AX1618" s="201"/>
      <c r="AZ1618" s="201"/>
      <c r="BB1618"/>
      <c r="BD1618" s="117" t="s">
        <v>3538</v>
      </c>
    </row>
    <row r="1619" spans="48:56" x14ac:dyDescent="0.25">
      <c r="AV1619" s="201"/>
      <c r="AW1619" s="201"/>
      <c r="AX1619" s="201"/>
      <c r="AZ1619" s="201"/>
      <c r="BB1619"/>
      <c r="BD1619" s="117" t="s">
        <v>3539</v>
      </c>
    </row>
    <row r="1620" spans="48:56" x14ac:dyDescent="0.25">
      <c r="AV1620" s="201"/>
      <c r="AW1620" s="201"/>
      <c r="AX1620" s="201"/>
      <c r="AZ1620" s="201"/>
      <c r="BB1620"/>
      <c r="BD1620" s="117" t="s">
        <v>3540</v>
      </c>
    </row>
    <row r="1621" spans="48:56" x14ac:dyDescent="0.25">
      <c r="AV1621" s="201"/>
      <c r="AW1621" s="201"/>
      <c r="AX1621" s="201"/>
      <c r="AZ1621" s="201"/>
      <c r="BB1621"/>
      <c r="BD1621" s="117" t="s">
        <v>3541</v>
      </c>
    </row>
    <row r="1622" spans="48:56" x14ac:dyDescent="0.25">
      <c r="AV1622" s="201"/>
      <c r="AW1622" s="201"/>
      <c r="AX1622" s="201"/>
      <c r="AZ1622" s="201"/>
      <c r="BB1622"/>
      <c r="BD1622" s="117" t="s">
        <v>3542</v>
      </c>
    </row>
    <row r="1623" spans="48:56" x14ac:dyDescent="0.25">
      <c r="AV1623" s="201"/>
      <c r="AW1623" s="201"/>
      <c r="AX1623" s="201"/>
      <c r="AZ1623" s="201"/>
      <c r="BB1623"/>
      <c r="BD1623" s="117" t="s">
        <v>3543</v>
      </c>
    </row>
    <row r="1624" spans="48:56" x14ac:dyDescent="0.25">
      <c r="AV1624" s="201"/>
      <c r="AW1624" s="201"/>
      <c r="AX1624" s="201"/>
      <c r="AZ1624" s="201"/>
      <c r="BB1624"/>
      <c r="BD1624" s="117" t="s">
        <v>3544</v>
      </c>
    </row>
    <row r="1625" spans="48:56" x14ac:dyDescent="0.25">
      <c r="AV1625" s="201"/>
      <c r="AW1625" s="201"/>
      <c r="AX1625" s="201"/>
      <c r="AZ1625" s="201"/>
      <c r="BB1625"/>
      <c r="BD1625" s="117" t="s">
        <v>3545</v>
      </c>
    </row>
    <row r="1626" spans="48:56" x14ac:dyDescent="0.25">
      <c r="AV1626" s="201"/>
      <c r="AW1626" s="201"/>
      <c r="AX1626" s="201"/>
      <c r="AZ1626" s="201"/>
      <c r="BB1626"/>
      <c r="BD1626" s="117" t="s">
        <v>3546</v>
      </c>
    </row>
    <row r="1627" spans="48:56" x14ac:dyDescent="0.25">
      <c r="AV1627" s="201"/>
      <c r="AW1627" s="201"/>
      <c r="AX1627" s="201"/>
      <c r="AZ1627" s="201"/>
      <c r="BB1627"/>
      <c r="BD1627" s="117" t="s">
        <v>3547</v>
      </c>
    </row>
    <row r="1628" spans="48:56" x14ac:dyDescent="0.25">
      <c r="AV1628" s="201"/>
      <c r="AW1628" s="201"/>
      <c r="AX1628" s="201"/>
      <c r="AZ1628" s="201"/>
      <c r="BB1628"/>
      <c r="BD1628" s="117" t="s">
        <v>3548</v>
      </c>
    </row>
    <row r="1629" spans="48:56" x14ac:dyDescent="0.25">
      <c r="AV1629" s="201"/>
      <c r="AW1629" s="201"/>
      <c r="AX1629" s="201"/>
      <c r="AZ1629" s="201"/>
      <c r="BB1629"/>
      <c r="BD1629" s="117" t="s">
        <v>3549</v>
      </c>
    </row>
    <row r="1630" spans="48:56" x14ac:dyDescent="0.25">
      <c r="AV1630" s="201"/>
      <c r="AW1630" s="201"/>
      <c r="AX1630" s="201"/>
      <c r="AZ1630" s="201"/>
      <c r="BB1630"/>
      <c r="BD1630" s="117" t="s">
        <v>3550</v>
      </c>
    </row>
    <row r="1631" spans="48:56" x14ac:dyDescent="0.25">
      <c r="AV1631" s="201"/>
      <c r="AW1631" s="201"/>
      <c r="AX1631" s="201"/>
      <c r="AZ1631" s="201"/>
      <c r="BB1631"/>
      <c r="BD1631" s="117" t="s">
        <v>3551</v>
      </c>
    </row>
    <row r="1632" spans="48:56" x14ac:dyDescent="0.25">
      <c r="AV1632" s="201"/>
      <c r="AW1632" s="201"/>
      <c r="AX1632" s="201"/>
      <c r="AZ1632" s="201"/>
      <c r="BB1632"/>
      <c r="BD1632" s="117" t="s">
        <v>3552</v>
      </c>
    </row>
    <row r="1633" spans="48:56" x14ac:dyDescent="0.25">
      <c r="AV1633" s="201"/>
      <c r="AW1633" s="201"/>
      <c r="AX1633" s="201"/>
      <c r="AZ1633" s="201"/>
      <c r="BB1633"/>
      <c r="BD1633" s="117" t="s">
        <v>3553</v>
      </c>
    </row>
    <row r="1634" spans="48:56" x14ac:dyDescent="0.25">
      <c r="AV1634" s="201"/>
      <c r="AW1634" s="201"/>
      <c r="AX1634" s="201"/>
      <c r="AZ1634" s="201"/>
      <c r="BB1634"/>
      <c r="BD1634" s="117" t="s">
        <v>3554</v>
      </c>
    </row>
    <row r="1635" spans="48:56" x14ac:dyDescent="0.25">
      <c r="AV1635" s="201"/>
      <c r="AW1635" s="201"/>
      <c r="AX1635" s="201"/>
      <c r="AZ1635" s="201"/>
      <c r="BB1635"/>
      <c r="BD1635" s="117" t="s">
        <v>3555</v>
      </c>
    </row>
    <row r="1636" spans="48:56" x14ac:dyDescent="0.25">
      <c r="AV1636" s="201"/>
      <c r="AW1636" s="201"/>
      <c r="AX1636" s="201"/>
      <c r="AZ1636" s="201"/>
      <c r="BB1636"/>
      <c r="BD1636" s="117" t="s">
        <v>3556</v>
      </c>
    </row>
    <row r="1637" spans="48:56" x14ac:dyDescent="0.25">
      <c r="AV1637" s="201"/>
      <c r="AW1637" s="201"/>
      <c r="AX1637" s="201"/>
      <c r="AZ1637" s="201"/>
      <c r="BB1637"/>
      <c r="BD1637" s="117" t="s">
        <v>3557</v>
      </c>
    </row>
    <row r="1638" spans="48:56" x14ac:dyDescent="0.25">
      <c r="AV1638" s="201"/>
      <c r="AW1638" s="201"/>
      <c r="AX1638" s="201"/>
      <c r="AZ1638" s="201"/>
      <c r="BB1638"/>
      <c r="BD1638" s="117" t="s">
        <v>3558</v>
      </c>
    </row>
    <row r="1639" spans="48:56" x14ac:dyDescent="0.25">
      <c r="AV1639" s="201"/>
      <c r="AW1639" s="201"/>
      <c r="AX1639" s="201"/>
      <c r="AZ1639" s="201"/>
      <c r="BB1639"/>
      <c r="BD1639" s="117" t="s">
        <v>3559</v>
      </c>
    </row>
    <row r="1640" spans="48:56" x14ac:dyDescent="0.25">
      <c r="AV1640" s="201"/>
      <c r="AW1640" s="201"/>
      <c r="AX1640" s="201"/>
      <c r="AZ1640" s="201"/>
      <c r="BB1640"/>
      <c r="BD1640" s="117" t="s">
        <v>3560</v>
      </c>
    </row>
    <row r="1641" spans="48:56" x14ac:dyDescent="0.25">
      <c r="AV1641" s="201"/>
      <c r="AW1641" s="201"/>
      <c r="AX1641" s="201"/>
      <c r="AZ1641" s="201"/>
      <c r="BB1641"/>
      <c r="BD1641" s="117" t="s">
        <v>3561</v>
      </c>
    </row>
    <row r="1642" spans="48:56" x14ac:dyDescent="0.25">
      <c r="AV1642" s="201"/>
      <c r="AW1642" s="201"/>
      <c r="AX1642" s="201"/>
      <c r="AZ1642" s="201"/>
      <c r="BB1642"/>
      <c r="BD1642" s="117" t="s">
        <v>3562</v>
      </c>
    </row>
    <row r="1643" spans="48:56" x14ac:dyDescent="0.25">
      <c r="AV1643" s="201"/>
      <c r="AW1643" s="201"/>
      <c r="AX1643" s="201"/>
      <c r="AZ1643" s="201"/>
      <c r="BB1643"/>
      <c r="BD1643" s="117" t="s">
        <v>3563</v>
      </c>
    </row>
    <row r="1644" spans="48:56" x14ac:dyDescent="0.25">
      <c r="AV1644" s="201"/>
      <c r="AW1644" s="201"/>
      <c r="AX1644" s="201"/>
      <c r="AZ1644" s="201"/>
      <c r="BB1644"/>
      <c r="BD1644" s="117" t="s">
        <v>3564</v>
      </c>
    </row>
    <row r="1645" spans="48:56" x14ac:dyDescent="0.25">
      <c r="AV1645" s="201"/>
      <c r="AW1645" s="201"/>
      <c r="AX1645" s="201"/>
      <c r="AZ1645" s="201"/>
      <c r="BB1645"/>
      <c r="BD1645" s="117" t="s">
        <v>3565</v>
      </c>
    </row>
    <row r="1646" spans="48:56" x14ac:dyDescent="0.25">
      <c r="AV1646" s="201"/>
      <c r="AW1646" s="201"/>
      <c r="AX1646" s="201"/>
      <c r="AZ1646" s="201"/>
      <c r="BB1646"/>
      <c r="BD1646" s="117" t="s">
        <v>3566</v>
      </c>
    </row>
    <row r="1647" spans="48:56" x14ac:dyDescent="0.25">
      <c r="AV1647" s="201"/>
      <c r="AW1647" s="201"/>
      <c r="AX1647" s="201"/>
      <c r="AZ1647" s="201"/>
      <c r="BB1647"/>
      <c r="BD1647" s="117" t="s">
        <v>3567</v>
      </c>
    </row>
    <row r="1648" spans="48:56" x14ac:dyDescent="0.25">
      <c r="AV1648" s="201"/>
      <c r="AW1648" s="201"/>
      <c r="AX1648" s="201"/>
      <c r="AZ1648" s="201"/>
      <c r="BB1648"/>
      <c r="BD1648" s="117" t="s">
        <v>3568</v>
      </c>
    </row>
    <row r="1649" spans="48:56" x14ac:dyDescent="0.25">
      <c r="AV1649" s="201"/>
      <c r="AW1649" s="201"/>
      <c r="AX1649" s="201"/>
      <c r="AZ1649" s="201"/>
      <c r="BB1649"/>
      <c r="BD1649" s="117" t="s">
        <v>3569</v>
      </c>
    </row>
    <row r="1650" spans="48:56" x14ac:dyDescent="0.25">
      <c r="AV1650" s="201"/>
      <c r="AW1650" s="201"/>
      <c r="AX1650" s="201"/>
      <c r="AZ1650" s="201"/>
      <c r="BB1650"/>
      <c r="BD1650" s="117" t="s">
        <v>3570</v>
      </c>
    </row>
    <row r="1651" spans="48:56" x14ac:dyDescent="0.25">
      <c r="AV1651" s="201"/>
      <c r="AW1651" s="201"/>
      <c r="AX1651" s="201"/>
      <c r="AZ1651" s="201"/>
      <c r="BB1651"/>
      <c r="BD1651" s="117" t="s">
        <v>3571</v>
      </c>
    </row>
    <row r="1652" spans="48:56" x14ac:dyDescent="0.25">
      <c r="AV1652" s="201"/>
      <c r="AW1652" s="201"/>
      <c r="AX1652" s="201"/>
      <c r="AZ1652" s="201"/>
      <c r="BB1652"/>
      <c r="BD1652" s="117" t="s">
        <v>3572</v>
      </c>
    </row>
    <row r="1653" spans="48:56" x14ac:dyDescent="0.25">
      <c r="AV1653" s="201"/>
      <c r="AW1653" s="201"/>
      <c r="AX1653" s="201"/>
      <c r="AZ1653" s="201"/>
      <c r="BB1653"/>
      <c r="BD1653" s="117" t="s">
        <v>3573</v>
      </c>
    </row>
    <row r="1654" spans="48:56" x14ac:dyDescent="0.25">
      <c r="AV1654" s="201"/>
      <c r="AW1654" s="201"/>
      <c r="AX1654" s="201"/>
      <c r="AZ1654" s="201"/>
      <c r="BB1654"/>
      <c r="BD1654" s="117" t="s">
        <v>3574</v>
      </c>
    </row>
    <row r="1655" spans="48:56" x14ac:dyDescent="0.25">
      <c r="AV1655" s="201"/>
      <c r="AW1655" s="201"/>
      <c r="AX1655" s="201"/>
      <c r="AZ1655" s="201"/>
      <c r="BB1655"/>
      <c r="BD1655" s="117" t="s">
        <v>3575</v>
      </c>
    </row>
    <row r="1656" spans="48:56" x14ac:dyDescent="0.25">
      <c r="AV1656" s="201"/>
      <c r="AW1656" s="201"/>
      <c r="AX1656" s="201"/>
      <c r="AZ1656" s="201"/>
      <c r="BB1656"/>
      <c r="BD1656" s="117" t="s">
        <v>3576</v>
      </c>
    </row>
    <row r="1657" spans="48:56" x14ac:dyDescent="0.25">
      <c r="AV1657" s="201"/>
      <c r="AW1657" s="201"/>
      <c r="AX1657" s="201"/>
      <c r="AZ1657" s="201"/>
      <c r="BB1657"/>
      <c r="BD1657" s="117" t="s">
        <v>3577</v>
      </c>
    </row>
    <row r="1658" spans="48:56" x14ac:dyDescent="0.25">
      <c r="AV1658" s="201"/>
      <c r="AW1658" s="201"/>
      <c r="AX1658" s="201"/>
      <c r="AZ1658" s="201"/>
      <c r="BB1658"/>
      <c r="BD1658" s="117" t="s">
        <v>3578</v>
      </c>
    </row>
    <row r="1659" spans="48:56" x14ac:dyDescent="0.25">
      <c r="AV1659" s="201"/>
      <c r="AW1659" s="201"/>
      <c r="AX1659" s="201"/>
      <c r="AZ1659" s="201"/>
      <c r="BB1659"/>
      <c r="BD1659" s="117" t="s">
        <v>3579</v>
      </c>
    </row>
    <row r="1660" spans="48:56" x14ac:dyDescent="0.25">
      <c r="AV1660" s="201"/>
      <c r="AW1660" s="201"/>
      <c r="AX1660" s="201"/>
      <c r="AZ1660" s="201"/>
      <c r="BB1660"/>
      <c r="BD1660" s="117" t="s">
        <v>3580</v>
      </c>
    </row>
    <row r="1661" spans="48:56" x14ac:dyDescent="0.25">
      <c r="AV1661" s="201"/>
      <c r="AW1661" s="201"/>
      <c r="AX1661" s="201"/>
      <c r="AZ1661" s="201"/>
      <c r="BB1661"/>
      <c r="BD1661" s="117" t="s">
        <v>3581</v>
      </c>
    </row>
    <row r="1662" spans="48:56" x14ac:dyDescent="0.25">
      <c r="AV1662" s="201"/>
      <c r="AW1662" s="201"/>
      <c r="AX1662" s="201"/>
      <c r="AZ1662" s="201"/>
      <c r="BB1662"/>
      <c r="BD1662" s="117" t="s">
        <v>3582</v>
      </c>
    </row>
    <row r="1663" spans="48:56" x14ac:dyDescent="0.25">
      <c r="AV1663" s="201"/>
      <c r="AW1663" s="201"/>
      <c r="AX1663" s="201"/>
      <c r="AZ1663" s="201"/>
      <c r="BB1663"/>
      <c r="BD1663" s="117" t="s">
        <v>3583</v>
      </c>
    </row>
    <row r="1664" spans="48:56" x14ac:dyDescent="0.25">
      <c r="AV1664" s="201"/>
      <c r="AW1664" s="201"/>
      <c r="AX1664" s="201"/>
      <c r="AZ1664" s="201"/>
      <c r="BB1664"/>
      <c r="BD1664" s="117" t="s">
        <v>3584</v>
      </c>
    </row>
    <row r="1665" spans="48:56" x14ac:dyDescent="0.25">
      <c r="AV1665" s="201"/>
      <c r="AW1665" s="201"/>
      <c r="AX1665" s="201"/>
      <c r="AZ1665" s="201"/>
      <c r="BB1665"/>
      <c r="BD1665" s="117" t="s">
        <v>3585</v>
      </c>
    </row>
    <row r="1666" spans="48:56" x14ac:dyDescent="0.25">
      <c r="AV1666" s="201"/>
      <c r="AW1666" s="201"/>
      <c r="AX1666" s="201"/>
      <c r="AZ1666" s="201"/>
      <c r="BB1666"/>
      <c r="BD1666" s="117" t="s">
        <v>3586</v>
      </c>
    </row>
    <row r="1667" spans="48:56" x14ac:dyDescent="0.25">
      <c r="AV1667" s="201"/>
      <c r="AW1667" s="201"/>
      <c r="AX1667" s="201"/>
      <c r="AZ1667" s="201"/>
      <c r="BB1667"/>
      <c r="BD1667" s="117" t="s">
        <v>3587</v>
      </c>
    </row>
    <row r="1668" spans="48:56" x14ac:dyDescent="0.25">
      <c r="AV1668" s="201"/>
      <c r="AW1668" s="201"/>
      <c r="AX1668" s="201"/>
      <c r="AZ1668" s="201"/>
      <c r="BB1668"/>
      <c r="BD1668" s="117" t="s">
        <v>3588</v>
      </c>
    </row>
    <row r="1669" spans="48:56" x14ac:dyDescent="0.25">
      <c r="AV1669" s="201"/>
      <c r="AW1669" s="201"/>
      <c r="AX1669" s="201"/>
      <c r="AZ1669" s="201"/>
      <c r="BB1669"/>
      <c r="BD1669" s="117" t="s">
        <v>3589</v>
      </c>
    </row>
    <row r="1670" spans="48:56" x14ac:dyDescent="0.25">
      <c r="AV1670" s="201"/>
      <c r="AW1670" s="201"/>
      <c r="AX1670" s="201"/>
      <c r="AZ1670" s="201"/>
      <c r="BB1670"/>
      <c r="BD1670" s="117" t="s">
        <v>3590</v>
      </c>
    </row>
    <row r="1671" spans="48:56" x14ac:dyDescent="0.25">
      <c r="AV1671" s="201"/>
      <c r="AW1671" s="201"/>
      <c r="AX1671" s="201"/>
      <c r="AZ1671" s="201"/>
      <c r="BB1671"/>
      <c r="BD1671" s="117" t="s">
        <v>3591</v>
      </c>
    </row>
    <row r="1672" spans="48:56" x14ac:dyDescent="0.25">
      <c r="AV1672" s="201"/>
      <c r="AW1672" s="201"/>
      <c r="AX1672" s="201"/>
      <c r="AZ1672" s="201"/>
      <c r="BB1672"/>
      <c r="BD1672" s="117" t="s">
        <v>3592</v>
      </c>
    </row>
    <row r="1673" spans="48:56" x14ac:dyDescent="0.25">
      <c r="AV1673" s="201"/>
      <c r="AW1673" s="201"/>
      <c r="AX1673" s="201"/>
      <c r="AZ1673" s="201"/>
      <c r="BB1673"/>
      <c r="BD1673" s="117" t="s">
        <v>3593</v>
      </c>
    </row>
    <row r="1674" spans="48:56" x14ac:dyDescent="0.25">
      <c r="AV1674" s="201"/>
      <c r="AW1674" s="201"/>
      <c r="AX1674" s="201"/>
      <c r="AZ1674" s="201"/>
      <c r="BB1674"/>
      <c r="BD1674" s="117" t="s">
        <v>3594</v>
      </c>
    </row>
    <row r="1675" spans="48:56" x14ac:dyDescent="0.25">
      <c r="AV1675" s="201"/>
      <c r="AW1675" s="201"/>
      <c r="AX1675" s="201"/>
      <c r="AZ1675" s="201"/>
      <c r="BB1675"/>
      <c r="BD1675" s="117" t="s">
        <v>3595</v>
      </c>
    </row>
    <row r="1676" spans="48:56" x14ac:dyDescent="0.25">
      <c r="AV1676" s="201"/>
      <c r="AW1676" s="201"/>
      <c r="AX1676" s="201"/>
      <c r="AZ1676" s="201"/>
      <c r="BB1676"/>
      <c r="BD1676" s="117" t="s">
        <v>3596</v>
      </c>
    </row>
    <row r="1677" spans="48:56" x14ac:dyDescent="0.25">
      <c r="AV1677" s="201"/>
      <c r="AW1677" s="201"/>
      <c r="AX1677" s="201"/>
      <c r="AZ1677" s="201"/>
      <c r="BB1677"/>
      <c r="BD1677" s="117" t="s">
        <v>3597</v>
      </c>
    </row>
    <row r="1678" spans="48:56" x14ac:dyDescent="0.25">
      <c r="AV1678" s="201"/>
      <c r="AW1678" s="201"/>
      <c r="AX1678" s="201"/>
      <c r="AZ1678" s="201"/>
      <c r="BB1678"/>
      <c r="BD1678" s="117" t="s">
        <v>3598</v>
      </c>
    </row>
    <row r="1679" spans="48:56" x14ac:dyDescent="0.25">
      <c r="AV1679" s="201"/>
      <c r="AW1679" s="201"/>
      <c r="AX1679" s="201"/>
      <c r="AZ1679" s="201"/>
      <c r="BB1679"/>
      <c r="BD1679" s="117" t="s">
        <v>3599</v>
      </c>
    </row>
    <row r="1680" spans="48:56" x14ac:dyDescent="0.25">
      <c r="AV1680" s="201"/>
      <c r="AW1680" s="201"/>
      <c r="AX1680" s="201"/>
      <c r="AZ1680" s="201"/>
      <c r="BB1680"/>
      <c r="BD1680" s="117" t="s">
        <v>3600</v>
      </c>
    </row>
    <row r="1681" spans="48:56" x14ac:dyDescent="0.25">
      <c r="AV1681" s="201"/>
      <c r="AW1681" s="201"/>
      <c r="AX1681" s="201"/>
      <c r="AZ1681" s="201"/>
      <c r="BB1681"/>
      <c r="BD1681" s="117" t="s">
        <v>3601</v>
      </c>
    </row>
    <row r="1682" spans="48:56" x14ac:dyDescent="0.25">
      <c r="AV1682" s="201"/>
      <c r="AW1682" s="201"/>
      <c r="AX1682" s="201"/>
      <c r="AZ1682" s="201"/>
      <c r="BB1682"/>
      <c r="BD1682" s="117" t="s">
        <v>3602</v>
      </c>
    </row>
    <row r="1683" spans="48:56" x14ac:dyDescent="0.25">
      <c r="AV1683" s="201"/>
      <c r="AW1683" s="201"/>
      <c r="AX1683" s="201"/>
      <c r="AZ1683" s="201"/>
      <c r="BB1683"/>
      <c r="BD1683" s="117" t="s">
        <v>3603</v>
      </c>
    </row>
    <row r="1684" spans="48:56" x14ac:dyDescent="0.25">
      <c r="AV1684" s="201"/>
      <c r="AW1684" s="201"/>
      <c r="AX1684" s="201"/>
      <c r="AZ1684" s="201"/>
      <c r="BB1684"/>
      <c r="BD1684" s="117" t="s">
        <v>3604</v>
      </c>
    </row>
    <row r="1685" spans="48:56" x14ac:dyDescent="0.25">
      <c r="AV1685" s="201"/>
      <c r="AW1685" s="201"/>
      <c r="AX1685" s="201"/>
      <c r="AZ1685" s="201"/>
      <c r="BB1685"/>
      <c r="BD1685" s="117" t="s">
        <v>3605</v>
      </c>
    </row>
    <row r="1686" spans="48:56" x14ac:dyDescent="0.25">
      <c r="AV1686" s="201"/>
      <c r="AW1686" s="201"/>
      <c r="AX1686" s="201"/>
      <c r="AZ1686" s="201"/>
      <c r="BB1686"/>
      <c r="BD1686" s="117" t="s">
        <v>3606</v>
      </c>
    </row>
    <row r="1687" spans="48:56" x14ac:dyDescent="0.25">
      <c r="AV1687" s="201"/>
      <c r="AW1687" s="201"/>
      <c r="AX1687" s="201"/>
      <c r="AZ1687" s="201"/>
      <c r="BB1687"/>
      <c r="BD1687" s="117" t="s">
        <v>3607</v>
      </c>
    </row>
    <row r="1688" spans="48:56" x14ac:dyDescent="0.25">
      <c r="AV1688" s="201"/>
      <c r="AW1688" s="201"/>
      <c r="AX1688" s="201"/>
      <c r="AZ1688" s="201"/>
      <c r="BB1688"/>
      <c r="BD1688" s="117" t="s">
        <v>3608</v>
      </c>
    </row>
    <row r="1689" spans="48:56" x14ac:dyDescent="0.25">
      <c r="AV1689" s="201"/>
      <c r="AW1689" s="201"/>
      <c r="AX1689" s="201"/>
      <c r="AZ1689" s="201"/>
      <c r="BB1689"/>
      <c r="BD1689" s="117" t="s">
        <v>3609</v>
      </c>
    </row>
    <row r="1690" spans="48:56" x14ac:dyDescent="0.25">
      <c r="AV1690" s="201"/>
      <c r="AW1690" s="201"/>
      <c r="AX1690" s="201"/>
      <c r="AZ1690" s="201"/>
      <c r="BB1690"/>
      <c r="BD1690" s="117" t="s">
        <v>3610</v>
      </c>
    </row>
    <row r="1691" spans="48:56" x14ac:dyDescent="0.25">
      <c r="AV1691" s="201"/>
      <c r="AW1691" s="201"/>
      <c r="AX1691" s="201"/>
      <c r="AZ1691" s="201"/>
      <c r="BB1691"/>
      <c r="BD1691" s="117" t="s">
        <v>3611</v>
      </c>
    </row>
    <row r="1692" spans="48:56" x14ac:dyDescent="0.25">
      <c r="AV1692" s="201"/>
      <c r="AW1692" s="201"/>
      <c r="AX1692" s="201"/>
      <c r="AZ1692" s="201"/>
      <c r="BB1692"/>
      <c r="BD1692" s="117" t="s">
        <v>3612</v>
      </c>
    </row>
    <row r="1693" spans="48:56" x14ac:dyDescent="0.25">
      <c r="AV1693" s="201"/>
      <c r="AW1693" s="201"/>
      <c r="AX1693" s="201"/>
      <c r="AZ1693" s="201"/>
      <c r="BB1693"/>
      <c r="BD1693" s="117" t="s">
        <v>3613</v>
      </c>
    </row>
    <row r="1694" spans="48:56" x14ac:dyDescent="0.25">
      <c r="AV1694" s="201"/>
      <c r="AW1694" s="201"/>
      <c r="AX1694" s="201"/>
      <c r="AZ1694" s="201"/>
      <c r="BB1694"/>
      <c r="BD1694" s="117" t="s">
        <v>3614</v>
      </c>
    </row>
    <row r="1695" spans="48:56" x14ac:dyDescent="0.25">
      <c r="AV1695" s="201"/>
      <c r="AW1695" s="201"/>
      <c r="AX1695" s="201"/>
      <c r="AZ1695" s="201"/>
      <c r="BB1695"/>
      <c r="BD1695" s="117" t="s">
        <v>3615</v>
      </c>
    </row>
    <row r="1696" spans="48:56" x14ac:dyDescent="0.25">
      <c r="AV1696" s="201"/>
      <c r="AW1696" s="201"/>
      <c r="AX1696" s="201"/>
      <c r="AZ1696" s="201"/>
      <c r="BB1696"/>
      <c r="BD1696" s="117" t="s">
        <v>3616</v>
      </c>
    </row>
    <row r="1697" spans="48:56" x14ac:dyDescent="0.25">
      <c r="AV1697" s="201"/>
      <c r="AW1697" s="201"/>
      <c r="AX1697" s="201"/>
      <c r="AZ1697" s="201"/>
      <c r="BB1697"/>
      <c r="BD1697" s="117" t="s">
        <v>3617</v>
      </c>
    </row>
    <row r="1698" spans="48:56" x14ac:dyDescent="0.25">
      <c r="AV1698" s="201"/>
      <c r="AW1698" s="201"/>
      <c r="AX1698" s="201"/>
      <c r="AZ1698" s="201"/>
      <c r="BB1698"/>
      <c r="BD1698" s="117" t="s">
        <v>3618</v>
      </c>
    </row>
    <row r="1699" spans="48:56" x14ac:dyDescent="0.25">
      <c r="AV1699" s="201"/>
      <c r="AW1699" s="201"/>
      <c r="AX1699" s="201"/>
      <c r="AZ1699" s="201"/>
      <c r="BB1699"/>
      <c r="BD1699" s="117" t="s">
        <v>3619</v>
      </c>
    </row>
    <row r="1700" spans="48:56" x14ac:dyDescent="0.25">
      <c r="AV1700" s="201"/>
      <c r="AW1700" s="201"/>
      <c r="AX1700" s="201"/>
      <c r="AZ1700" s="201"/>
      <c r="BB1700"/>
      <c r="BD1700" s="117" t="s">
        <v>3620</v>
      </c>
    </row>
    <row r="1701" spans="48:56" x14ac:dyDescent="0.25">
      <c r="AV1701" s="201"/>
      <c r="AW1701" s="201"/>
      <c r="AX1701" s="201"/>
      <c r="AZ1701" s="201"/>
      <c r="BB1701"/>
      <c r="BD1701" s="117" t="s">
        <v>3621</v>
      </c>
    </row>
    <row r="1702" spans="48:56" x14ac:dyDescent="0.25">
      <c r="AV1702" s="201"/>
      <c r="AW1702" s="201"/>
      <c r="AX1702" s="201"/>
      <c r="AZ1702" s="201"/>
      <c r="BB1702"/>
      <c r="BD1702" s="117" t="s">
        <v>3622</v>
      </c>
    </row>
    <row r="1703" spans="48:56" x14ac:dyDescent="0.25">
      <c r="AV1703" s="201"/>
      <c r="AW1703" s="201"/>
      <c r="AX1703" s="201"/>
      <c r="AZ1703" s="201"/>
      <c r="BB1703"/>
      <c r="BD1703" s="117" t="s">
        <v>3623</v>
      </c>
    </row>
    <row r="1704" spans="48:56" x14ac:dyDescent="0.25">
      <c r="AV1704" s="201"/>
      <c r="AW1704" s="201"/>
      <c r="AX1704" s="201"/>
      <c r="AZ1704" s="201"/>
      <c r="BB1704"/>
      <c r="BD1704" s="117" t="s">
        <v>3624</v>
      </c>
    </row>
    <row r="1705" spans="48:56" x14ac:dyDescent="0.25">
      <c r="AV1705" s="201"/>
      <c r="AW1705" s="201"/>
      <c r="AX1705" s="201"/>
      <c r="AZ1705" s="201"/>
      <c r="BB1705"/>
      <c r="BD1705" s="117" t="s">
        <v>3625</v>
      </c>
    </row>
    <row r="1706" spans="48:56" x14ac:dyDescent="0.25">
      <c r="AV1706" s="201"/>
      <c r="AW1706" s="201"/>
      <c r="AX1706" s="201"/>
      <c r="AZ1706" s="201"/>
      <c r="BB1706"/>
      <c r="BD1706" s="117" t="s">
        <v>3626</v>
      </c>
    </row>
    <row r="1707" spans="48:56" x14ac:dyDescent="0.25">
      <c r="AV1707" s="201"/>
      <c r="AW1707" s="201"/>
      <c r="AX1707" s="201"/>
      <c r="AZ1707" s="201"/>
      <c r="BB1707"/>
      <c r="BD1707" s="117" t="s">
        <v>3627</v>
      </c>
    </row>
    <row r="1708" spans="48:56" x14ac:dyDescent="0.25">
      <c r="AV1708" s="201"/>
      <c r="AW1708" s="201"/>
      <c r="AX1708" s="201"/>
      <c r="AZ1708" s="201"/>
      <c r="BB1708"/>
      <c r="BD1708" s="117" t="s">
        <v>3628</v>
      </c>
    </row>
    <row r="1709" spans="48:56" x14ac:dyDescent="0.25">
      <c r="AV1709" s="201"/>
      <c r="AW1709" s="201"/>
      <c r="AX1709" s="201"/>
      <c r="AZ1709" s="201"/>
      <c r="BB1709"/>
      <c r="BD1709" s="117" t="s">
        <v>3629</v>
      </c>
    </row>
    <row r="1710" spans="48:56" x14ac:dyDescent="0.25">
      <c r="AV1710" s="201"/>
      <c r="AW1710" s="201"/>
      <c r="AX1710" s="201"/>
      <c r="AZ1710" s="201"/>
      <c r="BB1710"/>
      <c r="BD1710" s="117" t="s">
        <v>3630</v>
      </c>
    </row>
    <row r="1711" spans="48:56" x14ac:dyDescent="0.25">
      <c r="AV1711" s="201"/>
      <c r="AW1711" s="201"/>
      <c r="AX1711" s="201"/>
      <c r="AZ1711" s="201"/>
      <c r="BB1711"/>
      <c r="BD1711" s="117" t="s">
        <v>3631</v>
      </c>
    </row>
    <row r="1712" spans="48:56" x14ac:dyDescent="0.25">
      <c r="AV1712" s="201"/>
      <c r="AW1712" s="201"/>
      <c r="AX1712" s="201"/>
      <c r="AZ1712" s="201"/>
      <c r="BB1712"/>
      <c r="BD1712" s="117" t="s">
        <v>3632</v>
      </c>
    </row>
    <row r="1713" spans="48:56" x14ac:dyDescent="0.25">
      <c r="AV1713" s="201"/>
      <c r="AW1713" s="201"/>
      <c r="AX1713" s="201"/>
      <c r="AZ1713" s="201"/>
      <c r="BB1713"/>
      <c r="BD1713" s="117" t="s">
        <v>3633</v>
      </c>
    </row>
    <row r="1714" spans="48:56" x14ac:dyDescent="0.25">
      <c r="AV1714" s="201"/>
      <c r="AW1714" s="201"/>
      <c r="AX1714" s="201"/>
      <c r="AZ1714" s="201"/>
      <c r="BB1714"/>
      <c r="BD1714" s="117" t="s">
        <v>3634</v>
      </c>
    </row>
    <row r="1715" spans="48:56" x14ac:dyDescent="0.25">
      <c r="AV1715" s="201"/>
      <c r="AW1715" s="201"/>
      <c r="AX1715" s="201"/>
      <c r="AZ1715" s="201"/>
      <c r="BB1715"/>
      <c r="BD1715" s="117" t="s">
        <v>3635</v>
      </c>
    </row>
    <row r="1716" spans="48:56" x14ac:dyDescent="0.25">
      <c r="AV1716" s="201"/>
      <c r="AW1716" s="201"/>
      <c r="AX1716" s="201"/>
      <c r="AZ1716" s="201"/>
      <c r="BB1716"/>
      <c r="BD1716" s="117" t="s">
        <v>3636</v>
      </c>
    </row>
    <row r="1717" spans="48:56" x14ac:dyDescent="0.25">
      <c r="AV1717" s="201"/>
      <c r="AW1717" s="201"/>
      <c r="AX1717" s="201"/>
      <c r="AZ1717" s="201"/>
      <c r="BB1717"/>
      <c r="BD1717" s="117" t="s">
        <v>3637</v>
      </c>
    </row>
    <row r="1718" spans="48:56" x14ac:dyDescent="0.25">
      <c r="AV1718" s="201"/>
      <c r="AW1718" s="201"/>
      <c r="AX1718" s="201"/>
      <c r="AZ1718" s="201"/>
      <c r="BB1718"/>
      <c r="BD1718" s="117" t="s">
        <v>3638</v>
      </c>
    </row>
    <row r="1719" spans="48:56" x14ac:dyDescent="0.25">
      <c r="AV1719" s="201"/>
      <c r="AW1719" s="201"/>
      <c r="AX1719" s="201"/>
      <c r="AZ1719" s="201"/>
      <c r="BB1719"/>
      <c r="BD1719" s="117" t="s">
        <v>3639</v>
      </c>
    </row>
    <row r="1720" spans="48:56" x14ac:dyDescent="0.25">
      <c r="AV1720" s="201"/>
      <c r="AW1720" s="201"/>
      <c r="AX1720" s="201"/>
      <c r="AZ1720" s="201"/>
      <c r="BB1720"/>
      <c r="BD1720" s="117" t="s">
        <v>3640</v>
      </c>
    </row>
    <row r="1721" spans="48:56" x14ac:dyDescent="0.25">
      <c r="AV1721" s="201"/>
      <c r="AW1721" s="201"/>
      <c r="AX1721" s="201"/>
      <c r="AZ1721" s="201"/>
      <c r="BB1721"/>
      <c r="BD1721" s="117" t="s">
        <v>3641</v>
      </c>
    </row>
    <row r="1722" spans="48:56" x14ac:dyDescent="0.25">
      <c r="AV1722" s="201"/>
      <c r="AW1722" s="201"/>
      <c r="AX1722" s="201"/>
      <c r="AZ1722" s="201"/>
      <c r="BB1722"/>
      <c r="BD1722" s="117" t="s">
        <v>3642</v>
      </c>
    </row>
    <row r="1723" spans="48:56" x14ac:dyDescent="0.25">
      <c r="AV1723" s="201"/>
      <c r="AW1723" s="201"/>
      <c r="AX1723" s="201"/>
      <c r="AZ1723" s="201"/>
      <c r="BB1723"/>
      <c r="BD1723" s="117" t="s">
        <v>3643</v>
      </c>
    </row>
    <row r="1724" spans="48:56" x14ac:dyDescent="0.25">
      <c r="AV1724" s="201"/>
      <c r="AW1724" s="201"/>
      <c r="AX1724" s="201"/>
      <c r="AZ1724" s="201"/>
      <c r="BB1724"/>
      <c r="BD1724" s="117" t="s">
        <v>3644</v>
      </c>
    </row>
    <row r="1725" spans="48:56" x14ac:dyDescent="0.25">
      <c r="AV1725" s="201"/>
      <c r="AW1725" s="201"/>
      <c r="AX1725" s="201"/>
      <c r="AZ1725" s="201"/>
      <c r="BB1725"/>
      <c r="BD1725" s="117" t="s">
        <v>3645</v>
      </c>
    </row>
    <row r="1726" spans="48:56" x14ac:dyDescent="0.25">
      <c r="AV1726" s="201"/>
      <c r="AW1726" s="201"/>
      <c r="AX1726" s="201"/>
      <c r="AZ1726" s="201"/>
      <c r="BB1726"/>
      <c r="BD1726" s="117" t="s">
        <v>3646</v>
      </c>
    </row>
    <row r="1727" spans="48:56" x14ac:dyDescent="0.25">
      <c r="AV1727" s="201"/>
      <c r="AW1727" s="201"/>
      <c r="AX1727" s="201"/>
      <c r="AZ1727" s="201"/>
      <c r="BB1727"/>
      <c r="BD1727" s="117" t="s">
        <v>3647</v>
      </c>
    </row>
    <row r="1728" spans="48:56" x14ac:dyDescent="0.25">
      <c r="AV1728" s="201"/>
      <c r="AW1728" s="201"/>
      <c r="AX1728" s="201"/>
      <c r="AZ1728" s="201"/>
      <c r="BB1728"/>
      <c r="BD1728" s="117" t="s">
        <v>3648</v>
      </c>
    </row>
    <row r="1729" spans="48:56" x14ac:dyDescent="0.25">
      <c r="AV1729" s="201"/>
      <c r="AW1729" s="201"/>
      <c r="AX1729" s="201"/>
      <c r="AZ1729" s="201"/>
      <c r="BB1729"/>
      <c r="BD1729" s="117" t="s">
        <v>3649</v>
      </c>
    </row>
    <row r="1730" spans="48:56" x14ac:dyDescent="0.25">
      <c r="AV1730" s="201"/>
      <c r="AW1730" s="201"/>
      <c r="AX1730" s="201"/>
      <c r="AZ1730" s="201"/>
      <c r="BB1730"/>
      <c r="BD1730" s="117" t="s">
        <v>3650</v>
      </c>
    </row>
    <row r="1731" spans="48:56" x14ac:dyDescent="0.25">
      <c r="AV1731" s="201"/>
      <c r="AW1731" s="201"/>
      <c r="AX1731" s="201"/>
      <c r="AZ1731" s="201"/>
      <c r="BB1731"/>
      <c r="BD1731" s="117" t="s">
        <v>3651</v>
      </c>
    </row>
    <row r="1732" spans="48:56" x14ac:dyDescent="0.25">
      <c r="AV1732" s="201"/>
      <c r="AW1732" s="201"/>
      <c r="AX1732" s="201"/>
      <c r="AZ1732" s="201"/>
      <c r="BB1732"/>
      <c r="BD1732" s="117" t="s">
        <v>3652</v>
      </c>
    </row>
    <row r="1733" spans="48:56" x14ac:dyDescent="0.25">
      <c r="AV1733" s="201"/>
      <c r="AW1733" s="201"/>
      <c r="AX1733" s="201"/>
      <c r="AZ1733" s="201"/>
      <c r="BB1733"/>
      <c r="BD1733" s="117" t="s">
        <v>3653</v>
      </c>
    </row>
    <row r="1734" spans="48:56" x14ac:dyDescent="0.25">
      <c r="AV1734" s="201"/>
      <c r="AW1734" s="201"/>
      <c r="AX1734" s="201"/>
      <c r="AZ1734" s="201"/>
      <c r="BB1734"/>
      <c r="BD1734" s="117" t="s">
        <v>3654</v>
      </c>
    </row>
    <row r="1735" spans="48:56" x14ac:dyDescent="0.25">
      <c r="AV1735" s="201"/>
      <c r="AW1735" s="201"/>
      <c r="AX1735" s="201"/>
      <c r="AZ1735" s="201"/>
      <c r="BB1735"/>
      <c r="BD1735" s="117" t="s">
        <v>3655</v>
      </c>
    </row>
    <row r="1736" spans="48:56" x14ac:dyDescent="0.25">
      <c r="AV1736" s="201"/>
      <c r="AW1736" s="201"/>
      <c r="AX1736" s="201"/>
      <c r="AZ1736" s="201"/>
      <c r="BB1736"/>
      <c r="BD1736" s="117" t="s">
        <v>3656</v>
      </c>
    </row>
    <row r="1737" spans="48:56" x14ac:dyDescent="0.25">
      <c r="AV1737" s="201"/>
      <c r="AW1737" s="201"/>
      <c r="AX1737" s="201"/>
      <c r="AZ1737" s="201"/>
      <c r="BB1737"/>
      <c r="BD1737" s="117" t="s">
        <v>3657</v>
      </c>
    </row>
    <row r="1738" spans="48:56" x14ac:dyDescent="0.25">
      <c r="AV1738" s="201"/>
      <c r="AW1738" s="201"/>
      <c r="AX1738" s="201"/>
      <c r="AZ1738" s="201"/>
      <c r="BB1738"/>
      <c r="BD1738" s="117" t="s">
        <v>3658</v>
      </c>
    </row>
    <row r="1739" spans="48:56" x14ac:dyDescent="0.25">
      <c r="AV1739" s="201"/>
      <c r="AW1739" s="201"/>
      <c r="AX1739" s="201"/>
      <c r="AZ1739" s="201"/>
      <c r="BB1739"/>
      <c r="BD1739" s="117" t="s">
        <v>3659</v>
      </c>
    </row>
    <row r="1740" spans="48:56" x14ac:dyDescent="0.25">
      <c r="AV1740" s="201"/>
      <c r="AW1740" s="201"/>
      <c r="AX1740" s="201"/>
      <c r="AZ1740" s="201"/>
      <c r="BB1740"/>
      <c r="BD1740" s="117" t="s">
        <v>3660</v>
      </c>
    </row>
    <row r="1741" spans="48:56" x14ac:dyDescent="0.25">
      <c r="AV1741" s="201"/>
      <c r="AW1741" s="201"/>
      <c r="AX1741" s="201"/>
      <c r="AZ1741" s="201"/>
      <c r="BB1741"/>
      <c r="BD1741" s="117" t="s">
        <v>3661</v>
      </c>
    </row>
    <row r="1742" spans="48:56" x14ac:dyDescent="0.25">
      <c r="AV1742" s="201"/>
      <c r="AW1742" s="201"/>
      <c r="AX1742" s="201"/>
      <c r="AZ1742" s="201"/>
      <c r="BB1742"/>
      <c r="BD1742" s="117" t="s">
        <v>3662</v>
      </c>
    </row>
    <row r="1743" spans="48:56" x14ac:dyDescent="0.25">
      <c r="AV1743" s="201"/>
      <c r="AW1743" s="201"/>
      <c r="AX1743" s="201"/>
      <c r="AZ1743" s="201"/>
      <c r="BB1743"/>
      <c r="BD1743" s="117" t="s">
        <v>3663</v>
      </c>
    </row>
    <row r="1744" spans="48:56" x14ac:dyDescent="0.25">
      <c r="AV1744" s="201"/>
      <c r="AW1744" s="201"/>
      <c r="AX1744" s="201"/>
      <c r="AZ1744" s="201"/>
      <c r="BB1744"/>
      <c r="BD1744" s="117" t="s">
        <v>3664</v>
      </c>
    </row>
    <row r="1745" spans="48:56" x14ac:dyDescent="0.25">
      <c r="AV1745" s="201"/>
      <c r="AW1745" s="201"/>
      <c r="AX1745" s="201"/>
      <c r="AZ1745" s="201"/>
      <c r="BB1745"/>
      <c r="BD1745" s="117" t="s">
        <v>3665</v>
      </c>
    </row>
    <row r="1746" spans="48:56" x14ac:dyDescent="0.25">
      <c r="AV1746" s="201"/>
      <c r="AW1746" s="201"/>
      <c r="AX1746" s="201"/>
      <c r="AZ1746" s="201"/>
      <c r="BB1746"/>
      <c r="BD1746" s="117" t="s">
        <v>3666</v>
      </c>
    </row>
    <row r="1747" spans="48:56" x14ac:dyDescent="0.25">
      <c r="AV1747" s="201"/>
      <c r="AW1747" s="201"/>
      <c r="AX1747" s="201"/>
      <c r="AZ1747" s="201"/>
      <c r="BB1747"/>
      <c r="BD1747" s="117" t="s">
        <v>3667</v>
      </c>
    </row>
    <row r="1748" spans="48:56" x14ac:dyDescent="0.25">
      <c r="AV1748" s="201"/>
      <c r="AW1748" s="201"/>
      <c r="AX1748" s="201"/>
      <c r="AZ1748" s="201"/>
      <c r="BB1748"/>
      <c r="BD1748" s="117" t="s">
        <v>3668</v>
      </c>
    </row>
    <row r="1749" spans="48:56" x14ac:dyDescent="0.25">
      <c r="AV1749" s="201"/>
      <c r="AW1749" s="201"/>
      <c r="AX1749" s="201"/>
      <c r="AZ1749" s="201"/>
      <c r="BB1749"/>
      <c r="BD1749" s="117" t="s">
        <v>3669</v>
      </c>
    </row>
    <row r="1750" spans="48:56" x14ac:dyDescent="0.25">
      <c r="AV1750" s="201"/>
      <c r="AW1750" s="201"/>
      <c r="AX1750" s="201"/>
      <c r="AZ1750" s="201"/>
      <c r="BB1750"/>
      <c r="BD1750" s="117" t="s">
        <v>3670</v>
      </c>
    </row>
    <row r="1751" spans="48:56" x14ac:dyDescent="0.25">
      <c r="AV1751" s="201"/>
      <c r="AW1751" s="201"/>
      <c r="AX1751" s="201"/>
      <c r="AZ1751" s="201"/>
      <c r="BB1751"/>
      <c r="BD1751" s="117" t="s">
        <v>3671</v>
      </c>
    </row>
    <row r="1752" spans="48:56" x14ac:dyDescent="0.25">
      <c r="AV1752" s="201"/>
      <c r="AW1752" s="201"/>
      <c r="AX1752" s="201"/>
      <c r="AZ1752" s="201"/>
      <c r="BB1752"/>
      <c r="BD1752" s="117" t="s">
        <v>3672</v>
      </c>
    </row>
    <row r="1753" spans="48:56" x14ac:dyDescent="0.25">
      <c r="AV1753" s="201"/>
      <c r="AW1753" s="201"/>
      <c r="AX1753" s="201"/>
      <c r="AZ1753" s="201"/>
      <c r="BB1753"/>
      <c r="BD1753" s="117" t="s">
        <v>3673</v>
      </c>
    </row>
    <row r="1754" spans="48:56" x14ac:dyDescent="0.25">
      <c r="AV1754" s="201"/>
      <c r="AW1754" s="201"/>
      <c r="AX1754" s="201"/>
      <c r="AZ1754" s="201"/>
      <c r="BB1754"/>
      <c r="BD1754" s="117" t="s">
        <v>3674</v>
      </c>
    </row>
    <row r="1755" spans="48:56" x14ac:dyDescent="0.25">
      <c r="AV1755" s="201"/>
      <c r="AW1755" s="201"/>
      <c r="AX1755" s="201"/>
      <c r="AZ1755" s="201"/>
      <c r="BB1755"/>
      <c r="BD1755" s="117" t="s">
        <v>3675</v>
      </c>
    </row>
    <row r="1756" spans="48:56" x14ac:dyDescent="0.25">
      <c r="AV1756" s="201"/>
      <c r="AW1756" s="201"/>
      <c r="AX1756" s="201"/>
      <c r="AZ1756" s="201"/>
      <c r="BB1756"/>
      <c r="BD1756" s="117" t="s">
        <v>3676</v>
      </c>
    </row>
    <row r="1757" spans="48:56" x14ac:dyDescent="0.25">
      <c r="AV1757" s="201"/>
      <c r="AW1757" s="201"/>
      <c r="AX1757" s="201"/>
      <c r="AZ1757" s="201"/>
      <c r="BB1757"/>
      <c r="BD1757" s="117" t="s">
        <v>3677</v>
      </c>
    </row>
    <row r="1758" spans="48:56" x14ac:dyDescent="0.25">
      <c r="AV1758" s="201"/>
      <c r="AW1758" s="201"/>
      <c r="AX1758" s="201"/>
      <c r="AZ1758" s="201"/>
      <c r="BB1758"/>
      <c r="BD1758" s="117" t="s">
        <v>3678</v>
      </c>
    </row>
    <row r="1759" spans="48:56" x14ac:dyDescent="0.25">
      <c r="AV1759" s="201"/>
      <c r="AW1759" s="201"/>
      <c r="AX1759" s="201"/>
      <c r="AZ1759" s="201"/>
      <c r="BB1759"/>
      <c r="BD1759" s="117" t="s">
        <v>3679</v>
      </c>
    </row>
    <row r="1760" spans="48:56" x14ac:dyDescent="0.25">
      <c r="AV1760" s="201"/>
      <c r="AW1760" s="201"/>
      <c r="AX1760" s="201"/>
      <c r="AZ1760" s="201"/>
      <c r="BB1760"/>
      <c r="BD1760" s="117" t="s">
        <v>3680</v>
      </c>
    </row>
    <row r="1761" spans="48:56" x14ac:dyDescent="0.25">
      <c r="AV1761" s="201"/>
      <c r="AW1761" s="201"/>
      <c r="AX1761" s="201"/>
      <c r="AZ1761" s="201"/>
      <c r="BB1761"/>
      <c r="BD1761" s="117" t="s">
        <v>3681</v>
      </c>
    </row>
    <row r="1762" spans="48:56" x14ac:dyDescent="0.25">
      <c r="AV1762" s="201"/>
      <c r="AW1762" s="201"/>
      <c r="AX1762" s="201"/>
      <c r="AZ1762" s="201"/>
      <c r="BB1762"/>
      <c r="BD1762" s="117" t="s">
        <v>3682</v>
      </c>
    </row>
    <row r="1763" spans="48:56" x14ac:dyDescent="0.25">
      <c r="AV1763" s="201"/>
      <c r="AW1763" s="201"/>
      <c r="AX1763" s="201"/>
      <c r="AZ1763" s="201"/>
      <c r="BB1763"/>
      <c r="BD1763" s="117" t="s">
        <v>3683</v>
      </c>
    </row>
    <row r="1764" spans="48:56" x14ac:dyDescent="0.25">
      <c r="AV1764" s="201"/>
      <c r="AW1764" s="201"/>
      <c r="AX1764" s="201"/>
      <c r="AZ1764" s="201"/>
      <c r="BB1764"/>
      <c r="BD1764" s="117" t="s">
        <v>3684</v>
      </c>
    </row>
    <row r="1765" spans="48:56" x14ac:dyDescent="0.25">
      <c r="AV1765" s="201"/>
      <c r="AW1765" s="201"/>
      <c r="AX1765" s="201"/>
      <c r="AZ1765" s="201"/>
      <c r="BB1765"/>
      <c r="BD1765" s="117" t="s">
        <v>3685</v>
      </c>
    </row>
    <row r="1766" spans="48:56" x14ac:dyDescent="0.25">
      <c r="AV1766" s="201"/>
      <c r="AW1766" s="201"/>
      <c r="AX1766" s="201"/>
      <c r="AZ1766" s="201"/>
      <c r="BB1766"/>
      <c r="BD1766" s="117" t="s">
        <v>3686</v>
      </c>
    </row>
    <row r="1767" spans="48:56" x14ac:dyDescent="0.25">
      <c r="AV1767" s="201"/>
      <c r="AW1767" s="201"/>
      <c r="AX1767" s="201"/>
      <c r="AZ1767" s="201"/>
      <c r="BB1767"/>
      <c r="BD1767" s="117" t="s">
        <v>3687</v>
      </c>
    </row>
    <row r="1768" spans="48:56" x14ac:dyDescent="0.25">
      <c r="AV1768" s="201"/>
      <c r="AW1768" s="201"/>
      <c r="AX1768" s="201"/>
      <c r="AZ1768" s="201"/>
      <c r="BB1768"/>
      <c r="BD1768" s="117" t="s">
        <v>3688</v>
      </c>
    </row>
    <row r="1769" spans="48:56" x14ac:dyDescent="0.25">
      <c r="AV1769" s="201"/>
      <c r="AW1769" s="201"/>
      <c r="AX1769" s="201"/>
      <c r="AZ1769" s="201"/>
      <c r="BB1769"/>
      <c r="BD1769" s="117" t="s">
        <v>3689</v>
      </c>
    </row>
    <row r="1770" spans="48:56" x14ac:dyDescent="0.25">
      <c r="AV1770" s="201"/>
      <c r="AW1770" s="201"/>
      <c r="AX1770" s="201"/>
      <c r="AZ1770" s="201"/>
      <c r="BB1770"/>
      <c r="BD1770" s="117" t="s">
        <v>3690</v>
      </c>
    </row>
    <row r="1771" spans="48:56" x14ac:dyDescent="0.25">
      <c r="AV1771" s="201"/>
      <c r="AW1771" s="201"/>
      <c r="AX1771" s="201"/>
      <c r="AZ1771" s="201"/>
      <c r="BB1771"/>
      <c r="BD1771" s="117" t="s">
        <v>3691</v>
      </c>
    </row>
    <row r="1772" spans="48:56" x14ac:dyDescent="0.25">
      <c r="AV1772" s="201"/>
      <c r="AW1772" s="201"/>
      <c r="AX1772" s="201"/>
      <c r="AZ1772" s="201"/>
      <c r="BB1772"/>
      <c r="BD1772" s="117" t="s">
        <v>3692</v>
      </c>
    </row>
    <row r="1773" spans="48:56" x14ac:dyDescent="0.25">
      <c r="AV1773" s="201"/>
      <c r="AW1773" s="201"/>
      <c r="AX1773" s="201"/>
      <c r="AZ1773" s="201"/>
      <c r="BB1773"/>
      <c r="BD1773" s="117" t="s">
        <v>3693</v>
      </c>
    </row>
    <row r="1774" spans="48:56" x14ac:dyDescent="0.25">
      <c r="AV1774" s="201"/>
      <c r="AW1774" s="201"/>
      <c r="AX1774" s="201"/>
      <c r="AZ1774" s="201"/>
      <c r="BB1774"/>
      <c r="BD1774" s="117" t="s">
        <v>3694</v>
      </c>
    </row>
    <row r="1775" spans="48:56" x14ac:dyDescent="0.25">
      <c r="AV1775" s="201"/>
      <c r="AW1775" s="201"/>
      <c r="AX1775" s="201"/>
      <c r="AZ1775" s="201"/>
      <c r="BB1775"/>
      <c r="BD1775" s="117" t="s">
        <v>3695</v>
      </c>
    </row>
    <row r="1776" spans="48:56" x14ac:dyDescent="0.25">
      <c r="AV1776" s="201"/>
      <c r="AW1776" s="201"/>
      <c r="AX1776" s="201"/>
      <c r="AZ1776" s="201"/>
      <c r="BB1776"/>
      <c r="BD1776" s="117" t="s">
        <v>3696</v>
      </c>
    </row>
    <row r="1777" spans="48:56" x14ac:dyDescent="0.25">
      <c r="AV1777" s="201"/>
      <c r="AW1777" s="201"/>
      <c r="AX1777" s="201"/>
      <c r="AZ1777" s="201"/>
      <c r="BB1777"/>
      <c r="BD1777" s="117" t="s">
        <v>3697</v>
      </c>
    </row>
    <row r="1778" spans="48:56" x14ac:dyDescent="0.25">
      <c r="AV1778" s="201"/>
      <c r="AW1778" s="201"/>
      <c r="AX1778" s="201"/>
      <c r="AZ1778" s="201"/>
      <c r="BB1778"/>
      <c r="BD1778" s="117" t="s">
        <v>3698</v>
      </c>
    </row>
    <row r="1779" spans="48:56" x14ac:dyDescent="0.25">
      <c r="AV1779" s="201"/>
      <c r="AW1779" s="201"/>
      <c r="AX1779" s="201"/>
      <c r="AZ1779" s="201"/>
      <c r="BB1779"/>
      <c r="BD1779" s="117" t="s">
        <v>3699</v>
      </c>
    </row>
    <row r="1780" spans="48:56" x14ac:dyDescent="0.25">
      <c r="AV1780" s="201"/>
      <c r="AW1780" s="201"/>
      <c r="AX1780" s="201"/>
      <c r="AZ1780" s="201"/>
      <c r="BB1780"/>
      <c r="BD1780" s="117" t="s">
        <v>3700</v>
      </c>
    </row>
    <row r="1781" spans="48:56" x14ac:dyDescent="0.25">
      <c r="AV1781" s="201"/>
      <c r="AW1781" s="201"/>
      <c r="AX1781" s="201"/>
      <c r="AZ1781" s="201"/>
      <c r="BB1781"/>
      <c r="BD1781" s="117" t="s">
        <v>3701</v>
      </c>
    </row>
    <row r="1782" spans="48:56" x14ac:dyDescent="0.25">
      <c r="AV1782" s="201"/>
      <c r="AW1782" s="201"/>
      <c r="AX1782" s="201"/>
      <c r="AZ1782" s="201"/>
      <c r="BB1782"/>
      <c r="BD1782" s="117" t="s">
        <v>3702</v>
      </c>
    </row>
    <row r="1783" spans="48:56" x14ac:dyDescent="0.25">
      <c r="AV1783" s="201"/>
      <c r="AW1783" s="201"/>
      <c r="AX1783" s="201"/>
      <c r="AZ1783" s="201"/>
      <c r="BB1783"/>
      <c r="BD1783" s="117" t="s">
        <v>3703</v>
      </c>
    </row>
    <row r="1784" spans="48:56" x14ac:dyDescent="0.25">
      <c r="AV1784" s="201"/>
      <c r="AW1784" s="201"/>
      <c r="AX1784" s="201"/>
      <c r="AZ1784" s="201"/>
      <c r="BB1784"/>
      <c r="BD1784" s="117" t="s">
        <v>3704</v>
      </c>
    </row>
    <row r="1785" spans="48:56" x14ac:dyDescent="0.25">
      <c r="AV1785" s="201"/>
      <c r="AW1785" s="201"/>
      <c r="AX1785" s="201"/>
      <c r="AZ1785" s="201"/>
      <c r="BB1785"/>
      <c r="BD1785" s="117" t="s">
        <v>3705</v>
      </c>
    </row>
    <row r="1786" spans="48:56" x14ac:dyDescent="0.25">
      <c r="AV1786" s="201"/>
      <c r="AW1786" s="201"/>
      <c r="AX1786" s="201"/>
      <c r="AZ1786" s="201"/>
      <c r="BB1786"/>
      <c r="BD1786" s="117" t="s">
        <v>3706</v>
      </c>
    </row>
    <row r="1787" spans="48:56" x14ac:dyDescent="0.25">
      <c r="AV1787" s="201"/>
      <c r="AW1787" s="201"/>
      <c r="AX1787" s="201"/>
      <c r="AZ1787" s="201"/>
      <c r="BB1787"/>
      <c r="BD1787" s="117" t="s">
        <v>3707</v>
      </c>
    </row>
    <row r="1788" spans="48:56" x14ac:dyDescent="0.25">
      <c r="AV1788" s="201"/>
      <c r="AW1788" s="201"/>
      <c r="AX1788" s="201"/>
      <c r="AZ1788" s="201"/>
      <c r="BB1788"/>
      <c r="BD1788" s="117" t="s">
        <v>3708</v>
      </c>
    </row>
    <row r="1789" spans="48:56" x14ac:dyDescent="0.25">
      <c r="AV1789" s="201"/>
      <c r="AW1789" s="201"/>
      <c r="AX1789" s="201"/>
      <c r="AZ1789" s="201"/>
      <c r="BB1789"/>
      <c r="BD1789" s="117" t="s">
        <v>3709</v>
      </c>
    </row>
    <row r="1790" spans="48:56" x14ac:dyDescent="0.25">
      <c r="AV1790" s="201"/>
      <c r="AW1790" s="201"/>
      <c r="AX1790" s="201"/>
      <c r="AZ1790" s="201"/>
      <c r="BB1790"/>
      <c r="BD1790" s="117" t="s">
        <v>3710</v>
      </c>
    </row>
    <row r="1791" spans="48:56" x14ac:dyDescent="0.25">
      <c r="AV1791" s="201"/>
      <c r="AW1791" s="201"/>
      <c r="AX1791" s="201"/>
      <c r="AZ1791" s="201"/>
      <c r="BB1791"/>
      <c r="BD1791" s="117" t="s">
        <v>3711</v>
      </c>
    </row>
    <row r="1792" spans="48:56" x14ac:dyDescent="0.25">
      <c r="AV1792" s="201"/>
      <c r="AW1792" s="201"/>
      <c r="AX1792" s="201"/>
      <c r="AZ1792" s="201"/>
      <c r="BB1792"/>
      <c r="BD1792" s="117" t="s">
        <v>3712</v>
      </c>
    </row>
    <row r="1793" spans="48:56" x14ac:dyDescent="0.25">
      <c r="AV1793" s="201"/>
      <c r="AW1793" s="201"/>
      <c r="AX1793" s="201"/>
      <c r="AZ1793" s="201"/>
      <c r="BB1793"/>
      <c r="BD1793" s="117" t="s">
        <v>3713</v>
      </c>
    </row>
    <row r="1794" spans="48:56" x14ac:dyDescent="0.25">
      <c r="AV1794" s="201"/>
      <c r="AW1794" s="201"/>
      <c r="AX1794" s="201"/>
      <c r="AZ1794" s="201"/>
      <c r="BB1794"/>
      <c r="BD1794" s="117" t="s">
        <v>3714</v>
      </c>
    </row>
    <row r="1795" spans="48:56" x14ac:dyDescent="0.25">
      <c r="AV1795" s="201"/>
      <c r="AW1795" s="201"/>
      <c r="AX1795" s="201"/>
      <c r="AZ1795" s="201"/>
      <c r="BB1795"/>
      <c r="BD1795" s="117" t="s">
        <v>3715</v>
      </c>
    </row>
    <row r="1796" spans="48:56" x14ac:dyDescent="0.25">
      <c r="AV1796" s="201"/>
      <c r="AW1796" s="201"/>
      <c r="AX1796" s="201"/>
      <c r="AZ1796" s="201"/>
      <c r="BB1796"/>
      <c r="BD1796" s="117" t="s">
        <v>3716</v>
      </c>
    </row>
    <row r="1797" spans="48:56" x14ac:dyDescent="0.25">
      <c r="AV1797" s="201"/>
      <c r="AW1797" s="201"/>
      <c r="AX1797" s="201"/>
      <c r="AZ1797" s="201"/>
      <c r="BB1797"/>
      <c r="BD1797" s="117" t="s">
        <v>3717</v>
      </c>
    </row>
    <row r="1798" spans="48:56" x14ac:dyDescent="0.25">
      <c r="AV1798" s="201"/>
      <c r="AW1798" s="201"/>
      <c r="AX1798" s="201"/>
      <c r="AZ1798" s="201"/>
      <c r="BB1798"/>
      <c r="BD1798" s="117" t="s">
        <v>3718</v>
      </c>
    </row>
    <row r="1799" spans="48:56" x14ac:dyDescent="0.25">
      <c r="AV1799" s="201"/>
      <c r="AW1799" s="201"/>
      <c r="AX1799" s="201"/>
      <c r="AZ1799" s="201"/>
      <c r="BB1799"/>
      <c r="BD1799" s="117" t="s">
        <v>3719</v>
      </c>
    </row>
    <row r="1800" spans="48:56" x14ac:dyDescent="0.25">
      <c r="AV1800" s="201"/>
      <c r="AW1800" s="201"/>
      <c r="AX1800" s="201"/>
      <c r="AZ1800" s="201"/>
      <c r="BB1800"/>
      <c r="BD1800" s="117" t="s">
        <v>3720</v>
      </c>
    </row>
    <row r="1801" spans="48:56" x14ac:dyDescent="0.25">
      <c r="AV1801" s="201"/>
      <c r="AW1801" s="201"/>
      <c r="AX1801" s="201"/>
      <c r="AZ1801" s="201"/>
      <c r="BB1801"/>
      <c r="BD1801" s="117" t="s">
        <v>3721</v>
      </c>
    </row>
    <row r="1802" spans="48:56" x14ac:dyDescent="0.25">
      <c r="AV1802" s="201"/>
      <c r="AW1802" s="201"/>
      <c r="AX1802" s="201"/>
      <c r="AZ1802" s="201"/>
      <c r="BB1802"/>
      <c r="BD1802" s="117" t="s">
        <v>3722</v>
      </c>
    </row>
    <row r="1803" spans="48:56" x14ac:dyDescent="0.25">
      <c r="AV1803" s="201"/>
      <c r="AW1803" s="201"/>
      <c r="AX1803" s="201"/>
      <c r="AZ1803" s="201"/>
      <c r="BB1803"/>
      <c r="BD1803" s="117" t="s">
        <v>3723</v>
      </c>
    </row>
    <row r="1804" spans="48:56" x14ac:dyDescent="0.25">
      <c r="AV1804" s="201"/>
      <c r="AW1804" s="201"/>
      <c r="AX1804" s="201"/>
      <c r="AZ1804" s="201"/>
      <c r="BB1804"/>
      <c r="BD1804" s="117" t="s">
        <v>3724</v>
      </c>
    </row>
    <row r="1805" spans="48:56" x14ac:dyDescent="0.25">
      <c r="AV1805" s="201"/>
      <c r="AW1805" s="201"/>
      <c r="AX1805" s="201"/>
      <c r="AZ1805" s="201"/>
      <c r="BB1805"/>
      <c r="BD1805" s="117" t="s">
        <v>3725</v>
      </c>
    </row>
    <row r="1806" spans="48:56" x14ac:dyDescent="0.25">
      <c r="AV1806" s="201"/>
      <c r="AW1806" s="201"/>
      <c r="AX1806" s="201"/>
      <c r="AZ1806" s="201"/>
      <c r="BB1806"/>
      <c r="BD1806" s="117" t="s">
        <v>3726</v>
      </c>
    </row>
    <row r="1807" spans="48:56" x14ac:dyDescent="0.25">
      <c r="AV1807" s="201"/>
      <c r="AW1807" s="201"/>
      <c r="AX1807" s="201"/>
      <c r="AZ1807" s="201"/>
      <c r="BB1807"/>
      <c r="BD1807" s="117" t="s">
        <v>3727</v>
      </c>
    </row>
    <row r="1808" spans="48:56" x14ac:dyDescent="0.25">
      <c r="AV1808" s="201"/>
      <c r="AW1808" s="201"/>
      <c r="AX1808" s="201"/>
      <c r="AZ1808" s="201"/>
      <c r="BB1808"/>
      <c r="BD1808" s="117" t="s">
        <v>3728</v>
      </c>
    </row>
    <row r="1809" spans="48:56" x14ac:dyDescent="0.25">
      <c r="AV1809" s="201"/>
      <c r="AW1809" s="201"/>
      <c r="AX1809" s="201"/>
      <c r="AZ1809" s="201"/>
      <c r="BB1809"/>
      <c r="BD1809" s="117" t="s">
        <v>3729</v>
      </c>
    </row>
    <row r="1810" spans="48:56" x14ac:dyDescent="0.25">
      <c r="AV1810" s="201"/>
      <c r="AW1810" s="201"/>
      <c r="AX1810" s="201"/>
      <c r="AZ1810" s="201"/>
      <c r="BB1810"/>
      <c r="BD1810" s="117" t="s">
        <v>3730</v>
      </c>
    </row>
    <row r="1811" spans="48:56" x14ac:dyDescent="0.25">
      <c r="AV1811" s="201"/>
      <c r="AW1811" s="201"/>
      <c r="AX1811" s="201"/>
      <c r="AZ1811" s="201"/>
      <c r="BB1811"/>
      <c r="BD1811" s="117" t="s">
        <v>3731</v>
      </c>
    </row>
    <row r="1812" spans="48:56" x14ac:dyDescent="0.25">
      <c r="AV1812" s="201"/>
      <c r="AW1812" s="201"/>
      <c r="AX1812" s="201"/>
      <c r="AZ1812" s="201"/>
      <c r="BB1812"/>
      <c r="BD1812" s="117" t="s">
        <v>3732</v>
      </c>
    </row>
    <row r="1813" spans="48:56" x14ac:dyDescent="0.25">
      <c r="AV1813" s="201"/>
      <c r="AW1813" s="201"/>
      <c r="AX1813" s="201"/>
      <c r="AZ1813" s="201"/>
      <c r="BB1813"/>
      <c r="BD1813" s="117" t="s">
        <v>3733</v>
      </c>
    </row>
    <row r="1814" spans="48:56" x14ac:dyDescent="0.25">
      <c r="AV1814" s="201"/>
      <c r="AW1814" s="201"/>
      <c r="AX1814" s="201"/>
      <c r="AZ1814" s="201"/>
      <c r="BB1814"/>
      <c r="BD1814" s="117" t="s">
        <v>3734</v>
      </c>
    </row>
    <row r="1815" spans="48:56" x14ac:dyDescent="0.25">
      <c r="AV1815" s="201"/>
      <c r="AW1815" s="201"/>
      <c r="AX1815" s="201"/>
      <c r="AZ1815" s="201"/>
      <c r="BB1815"/>
      <c r="BD1815" s="117" t="s">
        <v>3735</v>
      </c>
    </row>
    <row r="1816" spans="48:56" x14ac:dyDescent="0.25">
      <c r="AV1816" s="201"/>
      <c r="AW1816" s="201"/>
      <c r="AX1816" s="201"/>
      <c r="AZ1816" s="201"/>
      <c r="BB1816"/>
      <c r="BD1816" s="117" t="s">
        <v>3736</v>
      </c>
    </row>
    <row r="1817" spans="48:56" x14ac:dyDescent="0.25">
      <c r="AV1817" s="201"/>
      <c r="AW1817" s="201"/>
      <c r="AX1817" s="201"/>
      <c r="AZ1817" s="201"/>
      <c r="BB1817"/>
      <c r="BD1817" s="117" t="s">
        <v>3737</v>
      </c>
    </row>
    <row r="1818" spans="48:56" x14ac:dyDescent="0.25">
      <c r="AV1818" s="201"/>
      <c r="AW1818" s="201"/>
      <c r="AX1818" s="201"/>
      <c r="AZ1818" s="201"/>
      <c r="BB1818"/>
      <c r="BD1818" s="117" t="s">
        <v>3738</v>
      </c>
    </row>
    <row r="1819" spans="48:56" x14ac:dyDescent="0.25">
      <c r="AV1819" s="201"/>
      <c r="AW1819" s="201"/>
      <c r="AX1819" s="201"/>
      <c r="AZ1819" s="201"/>
      <c r="BB1819"/>
      <c r="BD1819" s="117" t="s">
        <v>3739</v>
      </c>
    </row>
    <row r="1820" spans="48:56" x14ac:dyDescent="0.25">
      <c r="AV1820" s="201"/>
      <c r="AW1820" s="201"/>
      <c r="AX1820" s="201"/>
      <c r="AZ1820" s="201"/>
      <c r="BB1820"/>
      <c r="BD1820" s="117" t="s">
        <v>3740</v>
      </c>
    </row>
    <row r="1821" spans="48:56" x14ac:dyDescent="0.25">
      <c r="AV1821" s="201"/>
      <c r="AW1821" s="201"/>
      <c r="AX1821" s="201"/>
      <c r="AZ1821" s="201"/>
      <c r="BB1821"/>
      <c r="BD1821" s="117" t="s">
        <v>3741</v>
      </c>
    </row>
    <row r="1822" spans="48:56" x14ac:dyDescent="0.25">
      <c r="AV1822" s="201"/>
      <c r="AW1822" s="201"/>
      <c r="AX1822" s="201"/>
      <c r="AZ1822" s="201"/>
      <c r="BB1822"/>
      <c r="BD1822" s="117" t="s">
        <v>3742</v>
      </c>
    </row>
    <row r="1823" spans="48:56" x14ac:dyDescent="0.25">
      <c r="AV1823" s="201"/>
      <c r="AW1823" s="201"/>
      <c r="AX1823" s="201"/>
      <c r="AZ1823" s="201"/>
      <c r="BB1823"/>
      <c r="BD1823" s="117" t="s">
        <v>3743</v>
      </c>
    </row>
    <row r="1824" spans="48:56" x14ac:dyDescent="0.25">
      <c r="AV1824" s="201"/>
      <c r="AW1824" s="201"/>
      <c r="AX1824" s="201"/>
      <c r="AZ1824" s="201"/>
      <c r="BB1824"/>
      <c r="BD1824" s="117" t="s">
        <v>3744</v>
      </c>
    </row>
    <row r="1825" spans="48:56" x14ac:dyDescent="0.25">
      <c r="AV1825" s="201"/>
      <c r="AW1825" s="201"/>
      <c r="AX1825" s="201"/>
      <c r="AZ1825" s="201"/>
      <c r="BB1825"/>
      <c r="BD1825" s="117" t="s">
        <v>3745</v>
      </c>
    </row>
    <row r="1826" spans="48:56" x14ac:dyDescent="0.25">
      <c r="AV1826" s="201"/>
      <c r="AW1826" s="201"/>
      <c r="AX1826" s="201"/>
      <c r="AZ1826" s="201"/>
      <c r="BB1826"/>
      <c r="BD1826" s="117" t="s">
        <v>3746</v>
      </c>
    </row>
    <row r="1827" spans="48:56" x14ac:dyDescent="0.25">
      <c r="AV1827" s="201"/>
      <c r="AW1827" s="201"/>
      <c r="AX1827" s="201"/>
      <c r="AZ1827" s="201"/>
      <c r="BB1827"/>
      <c r="BD1827" s="117" t="s">
        <v>3747</v>
      </c>
    </row>
    <row r="1828" spans="48:56" x14ac:dyDescent="0.25">
      <c r="AV1828" s="201"/>
      <c r="AW1828" s="201"/>
      <c r="AX1828" s="201"/>
      <c r="AZ1828" s="201"/>
      <c r="BB1828"/>
      <c r="BD1828" s="117" t="s">
        <v>3748</v>
      </c>
    </row>
    <row r="1829" spans="48:56" x14ac:dyDescent="0.25">
      <c r="AV1829" s="201"/>
      <c r="AW1829" s="201"/>
      <c r="AX1829" s="201"/>
      <c r="AZ1829" s="201"/>
      <c r="BB1829"/>
      <c r="BD1829" s="117" t="s">
        <v>3749</v>
      </c>
    </row>
    <row r="1830" spans="48:56" x14ac:dyDescent="0.25">
      <c r="AV1830" s="201"/>
      <c r="AW1830" s="201"/>
      <c r="AX1830" s="201"/>
      <c r="AZ1830" s="201"/>
      <c r="BB1830"/>
      <c r="BD1830" s="117" t="s">
        <v>3750</v>
      </c>
    </row>
    <row r="1831" spans="48:56" x14ac:dyDescent="0.25">
      <c r="AV1831" s="201"/>
      <c r="AW1831" s="201"/>
      <c r="AX1831" s="201"/>
      <c r="AZ1831" s="201"/>
      <c r="BB1831"/>
      <c r="BD1831" s="117" t="s">
        <v>3751</v>
      </c>
    </row>
    <row r="1832" spans="48:56" x14ac:dyDescent="0.25">
      <c r="AV1832" s="201"/>
      <c r="AW1832" s="201"/>
      <c r="AX1832" s="201"/>
      <c r="AZ1832" s="201"/>
      <c r="BB1832"/>
      <c r="BD1832" s="117" t="s">
        <v>3752</v>
      </c>
    </row>
    <row r="1833" spans="48:56" x14ac:dyDescent="0.25">
      <c r="AV1833" s="201"/>
      <c r="AW1833" s="201"/>
      <c r="AX1833" s="201"/>
      <c r="AZ1833" s="201"/>
      <c r="BB1833"/>
      <c r="BD1833" s="117" t="s">
        <v>3753</v>
      </c>
    </row>
    <row r="1834" spans="48:56" x14ac:dyDescent="0.25">
      <c r="AV1834" s="201"/>
      <c r="AW1834" s="201"/>
      <c r="AX1834" s="201"/>
      <c r="AZ1834" s="201"/>
      <c r="BB1834"/>
      <c r="BD1834" s="117" t="s">
        <v>3754</v>
      </c>
    </row>
    <row r="1835" spans="48:56" x14ac:dyDescent="0.25">
      <c r="AV1835" s="201"/>
      <c r="AW1835" s="201"/>
      <c r="AX1835" s="201"/>
      <c r="AZ1835" s="201"/>
      <c r="BB1835"/>
      <c r="BD1835" s="117" t="s">
        <v>3755</v>
      </c>
    </row>
    <row r="1836" spans="48:56" x14ac:dyDescent="0.25">
      <c r="AV1836" s="201"/>
      <c r="AW1836" s="201"/>
      <c r="AX1836" s="201"/>
      <c r="AZ1836" s="201"/>
      <c r="BB1836"/>
      <c r="BD1836" s="117" t="s">
        <v>3756</v>
      </c>
    </row>
    <row r="1837" spans="48:56" x14ac:dyDescent="0.25">
      <c r="AV1837" s="201"/>
      <c r="AW1837" s="201"/>
      <c r="AX1837" s="201"/>
      <c r="AZ1837" s="201"/>
      <c r="BB1837"/>
      <c r="BD1837" s="117" t="s">
        <v>3757</v>
      </c>
    </row>
    <row r="1838" spans="48:56" x14ac:dyDescent="0.25">
      <c r="AV1838" s="201"/>
      <c r="AW1838" s="201"/>
      <c r="AX1838" s="201"/>
      <c r="AZ1838" s="201"/>
      <c r="BB1838"/>
      <c r="BD1838" s="117" t="s">
        <v>3758</v>
      </c>
    </row>
    <row r="1839" spans="48:56" x14ac:dyDescent="0.25">
      <c r="AV1839" s="201"/>
      <c r="AW1839" s="201"/>
      <c r="AX1839" s="201"/>
      <c r="AZ1839" s="201"/>
      <c r="BB1839"/>
      <c r="BD1839" s="117" t="s">
        <v>3759</v>
      </c>
    </row>
    <row r="1840" spans="48:56" x14ac:dyDescent="0.25">
      <c r="AV1840" s="201"/>
      <c r="AW1840" s="201"/>
      <c r="AX1840" s="201"/>
      <c r="AZ1840" s="201"/>
      <c r="BB1840"/>
      <c r="BD1840" s="117" t="s">
        <v>3760</v>
      </c>
    </row>
    <row r="1841" spans="48:56" x14ac:dyDescent="0.25">
      <c r="AV1841" s="201"/>
      <c r="AW1841" s="201"/>
      <c r="AX1841" s="201"/>
      <c r="AZ1841" s="201"/>
      <c r="BB1841"/>
      <c r="BD1841" s="117" t="s">
        <v>3761</v>
      </c>
    </row>
    <row r="1842" spans="48:56" x14ac:dyDescent="0.25">
      <c r="AV1842" s="201"/>
      <c r="AW1842" s="201"/>
      <c r="AX1842" s="201"/>
      <c r="AZ1842" s="201"/>
      <c r="BB1842"/>
      <c r="BD1842" s="117" t="s">
        <v>3762</v>
      </c>
    </row>
    <row r="1843" spans="48:56" x14ac:dyDescent="0.25">
      <c r="AV1843" s="201"/>
      <c r="AW1843" s="201"/>
      <c r="AX1843" s="201"/>
      <c r="AZ1843" s="201"/>
      <c r="BB1843"/>
      <c r="BD1843" s="117" t="s">
        <v>3763</v>
      </c>
    </row>
    <row r="1844" spans="48:56" x14ac:dyDescent="0.25">
      <c r="AV1844" s="201"/>
      <c r="AW1844" s="201"/>
      <c r="AX1844" s="201"/>
      <c r="AZ1844" s="201"/>
      <c r="BB1844"/>
      <c r="BD1844" s="117" t="s">
        <v>3764</v>
      </c>
    </row>
    <row r="1845" spans="48:56" x14ac:dyDescent="0.25">
      <c r="AV1845" s="201"/>
      <c r="AW1845" s="201"/>
      <c r="AX1845" s="201"/>
      <c r="AZ1845" s="201"/>
      <c r="BB1845"/>
      <c r="BD1845" s="117" t="s">
        <v>3765</v>
      </c>
    </row>
    <row r="1846" spans="48:56" x14ac:dyDescent="0.25">
      <c r="AV1846" s="201"/>
      <c r="AW1846" s="201"/>
      <c r="AX1846" s="201"/>
      <c r="AZ1846" s="201"/>
      <c r="BB1846"/>
      <c r="BD1846" s="117" t="s">
        <v>3766</v>
      </c>
    </row>
    <row r="1847" spans="48:56" x14ac:dyDescent="0.25">
      <c r="AV1847" s="201"/>
      <c r="AW1847" s="201"/>
      <c r="AX1847" s="201"/>
      <c r="AZ1847" s="201"/>
      <c r="BB1847"/>
      <c r="BD1847" s="117" t="s">
        <v>3767</v>
      </c>
    </row>
    <row r="1848" spans="48:56" x14ac:dyDescent="0.25">
      <c r="AV1848" s="201"/>
      <c r="AW1848" s="201"/>
      <c r="AX1848" s="201"/>
      <c r="AZ1848" s="201"/>
      <c r="BB1848"/>
      <c r="BD1848" s="117" t="s">
        <v>3768</v>
      </c>
    </row>
    <row r="1849" spans="48:56" x14ac:dyDescent="0.25">
      <c r="AV1849" s="201"/>
      <c r="AW1849" s="201"/>
      <c r="AX1849" s="201"/>
      <c r="AZ1849" s="201"/>
      <c r="BB1849"/>
      <c r="BD1849" s="117" t="s">
        <v>3769</v>
      </c>
    </row>
    <row r="1850" spans="48:56" x14ac:dyDescent="0.25">
      <c r="AV1850" s="201"/>
      <c r="AW1850" s="201"/>
      <c r="AX1850" s="201"/>
      <c r="AZ1850" s="201"/>
      <c r="BB1850"/>
      <c r="BD1850" s="117" t="s">
        <v>3770</v>
      </c>
    </row>
    <row r="1851" spans="48:56" x14ac:dyDescent="0.25">
      <c r="AV1851" s="201"/>
      <c r="AW1851" s="201"/>
      <c r="AX1851" s="201"/>
      <c r="AZ1851" s="201"/>
      <c r="BB1851"/>
      <c r="BD1851" s="117" t="s">
        <v>3771</v>
      </c>
    </row>
    <row r="1852" spans="48:56" x14ac:dyDescent="0.25">
      <c r="AV1852" s="201"/>
      <c r="AW1852" s="201"/>
      <c r="AX1852" s="201"/>
      <c r="AZ1852" s="201"/>
      <c r="BB1852"/>
      <c r="BD1852" s="117" t="s">
        <v>3772</v>
      </c>
    </row>
    <row r="1853" spans="48:56" x14ac:dyDescent="0.25">
      <c r="AV1853" s="201"/>
      <c r="AW1853" s="201"/>
      <c r="AX1853" s="201"/>
      <c r="AZ1853" s="201"/>
      <c r="BB1853"/>
      <c r="BD1853" s="117" t="s">
        <v>3773</v>
      </c>
    </row>
    <row r="1854" spans="48:56" x14ac:dyDescent="0.25">
      <c r="AV1854" s="201"/>
      <c r="AW1854" s="201"/>
      <c r="AX1854" s="201"/>
      <c r="AZ1854" s="201"/>
      <c r="BB1854"/>
      <c r="BD1854" s="117" t="s">
        <v>3774</v>
      </c>
    </row>
    <row r="1855" spans="48:56" x14ac:dyDescent="0.25">
      <c r="AV1855" s="201"/>
      <c r="AW1855" s="201"/>
      <c r="AX1855" s="201"/>
      <c r="AZ1855" s="201"/>
      <c r="BB1855"/>
      <c r="BD1855" s="117" t="s">
        <v>3775</v>
      </c>
    </row>
    <row r="1856" spans="48:56" x14ac:dyDescent="0.25">
      <c r="AV1856" s="201"/>
      <c r="AW1856" s="201"/>
      <c r="AX1856" s="201"/>
      <c r="AZ1856" s="201"/>
      <c r="BB1856"/>
      <c r="BD1856" s="117" t="s">
        <v>3776</v>
      </c>
    </row>
    <row r="1857" spans="48:56" x14ac:dyDescent="0.25">
      <c r="AV1857" s="201"/>
      <c r="AW1857" s="201"/>
      <c r="AX1857" s="201"/>
      <c r="AZ1857" s="201"/>
      <c r="BB1857"/>
      <c r="BD1857" s="117" t="s">
        <v>3777</v>
      </c>
    </row>
    <row r="1858" spans="48:56" x14ac:dyDescent="0.25">
      <c r="AV1858" s="201"/>
      <c r="AW1858" s="201"/>
      <c r="AX1858" s="201"/>
      <c r="AZ1858" s="201"/>
      <c r="BB1858"/>
      <c r="BD1858" s="117" t="s">
        <v>3778</v>
      </c>
    </row>
    <row r="1859" spans="48:56" x14ac:dyDescent="0.25">
      <c r="AV1859" s="201"/>
      <c r="AW1859" s="201"/>
      <c r="AX1859" s="201"/>
      <c r="AZ1859" s="201"/>
      <c r="BB1859"/>
      <c r="BD1859" s="117" t="s">
        <v>3779</v>
      </c>
    </row>
    <row r="1860" spans="48:56" x14ac:dyDescent="0.25">
      <c r="AV1860" s="201"/>
      <c r="AW1860" s="201"/>
      <c r="AX1860" s="201"/>
      <c r="AZ1860" s="201"/>
      <c r="BB1860"/>
      <c r="BD1860" s="117" t="s">
        <v>3780</v>
      </c>
    </row>
    <row r="1861" spans="48:56" x14ac:dyDescent="0.25">
      <c r="AV1861" s="201"/>
      <c r="AW1861" s="201"/>
      <c r="AX1861" s="201"/>
      <c r="AZ1861" s="201"/>
      <c r="BB1861"/>
      <c r="BD1861" s="117" t="s">
        <v>3781</v>
      </c>
    </row>
    <row r="1862" spans="48:56" x14ac:dyDescent="0.25">
      <c r="AV1862" s="201"/>
      <c r="AW1862" s="201"/>
      <c r="AX1862" s="201"/>
      <c r="AZ1862" s="201"/>
      <c r="BB1862"/>
      <c r="BD1862" s="117" t="s">
        <v>3782</v>
      </c>
    </row>
    <row r="1863" spans="48:56" x14ac:dyDescent="0.25">
      <c r="AV1863" s="201"/>
      <c r="AW1863" s="201"/>
      <c r="AX1863" s="201"/>
      <c r="AZ1863" s="201"/>
      <c r="BB1863"/>
      <c r="BD1863" s="117" t="s">
        <v>3783</v>
      </c>
    </row>
    <row r="1864" spans="48:56" x14ac:dyDescent="0.25">
      <c r="AV1864" s="201"/>
      <c r="AW1864" s="201"/>
      <c r="AX1864" s="201"/>
      <c r="AZ1864" s="201"/>
      <c r="BB1864"/>
      <c r="BD1864" s="117" t="s">
        <v>3784</v>
      </c>
    </row>
    <row r="1865" spans="48:56" x14ac:dyDescent="0.25">
      <c r="AV1865" s="201"/>
      <c r="AW1865" s="201"/>
      <c r="AX1865" s="201"/>
      <c r="AZ1865" s="201"/>
      <c r="BB1865"/>
      <c r="BD1865" s="117" t="s">
        <v>3785</v>
      </c>
    </row>
    <row r="1866" spans="48:56" x14ac:dyDescent="0.25">
      <c r="AV1866" s="201"/>
      <c r="AW1866" s="201"/>
      <c r="AX1866" s="201"/>
      <c r="AZ1866" s="201"/>
      <c r="BB1866"/>
      <c r="BD1866" s="117" t="s">
        <v>3786</v>
      </c>
    </row>
    <row r="1867" spans="48:56" x14ac:dyDescent="0.25">
      <c r="AV1867" s="201"/>
      <c r="AW1867" s="201"/>
      <c r="AX1867" s="201"/>
      <c r="AZ1867" s="201"/>
      <c r="BB1867"/>
      <c r="BD1867" s="117" t="s">
        <v>3787</v>
      </c>
    </row>
    <row r="1868" spans="48:56" x14ac:dyDescent="0.25">
      <c r="AV1868" s="201"/>
      <c r="AW1868" s="201"/>
      <c r="AX1868" s="201"/>
      <c r="AZ1868" s="201"/>
      <c r="BB1868"/>
      <c r="BD1868" s="117" t="s">
        <v>3788</v>
      </c>
    </row>
    <row r="1869" spans="48:56" x14ac:dyDescent="0.25">
      <c r="AV1869" s="201"/>
      <c r="AW1869" s="201"/>
      <c r="AX1869" s="201"/>
      <c r="AZ1869" s="201"/>
      <c r="BB1869"/>
      <c r="BD1869" s="117" t="s">
        <v>3789</v>
      </c>
    </row>
    <row r="1870" spans="48:56" x14ac:dyDescent="0.25">
      <c r="AV1870" s="201"/>
      <c r="AW1870" s="201"/>
      <c r="AX1870" s="201"/>
      <c r="AZ1870" s="201"/>
      <c r="BB1870"/>
      <c r="BD1870" s="117" t="s">
        <v>3790</v>
      </c>
    </row>
    <row r="1871" spans="48:56" x14ac:dyDescent="0.25">
      <c r="AV1871" s="201"/>
      <c r="AW1871" s="201"/>
      <c r="AX1871" s="201"/>
      <c r="AZ1871" s="201"/>
      <c r="BB1871"/>
      <c r="BD1871" s="117" t="s">
        <v>3791</v>
      </c>
    </row>
    <row r="1872" spans="48:56" x14ac:dyDescent="0.25">
      <c r="AV1872" s="201"/>
      <c r="AW1872" s="201"/>
      <c r="AX1872" s="201"/>
      <c r="AZ1872" s="201"/>
      <c r="BB1872"/>
      <c r="BD1872" s="117" t="s">
        <v>3792</v>
      </c>
    </row>
    <row r="1873" spans="48:56" x14ac:dyDescent="0.25">
      <c r="AV1873" s="201"/>
      <c r="AW1873" s="201"/>
      <c r="AX1873" s="201"/>
      <c r="AZ1873" s="201"/>
      <c r="BB1873"/>
      <c r="BD1873" s="117" t="s">
        <v>3793</v>
      </c>
    </row>
    <row r="1874" spans="48:56" x14ac:dyDescent="0.25">
      <c r="AV1874" s="201"/>
      <c r="AW1874" s="201"/>
      <c r="AX1874" s="201"/>
      <c r="AZ1874" s="201"/>
      <c r="BB1874"/>
      <c r="BD1874" s="117" t="s">
        <v>3794</v>
      </c>
    </row>
    <row r="1875" spans="48:56" x14ac:dyDescent="0.25">
      <c r="AV1875" s="201"/>
      <c r="AW1875" s="201"/>
      <c r="AX1875" s="201"/>
      <c r="AZ1875" s="201"/>
      <c r="BB1875"/>
      <c r="BD1875" s="117" t="s">
        <v>3795</v>
      </c>
    </row>
    <row r="1876" spans="48:56" x14ac:dyDescent="0.25">
      <c r="AV1876" s="201"/>
      <c r="AW1876" s="201"/>
      <c r="AX1876" s="201"/>
      <c r="AZ1876" s="201"/>
      <c r="BB1876"/>
      <c r="BD1876" s="117" t="s">
        <v>3796</v>
      </c>
    </row>
    <row r="1877" spans="48:56" x14ac:dyDescent="0.25">
      <c r="AV1877" s="201"/>
      <c r="AW1877" s="201"/>
      <c r="AX1877" s="201"/>
      <c r="AZ1877" s="201"/>
      <c r="BB1877"/>
      <c r="BD1877" s="117" t="s">
        <v>3797</v>
      </c>
    </row>
    <row r="1878" spans="48:56" x14ac:dyDescent="0.25">
      <c r="AV1878" s="201"/>
      <c r="AW1878" s="201"/>
      <c r="AX1878" s="201"/>
      <c r="AZ1878" s="201"/>
      <c r="BB1878"/>
      <c r="BD1878" s="117" t="s">
        <v>3798</v>
      </c>
    </row>
    <row r="1879" spans="48:56" x14ac:dyDescent="0.25">
      <c r="AV1879" s="201"/>
      <c r="AW1879" s="201"/>
      <c r="AX1879" s="201"/>
      <c r="AZ1879" s="201"/>
      <c r="BB1879"/>
      <c r="BD1879" s="117" t="s">
        <v>3799</v>
      </c>
    </row>
    <row r="1880" spans="48:56" x14ac:dyDescent="0.25">
      <c r="AV1880" s="201"/>
      <c r="AW1880" s="201"/>
      <c r="AX1880" s="201"/>
      <c r="AZ1880" s="201"/>
      <c r="BB1880"/>
      <c r="BD1880" s="117" t="s">
        <v>3800</v>
      </c>
    </row>
    <row r="1881" spans="48:56" x14ac:dyDescent="0.25">
      <c r="AV1881" s="201"/>
      <c r="AW1881" s="201"/>
      <c r="AX1881" s="201"/>
      <c r="AZ1881" s="201"/>
      <c r="BB1881"/>
      <c r="BD1881" s="117" t="s">
        <v>3801</v>
      </c>
    </row>
    <row r="1882" spans="48:56" x14ac:dyDescent="0.25">
      <c r="AV1882" s="201"/>
      <c r="AW1882" s="201"/>
      <c r="AX1882" s="201"/>
      <c r="AZ1882" s="201"/>
      <c r="BB1882"/>
      <c r="BD1882" s="117" t="s">
        <v>3802</v>
      </c>
    </row>
    <row r="1883" spans="48:56" x14ac:dyDescent="0.25">
      <c r="AV1883" s="201"/>
      <c r="AW1883" s="201"/>
      <c r="AX1883" s="201"/>
      <c r="AZ1883" s="201"/>
      <c r="BB1883"/>
      <c r="BD1883" s="117" t="s">
        <v>3803</v>
      </c>
    </row>
    <row r="1884" spans="48:56" x14ac:dyDescent="0.25">
      <c r="AV1884" s="201"/>
      <c r="AW1884" s="201"/>
      <c r="AX1884" s="201"/>
      <c r="AZ1884" s="201"/>
      <c r="BB1884"/>
      <c r="BD1884" s="117" t="s">
        <v>3804</v>
      </c>
    </row>
    <row r="1885" spans="48:56" x14ac:dyDescent="0.25">
      <c r="AV1885" s="201"/>
      <c r="AW1885" s="201"/>
      <c r="AX1885" s="201"/>
      <c r="AZ1885" s="201"/>
      <c r="BB1885"/>
      <c r="BD1885" s="117" t="s">
        <v>3805</v>
      </c>
    </row>
    <row r="1886" spans="48:56" x14ac:dyDescent="0.25">
      <c r="AV1886" s="201"/>
      <c r="AW1886" s="201"/>
      <c r="AX1886" s="201"/>
      <c r="AZ1886" s="201"/>
      <c r="BB1886"/>
      <c r="BD1886" s="117" t="s">
        <v>3806</v>
      </c>
    </row>
    <row r="1887" spans="48:56" x14ac:dyDescent="0.25">
      <c r="AV1887" s="201"/>
      <c r="AW1887" s="201"/>
      <c r="AX1887" s="201"/>
      <c r="AZ1887" s="201"/>
      <c r="BB1887"/>
      <c r="BD1887" s="117" t="s">
        <v>3807</v>
      </c>
    </row>
    <row r="1888" spans="48:56" x14ac:dyDescent="0.25">
      <c r="AV1888" s="201"/>
      <c r="AW1888" s="201"/>
      <c r="AX1888" s="201"/>
      <c r="AZ1888" s="201"/>
      <c r="BB1888"/>
      <c r="BD1888" s="117" t="s">
        <v>3808</v>
      </c>
    </row>
    <row r="1889" spans="48:56" x14ac:dyDescent="0.25">
      <c r="AV1889" s="201"/>
      <c r="AW1889" s="201"/>
      <c r="AX1889" s="201"/>
      <c r="AZ1889" s="201"/>
      <c r="BB1889"/>
      <c r="BD1889" s="117" t="s">
        <v>3809</v>
      </c>
    </row>
    <row r="1890" spans="48:56" x14ac:dyDescent="0.25">
      <c r="AV1890" s="201"/>
      <c r="AW1890" s="201"/>
      <c r="AX1890" s="201"/>
      <c r="AZ1890" s="201"/>
      <c r="BB1890"/>
      <c r="BD1890" s="117" t="s">
        <v>3810</v>
      </c>
    </row>
    <row r="1891" spans="48:56" x14ac:dyDescent="0.25">
      <c r="AV1891" s="201"/>
      <c r="AW1891" s="201"/>
      <c r="AX1891" s="201"/>
      <c r="AZ1891" s="201"/>
      <c r="BB1891"/>
      <c r="BD1891" s="117" t="s">
        <v>3811</v>
      </c>
    </row>
    <row r="1892" spans="48:56" x14ac:dyDescent="0.25">
      <c r="AV1892" s="201"/>
      <c r="AW1892" s="201"/>
      <c r="AX1892" s="201"/>
      <c r="AZ1892" s="201"/>
      <c r="BB1892"/>
      <c r="BD1892" s="117" t="s">
        <v>3812</v>
      </c>
    </row>
    <row r="1893" spans="48:56" x14ac:dyDescent="0.25">
      <c r="AV1893" s="201"/>
      <c r="AW1893" s="201"/>
      <c r="AX1893" s="201"/>
      <c r="AZ1893" s="201"/>
      <c r="BB1893"/>
      <c r="BD1893" s="117" t="s">
        <v>3813</v>
      </c>
    </row>
    <row r="1894" spans="48:56" x14ac:dyDescent="0.25">
      <c r="AV1894" s="201"/>
      <c r="AW1894" s="201"/>
      <c r="AX1894" s="201"/>
      <c r="AZ1894" s="201"/>
      <c r="BB1894"/>
      <c r="BD1894" s="117" t="s">
        <v>3814</v>
      </c>
    </row>
    <row r="1895" spans="48:56" x14ac:dyDescent="0.25">
      <c r="AV1895" s="201"/>
      <c r="AW1895" s="201"/>
      <c r="AX1895" s="201"/>
      <c r="AZ1895" s="201"/>
      <c r="BB1895"/>
      <c r="BD1895" s="117" t="s">
        <v>3815</v>
      </c>
    </row>
    <row r="1896" spans="48:56" x14ac:dyDescent="0.25">
      <c r="AV1896" s="201"/>
      <c r="AW1896" s="201"/>
      <c r="AX1896" s="201"/>
      <c r="AZ1896" s="201"/>
      <c r="BB1896"/>
      <c r="BD1896" s="117" t="s">
        <v>3816</v>
      </c>
    </row>
    <row r="1897" spans="48:56" x14ac:dyDescent="0.25">
      <c r="AV1897" s="201"/>
      <c r="AW1897" s="201"/>
      <c r="AX1897" s="201"/>
      <c r="AZ1897" s="201"/>
      <c r="BB1897"/>
      <c r="BD1897" s="117" t="s">
        <v>3817</v>
      </c>
    </row>
    <row r="1898" spans="48:56" x14ac:dyDescent="0.25">
      <c r="AV1898" s="201"/>
      <c r="AW1898" s="201"/>
      <c r="AX1898" s="201"/>
      <c r="AZ1898" s="201"/>
      <c r="BB1898"/>
      <c r="BD1898" s="117" t="s">
        <v>3818</v>
      </c>
    </row>
    <row r="1899" spans="48:56" x14ac:dyDescent="0.25">
      <c r="AV1899" s="201"/>
      <c r="AW1899" s="201"/>
      <c r="AX1899" s="201"/>
      <c r="AZ1899" s="201"/>
      <c r="BB1899"/>
      <c r="BD1899" s="117" t="s">
        <v>3819</v>
      </c>
    </row>
    <row r="1900" spans="48:56" x14ac:dyDescent="0.25">
      <c r="AV1900" s="201"/>
      <c r="AW1900" s="201"/>
      <c r="AX1900" s="201"/>
      <c r="AZ1900" s="201"/>
      <c r="BB1900"/>
      <c r="BD1900" s="117" t="s">
        <v>3820</v>
      </c>
    </row>
    <row r="1901" spans="48:56" x14ac:dyDescent="0.25">
      <c r="AV1901" s="201"/>
      <c r="AW1901" s="201"/>
      <c r="AX1901" s="201"/>
      <c r="AZ1901" s="201"/>
      <c r="BB1901"/>
      <c r="BD1901" s="117" t="s">
        <v>3821</v>
      </c>
    </row>
    <row r="1902" spans="48:56" x14ac:dyDescent="0.25">
      <c r="AV1902" s="201"/>
      <c r="AW1902" s="201"/>
      <c r="AX1902" s="201"/>
      <c r="AZ1902" s="201"/>
      <c r="BB1902"/>
      <c r="BD1902" s="117" t="s">
        <v>3822</v>
      </c>
    </row>
    <row r="1903" spans="48:56" x14ac:dyDescent="0.25">
      <c r="AV1903" s="201"/>
      <c r="AW1903" s="201"/>
      <c r="AX1903" s="201"/>
      <c r="AZ1903" s="201"/>
      <c r="BB1903"/>
      <c r="BD1903" s="117" t="s">
        <v>3823</v>
      </c>
    </row>
    <row r="1904" spans="48:56" x14ac:dyDescent="0.25">
      <c r="AV1904" s="201"/>
      <c r="AW1904" s="201"/>
      <c r="AX1904" s="201"/>
      <c r="AZ1904" s="201"/>
      <c r="BB1904"/>
      <c r="BD1904" s="117" t="s">
        <v>3824</v>
      </c>
    </row>
    <row r="1905" spans="48:56" x14ac:dyDescent="0.25">
      <c r="AV1905" s="201"/>
      <c r="AW1905" s="201"/>
      <c r="AX1905" s="201"/>
      <c r="AZ1905" s="201"/>
      <c r="BB1905"/>
      <c r="BD1905" s="117" t="s">
        <v>3825</v>
      </c>
    </row>
    <row r="1906" spans="48:56" x14ac:dyDescent="0.25">
      <c r="AV1906" s="201"/>
      <c r="AW1906" s="201"/>
      <c r="AX1906" s="201"/>
      <c r="AZ1906" s="201"/>
      <c r="BB1906"/>
      <c r="BD1906" s="117" t="s">
        <v>3826</v>
      </c>
    </row>
    <row r="1907" spans="48:56" x14ac:dyDescent="0.25">
      <c r="AV1907" s="201"/>
      <c r="AW1907" s="201"/>
      <c r="AX1907" s="201"/>
      <c r="AZ1907" s="201"/>
      <c r="BB1907"/>
      <c r="BD1907" s="117" t="s">
        <v>3827</v>
      </c>
    </row>
    <row r="1908" spans="48:56" x14ac:dyDescent="0.25">
      <c r="AV1908" s="201"/>
      <c r="AW1908" s="201"/>
      <c r="AX1908" s="201"/>
      <c r="AZ1908" s="201"/>
      <c r="BB1908"/>
      <c r="BD1908" s="117" t="s">
        <v>3828</v>
      </c>
    </row>
    <row r="1909" spans="48:56" x14ac:dyDescent="0.25">
      <c r="AV1909" s="201"/>
      <c r="AW1909" s="201"/>
      <c r="AX1909" s="201"/>
      <c r="AZ1909" s="201"/>
      <c r="BB1909"/>
      <c r="BD1909" s="117" t="s">
        <v>3829</v>
      </c>
    </row>
    <row r="1910" spans="48:56" x14ac:dyDescent="0.25">
      <c r="AV1910" s="201"/>
      <c r="AW1910" s="201"/>
      <c r="AX1910" s="201"/>
      <c r="AZ1910" s="201"/>
      <c r="BB1910"/>
      <c r="BD1910" s="117" t="s">
        <v>3830</v>
      </c>
    </row>
    <row r="1911" spans="48:56" x14ac:dyDescent="0.25">
      <c r="AV1911" s="201"/>
      <c r="AW1911" s="201"/>
      <c r="AX1911" s="201"/>
      <c r="AZ1911" s="201"/>
      <c r="BB1911"/>
      <c r="BD1911" s="117" t="s">
        <v>3831</v>
      </c>
    </row>
    <row r="1912" spans="48:56" x14ac:dyDescent="0.25">
      <c r="AV1912" s="201"/>
      <c r="AW1912" s="201"/>
      <c r="AX1912" s="201"/>
      <c r="AZ1912" s="201"/>
      <c r="BB1912"/>
      <c r="BD1912" s="117" t="s">
        <v>3832</v>
      </c>
    </row>
    <row r="1913" spans="48:56" x14ac:dyDescent="0.25">
      <c r="AV1913" s="201"/>
      <c r="AW1913" s="201"/>
      <c r="AX1913" s="201"/>
      <c r="AZ1913" s="201"/>
      <c r="BB1913"/>
      <c r="BD1913" s="117" t="s">
        <v>3833</v>
      </c>
    </row>
    <row r="1914" spans="48:56" x14ac:dyDescent="0.25">
      <c r="AV1914" s="201"/>
      <c r="AW1914" s="201"/>
      <c r="AX1914" s="201"/>
      <c r="AZ1914" s="201"/>
      <c r="BB1914"/>
      <c r="BD1914" s="117" t="s">
        <v>3834</v>
      </c>
    </row>
    <row r="1915" spans="48:56" x14ac:dyDescent="0.25">
      <c r="AV1915" s="201"/>
      <c r="AW1915" s="201"/>
      <c r="AX1915" s="201"/>
      <c r="AZ1915" s="201"/>
      <c r="BB1915"/>
      <c r="BD1915" s="117" t="s">
        <v>3835</v>
      </c>
    </row>
    <row r="1916" spans="48:56" x14ac:dyDescent="0.25">
      <c r="AV1916" s="201"/>
      <c r="AW1916" s="201"/>
      <c r="AX1916" s="201"/>
      <c r="AZ1916" s="201"/>
      <c r="BB1916"/>
      <c r="BD1916" s="117" t="s">
        <v>3836</v>
      </c>
    </row>
    <row r="1917" spans="48:56" x14ac:dyDescent="0.25">
      <c r="AV1917" s="201"/>
      <c r="AW1917" s="201"/>
      <c r="AX1917" s="201"/>
      <c r="AZ1917" s="201"/>
      <c r="BB1917"/>
      <c r="BD1917" s="117" t="s">
        <v>3837</v>
      </c>
    </row>
    <row r="1918" spans="48:56" x14ac:dyDescent="0.25">
      <c r="AV1918" s="201"/>
      <c r="AW1918" s="201"/>
      <c r="AX1918" s="201"/>
      <c r="AZ1918" s="201"/>
      <c r="BB1918"/>
      <c r="BD1918" s="117" t="s">
        <v>3838</v>
      </c>
    </row>
    <row r="1919" spans="48:56" x14ac:dyDescent="0.25">
      <c r="AV1919" s="201"/>
      <c r="AW1919" s="201"/>
      <c r="AX1919" s="201"/>
      <c r="AZ1919" s="201"/>
      <c r="BB1919"/>
      <c r="BD1919" s="117" t="s">
        <v>3839</v>
      </c>
    </row>
    <row r="1920" spans="48:56" x14ac:dyDescent="0.25">
      <c r="AV1920" s="201"/>
      <c r="AW1920" s="201"/>
      <c r="AX1920" s="201"/>
      <c r="AZ1920" s="201"/>
      <c r="BB1920"/>
      <c r="BD1920" s="117" t="s">
        <v>3840</v>
      </c>
    </row>
    <row r="1921" spans="48:56" x14ac:dyDescent="0.25">
      <c r="AV1921" s="201"/>
      <c r="AW1921" s="201"/>
      <c r="AX1921" s="201"/>
      <c r="AZ1921" s="201"/>
      <c r="BB1921"/>
      <c r="BD1921" s="117" t="s">
        <v>3841</v>
      </c>
    </row>
    <row r="1922" spans="48:56" x14ac:dyDescent="0.25">
      <c r="AV1922" s="201"/>
      <c r="AW1922" s="201"/>
      <c r="AX1922" s="201"/>
      <c r="AZ1922" s="201"/>
      <c r="BB1922"/>
      <c r="BD1922" s="117" t="s">
        <v>3842</v>
      </c>
    </row>
    <row r="1923" spans="48:56" x14ac:dyDescent="0.25">
      <c r="AV1923" s="201"/>
      <c r="AW1923" s="201"/>
      <c r="AX1923" s="201"/>
      <c r="AZ1923" s="201"/>
      <c r="BB1923"/>
      <c r="BD1923" s="117" t="s">
        <v>3843</v>
      </c>
    </row>
    <row r="1924" spans="48:56" x14ac:dyDescent="0.25">
      <c r="AV1924" s="201"/>
      <c r="AW1924" s="201"/>
      <c r="AX1924" s="201"/>
      <c r="AZ1924" s="201"/>
      <c r="BB1924"/>
      <c r="BD1924" s="117" t="s">
        <v>3844</v>
      </c>
    </row>
    <row r="1925" spans="48:56" x14ac:dyDescent="0.25">
      <c r="AV1925" s="201"/>
      <c r="AW1925" s="201"/>
      <c r="AX1925" s="201"/>
      <c r="AZ1925" s="201"/>
      <c r="BB1925"/>
      <c r="BD1925" s="117" t="s">
        <v>3845</v>
      </c>
    </row>
    <row r="1926" spans="48:56" x14ac:dyDescent="0.25">
      <c r="AV1926" s="201"/>
      <c r="AW1926" s="201"/>
      <c r="AX1926" s="201"/>
      <c r="AZ1926" s="201"/>
      <c r="BB1926"/>
      <c r="BD1926" s="117" t="s">
        <v>3846</v>
      </c>
    </row>
    <row r="1927" spans="48:56" x14ac:dyDescent="0.25">
      <c r="AV1927" s="201"/>
      <c r="AW1927" s="201"/>
      <c r="AX1927" s="201"/>
      <c r="AZ1927" s="201"/>
      <c r="BB1927"/>
      <c r="BD1927" s="117" t="s">
        <v>3847</v>
      </c>
    </row>
    <row r="1928" spans="48:56" x14ac:dyDescent="0.25">
      <c r="AV1928" s="201"/>
      <c r="AW1928" s="201"/>
      <c r="AX1928" s="201"/>
      <c r="AZ1928" s="201"/>
      <c r="BB1928"/>
      <c r="BD1928" s="117" t="s">
        <v>3848</v>
      </c>
    </row>
    <row r="1929" spans="48:56" x14ac:dyDescent="0.25">
      <c r="AV1929" s="201"/>
      <c r="AW1929" s="201"/>
      <c r="AX1929" s="201"/>
      <c r="AZ1929" s="201"/>
      <c r="BB1929"/>
      <c r="BD1929" s="117" t="s">
        <v>3849</v>
      </c>
    </row>
    <row r="1930" spans="48:56" x14ac:dyDescent="0.25">
      <c r="AV1930" s="201"/>
      <c r="AW1930" s="201"/>
      <c r="AX1930" s="201"/>
      <c r="AZ1930" s="201"/>
      <c r="BB1930"/>
      <c r="BD1930" s="117" t="s">
        <v>3850</v>
      </c>
    </row>
    <row r="1931" spans="48:56" x14ac:dyDescent="0.25">
      <c r="AV1931" s="201"/>
      <c r="AW1931" s="201"/>
      <c r="AX1931" s="201"/>
      <c r="AZ1931" s="201"/>
      <c r="BB1931"/>
      <c r="BD1931" s="117" t="s">
        <v>3851</v>
      </c>
    </row>
    <row r="1932" spans="48:56" x14ac:dyDescent="0.25">
      <c r="AV1932" s="201"/>
      <c r="AW1932" s="201"/>
      <c r="AX1932" s="201"/>
      <c r="AZ1932" s="201"/>
      <c r="BB1932"/>
      <c r="BD1932" s="117" t="s">
        <v>3852</v>
      </c>
    </row>
    <row r="1933" spans="48:56" x14ac:dyDescent="0.25">
      <c r="AV1933" s="201"/>
      <c r="AW1933" s="201"/>
      <c r="AX1933" s="201"/>
      <c r="AZ1933" s="201"/>
      <c r="BB1933"/>
      <c r="BD1933" s="117" t="s">
        <v>3853</v>
      </c>
    </row>
    <row r="1934" spans="48:56" x14ac:dyDescent="0.25">
      <c r="AV1934" s="201"/>
      <c r="AW1934" s="201"/>
      <c r="AX1934" s="201"/>
      <c r="AZ1934" s="201"/>
      <c r="BB1934"/>
      <c r="BD1934" s="117" t="s">
        <v>3854</v>
      </c>
    </row>
    <row r="1935" spans="48:56" x14ac:dyDescent="0.25">
      <c r="AV1935" s="201"/>
      <c r="AW1935" s="201"/>
      <c r="AX1935" s="201"/>
      <c r="AZ1935" s="201"/>
      <c r="BB1935"/>
      <c r="BD1935" s="117" t="s">
        <v>3855</v>
      </c>
    </row>
    <row r="1936" spans="48:56" x14ac:dyDescent="0.25">
      <c r="AV1936" s="201"/>
      <c r="AW1936" s="201"/>
      <c r="AX1936" s="201"/>
      <c r="AZ1936" s="201"/>
      <c r="BB1936"/>
      <c r="BD1936" s="117" t="s">
        <v>3856</v>
      </c>
    </row>
    <row r="1937" spans="48:56" x14ac:dyDescent="0.25">
      <c r="AV1937" s="201"/>
      <c r="AW1937" s="201"/>
      <c r="AX1937" s="201"/>
      <c r="AZ1937" s="201"/>
      <c r="BB1937"/>
      <c r="BD1937" s="117" t="s">
        <v>3857</v>
      </c>
    </row>
    <row r="1938" spans="48:56" x14ac:dyDescent="0.25">
      <c r="AV1938" s="201"/>
      <c r="AW1938" s="201"/>
      <c r="AX1938" s="201"/>
      <c r="AZ1938" s="201"/>
      <c r="BB1938"/>
      <c r="BD1938" s="117" t="s">
        <v>3858</v>
      </c>
    </row>
    <row r="1939" spans="48:56" x14ac:dyDescent="0.25">
      <c r="AV1939" s="201"/>
      <c r="AW1939" s="201"/>
      <c r="AX1939" s="201"/>
      <c r="AZ1939" s="201"/>
      <c r="BB1939"/>
      <c r="BD1939" s="117" t="s">
        <v>3859</v>
      </c>
    </row>
    <row r="1940" spans="48:56" x14ac:dyDescent="0.25">
      <c r="AV1940" s="201"/>
      <c r="AW1940" s="201"/>
      <c r="AX1940" s="201"/>
      <c r="AZ1940" s="201"/>
      <c r="BB1940"/>
      <c r="BD1940" s="117" t="s">
        <v>3860</v>
      </c>
    </row>
    <row r="1941" spans="48:56" x14ac:dyDescent="0.25">
      <c r="AV1941" s="201"/>
      <c r="AW1941" s="201"/>
      <c r="AX1941" s="201"/>
      <c r="AZ1941" s="201"/>
      <c r="BB1941"/>
      <c r="BD1941" s="117" t="s">
        <v>3861</v>
      </c>
    </row>
    <row r="1942" spans="48:56" x14ac:dyDescent="0.25">
      <c r="AV1942" s="201"/>
      <c r="AW1942" s="201"/>
      <c r="AX1942" s="201"/>
      <c r="AZ1942" s="201"/>
      <c r="BB1942"/>
      <c r="BD1942" s="117" t="s">
        <v>3862</v>
      </c>
    </row>
    <row r="1943" spans="48:56" x14ac:dyDescent="0.25">
      <c r="AV1943" s="201"/>
      <c r="AW1943" s="201"/>
      <c r="AX1943" s="201"/>
      <c r="AZ1943" s="201"/>
      <c r="BB1943"/>
      <c r="BD1943" s="117" t="s">
        <v>3863</v>
      </c>
    </row>
    <row r="1944" spans="48:56" x14ac:dyDescent="0.25">
      <c r="AV1944" s="201"/>
      <c r="AW1944" s="201"/>
      <c r="AX1944" s="201"/>
      <c r="AZ1944" s="201"/>
      <c r="BB1944"/>
      <c r="BD1944" s="117" t="s">
        <v>3864</v>
      </c>
    </row>
    <row r="1945" spans="48:56" x14ac:dyDescent="0.25">
      <c r="AV1945" s="201"/>
      <c r="AW1945" s="201"/>
      <c r="AX1945" s="201"/>
      <c r="AZ1945" s="201"/>
      <c r="BB1945"/>
      <c r="BD1945" s="117" t="s">
        <v>3865</v>
      </c>
    </row>
    <row r="1946" spans="48:56" x14ac:dyDescent="0.25">
      <c r="AV1946" s="201"/>
      <c r="AW1946" s="201"/>
      <c r="AX1946" s="201"/>
      <c r="AZ1946" s="201"/>
      <c r="BB1946"/>
      <c r="BD1946" s="117" t="s">
        <v>3866</v>
      </c>
    </row>
    <row r="1947" spans="48:56" x14ac:dyDescent="0.25">
      <c r="AV1947" s="201"/>
      <c r="AW1947" s="201"/>
      <c r="AX1947" s="201"/>
      <c r="AZ1947" s="201"/>
      <c r="BB1947"/>
      <c r="BD1947" s="117" t="s">
        <v>3867</v>
      </c>
    </row>
    <row r="1948" spans="48:56" x14ac:dyDescent="0.25">
      <c r="AV1948" s="201"/>
      <c r="AW1948" s="201"/>
      <c r="AX1948" s="201"/>
      <c r="AZ1948" s="201"/>
      <c r="BB1948"/>
      <c r="BD1948" s="117" t="s">
        <v>3868</v>
      </c>
    </row>
    <row r="1949" spans="48:56" x14ac:dyDescent="0.25">
      <c r="AV1949" s="201"/>
      <c r="AW1949" s="201"/>
      <c r="AX1949" s="201"/>
      <c r="AZ1949" s="201"/>
      <c r="BB1949"/>
      <c r="BD1949" s="117" t="s">
        <v>3869</v>
      </c>
    </row>
    <row r="1950" spans="48:56" x14ac:dyDescent="0.25">
      <c r="AV1950" s="201"/>
      <c r="AW1950" s="201"/>
      <c r="AX1950" s="201"/>
      <c r="AZ1950" s="201"/>
      <c r="BB1950"/>
      <c r="BD1950" s="117" t="s">
        <v>3870</v>
      </c>
    </row>
    <row r="1951" spans="48:56" x14ac:dyDescent="0.25">
      <c r="AV1951" s="201"/>
      <c r="AW1951" s="201"/>
      <c r="AX1951" s="201"/>
      <c r="AZ1951" s="201"/>
      <c r="BB1951"/>
      <c r="BD1951" s="117" t="s">
        <v>3871</v>
      </c>
    </row>
    <row r="1952" spans="48:56" x14ac:dyDescent="0.25">
      <c r="AV1952" s="201"/>
      <c r="AW1952" s="201"/>
      <c r="AX1952" s="201"/>
      <c r="AZ1952" s="201"/>
      <c r="BB1952"/>
      <c r="BD1952" s="117" t="s">
        <v>3872</v>
      </c>
    </row>
    <row r="1953" spans="48:56" x14ac:dyDescent="0.25">
      <c r="AV1953" s="201"/>
      <c r="AW1953" s="201"/>
      <c r="AX1953" s="201"/>
      <c r="AZ1953" s="201"/>
      <c r="BB1953"/>
      <c r="BD1953" s="117" t="s">
        <v>3873</v>
      </c>
    </row>
    <row r="1954" spans="48:56" x14ac:dyDescent="0.25">
      <c r="AV1954" s="201"/>
      <c r="AW1954" s="201"/>
      <c r="AX1954" s="201"/>
      <c r="AZ1954" s="201"/>
      <c r="BB1954"/>
      <c r="BD1954" s="117" t="s">
        <v>3874</v>
      </c>
    </row>
    <row r="1955" spans="48:56" x14ac:dyDescent="0.25">
      <c r="AV1955" s="201"/>
      <c r="AW1955" s="201"/>
      <c r="AX1955" s="201"/>
      <c r="AZ1955" s="201"/>
      <c r="BB1955"/>
      <c r="BD1955" s="117" t="s">
        <v>3875</v>
      </c>
    </row>
    <row r="1956" spans="48:56" x14ac:dyDescent="0.25">
      <c r="AV1956" s="201"/>
      <c r="AW1956" s="201"/>
      <c r="AX1956" s="201"/>
      <c r="AZ1956" s="201"/>
      <c r="BB1956"/>
      <c r="BD1956" s="117" t="s">
        <v>3876</v>
      </c>
    </row>
    <row r="1957" spans="48:56" x14ac:dyDescent="0.25">
      <c r="AV1957" s="201"/>
      <c r="AW1957" s="201"/>
      <c r="AX1957" s="201"/>
      <c r="AZ1957" s="201"/>
      <c r="BB1957"/>
      <c r="BD1957" s="117" t="s">
        <v>3877</v>
      </c>
    </row>
    <row r="1958" spans="48:56" x14ac:dyDescent="0.25">
      <c r="AV1958" s="201"/>
      <c r="AW1958" s="201"/>
      <c r="AX1958" s="201"/>
      <c r="AZ1958" s="201"/>
      <c r="BB1958"/>
      <c r="BD1958" s="117" t="s">
        <v>3878</v>
      </c>
    </row>
    <row r="1959" spans="48:56" x14ac:dyDescent="0.25">
      <c r="AV1959" s="201"/>
      <c r="AW1959" s="201"/>
      <c r="AX1959" s="201"/>
      <c r="AZ1959" s="201"/>
      <c r="BB1959"/>
      <c r="BD1959" s="117" t="s">
        <v>3879</v>
      </c>
    </row>
    <row r="1960" spans="48:56" x14ac:dyDescent="0.25">
      <c r="AV1960" s="201"/>
      <c r="AW1960" s="201"/>
      <c r="AX1960" s="201"/>
      <c r="AZ1960" s="201"/>
      <c r="BB1960"/>
      <c r="BD1960" s="117" t="s">
        <v>3880</v>
      </c>
    </row>
    <row r="1961" spans="48:56" x14ac:dyDescent="0.25">
      <c r="AV1961" s="201"/>
      <c r="AW1961" s="201"/>
      <c r="AX1961" s="201"/>
      <c r="AZ1961" s="201"/>
      <c r="BB1961"/>
      <c r="BD1961" s="117" t="s">
        <v>3881</v>
      </c>
    </row>
    <row r="1962" spans="48:56" x14ac:dyDescent="0.25">
      <c r="AV1962" s="201"/>
      <c r="AW1962" s="201"/>
      <c r="AX1962" s="201"/>
      <c r="AZ1962" s="201"/>
      <c r="BB1962"/>
      <c r="BD1962" s="117" t="s">
        <v>3882</v>
      </c>
    </row>
    <row r="1963" spans="48:56" x14ac:dyDescent="0.25">
      <c r="AV1963" s="201"/>
      <c r="AW1963" s="201"/>
      <c r="AX1963" s="201"/>
      <c r="AZ1963" s="201"/>
      <c r="BB1963"/>
      <c r="BD1963" s="117" t="s">
        <v>3883</v>
      </c>
    </row>
    <row r="1964" spans="48:56" x14ac:dyDescent="0.25">
      <c r="AV1964" s="201"/>
      <c r="AW1964" s="201"/>
      <c r="AX1964" s="201"/>
      <c r="AZ1964" s="201"/>
      <c r="BB1964"/>
      <c r="BD1964" s="117" t="s">
        <v>3884</v>
      </c>
    </row>
    <row r="1965" spans="48:56" x14ac:dyDescent="0.25">
      <c r="AV1965" s="201"/>
      <c r="AW1965" s="201"/>
      <c r="AX1965" s="201"/>
      <c r="AZ1965" s="201"/>
      <c r="BB1965"/>
      <c r="BD1965" s="117" t="s">
        <v>3885</v>
      </c>
    </row>
    <row r="1966" spans="48:56" x14ac:dyDescent="0.25">
      <c r="AV1966" s="201"/>
      <c r="AW1966" s="201"/>
      <c r="AX1966" s="201"/>
      <c r="AZ1966" s="201"/>
      <c r="BB1966"/>
      <c r="BD1966" s="117" t="s">
        <v>3886</v>
      </c>
    </row>
    <row r="1967" spans="48:56" x14ac:dyDescent="0.25">
      <c r="AV1967" s="201"/>
      <c r="AW1967" s="201"/>
      <c r="AX1967" s="201"/>
      <c r="AZ1967" s="201"/>
      <c r="BB1967"/>
      <c r="BD1967" s="117" t="s">
        <v>3887</v>
      </c>
    </row>
    <row r="1968" spans="48:56" x14ac:dyDescent="0.25">
      <c r="AV1968" s="201"/>
      <c r="AW1968" s="201"/>
      <c r="AX1968" s="201"/>
      <c r="AZ1968" s="201"/>
      <c r="BB1968"/>
      <c r="BD1968" s="117" t="s">
        <v>3888</v>
      </c>
    </row>
    <row r="1969" spans="48:56" x14ac:dyDescent="0.25">
      <c r="AV1969" s="201"/>
      <c r="AW1969" s="201"/>
      <c r="AX1969" s="201"/>
      <c r="AZ1969" s="201"/>
      <c r="BB1969"/>
      <c r="BD1969" s="117" t="s">
        <v>3889</v>
      </c>
    </row>
    <row r="1970" spans="48:56" x14ac:dyDescent="0.25">
      <c r="AV1970" s="201"/>
      <c r="AW1970" s="201"/>
      <c r="AX1970" s="201"/>
      <c r="AZ1970" s="201"/>
      <c r="BB1970"/>
      <c r="BD1970" s="117" t="s">
        <v>3890</v>
      </c>
    </row>
    <row r="1971" spans="48:56" x14ac:dyDescent="0.25">
      <c r="AV1971" s="201"/>
      <c r="AW1971" s="201"/>
      <c r="AX1971" s="201"/>
      <c r="AZ1971" s="201"/>
      <c r="BB1971"/>
      <c r="BD1971" s="117" t="s">
        <v>3891</v>
      </c>
    </row>
    <row r="1972" spans="48:56" x14ac:dyDescent="0.25">
      <c r="AV1972" s="201"/>
      <c r="AW1972" s="201"/>
      <c r="AX1972" s="201"/>
      <c r="AZ1972" s="201"/>
      <c r="BB1972"/>
      <c r="BD1972" s="117" t="s">
        <v>3892</v>
      </c>
    </row>
    <row r="1973" spans="48:56" x14ac:dyDescent="0.25">
      <c r="AV1973" s="201"/>
      <c r="AW1973" s="201"/>
      <c r="AX1973" s="201"/>
      <c r="AZ1973" s="201"/>
      <c r="BB1973"/>
      <c r="BD1973" s="117" t="s">
        <v>3893</v>
      </c>
    </row>
    <row r="1974" spans="48:56" x14ac:dyDescent="0.25">
      <c r="AV1974" s="201"/>
      <c r="AW1974" s="201"/>
      <c r="AX1974" s="201"/>
      <c r="AZ1974" s="201"/>
      <c r="BB1974"/>
      <c r="BD1974" s="117" t="s">
        <v>3894</v>
      </c>
    </row>
    <row r="1975" spans="48:56" x14ac:dyDescent="0.25">
      <c r="AV1975" s="201"/>
      <c r="AW1975" s="201"/>
      <c r="AX1975" s="201"/>
      <c r="AZ1975" s="201"/>
      <c r="BB1975"/>
      <c r="BD1975" s="117" t="s">
        <v>3895</v>
      </c>
    </row>
    <row r="1976" spans="48:56" x14ac:dyDescent="0.25">
      <c r="AV1976" s="201"/>
      <c r="AW1976" s="201"/>
      <c r="AX1976" s="201"/>
      <c r="AZ1976" s="201"/>
      <c r="BB1976"/>
      <c r="BD1976" s="117" t="s">
        <v>3896</v>
      </c>
    </row>
    <row r="1977" spans="48:56" x14ac:dyDescent="0.25">
      <c r="AV1977" s="201"/>
      <c r="AW1977" s="201"/>
      <c r="AX1977" s="201"/>
      <c r="AZ1977" s="201"/>
      <c r="BB1977"/>
      <c r="BD1977" s="117" t="s">
        <v>3897</v>
      </c>
    </row>
    <row r="1978" spans="48:56" x14ac:dyDescent="0.25">
      <c r="AV1978" s="201"/>
      <c r="AW1978" s="201"/>
      <c r="AX1978" s="201"/>
      <c r="AZ1978" s="201"/>
      <c r="BB1978"/>
      <c r="BD1978" s="117" t="s">
        <v>3898</v>
      </c>
    </row>
    <row r="1979" spans="48:56" x14ac:dyDescent="0.25">
      <c r="AV1979" s="201"/>
      <c r="AW1979" s="201"/>
      <c r="AX1979" s="201"/>
      <c r="AZ1979" s="201"/>
      <c r="BB1979"/>
      <c r="BD1979" s="117" t="s">
        <v>3899</v>
      </c>
    </row>
    <row r="1980" spans="48:56" x14ac:dyDescent="0.25">
      <c r="AV1980" s="201"/>
      <c r="AW1980" s="201"/>
      <c r="AX1980" s="201"/>
      <c r="AZ1980" s="201"/>
      <c r="BB1980"/>
      <c r="BD1980" s="117" t="s">
        <v>3900</v>
      </c>
    </row>
    <row r="1981" spans="48:56" x14ac:dyDescent="0.25">
      <c r="AV1981" s="201"/>
      <c r="AW1981" s="201"/>
      <c r="AX1981" s="201"/>
      <c r="AZ1981" s="201"/>
      <c r="BB1981"/>
      <c r="BD1981" s="117" t="s">
        <v>3901</v>
      </c>
    </row>
    <row r="1982" spans="48:56" x14ac:dyDescent="0.25">
      <c r="AV1982" s="201"/>
      <c r="AW1982" s="201"/>
      <c r="AX1982" s="201"/>
      <c r="AZ1982" s="201"/>
      <c r="BB1982"/>
      <c r="BD1982" s="117" t="s">
        <v>3902</v>
      </c>
    </row>
    <row r="1983" spans="48:56" x14ac:dyDescent="0.25">
      <c r="AV1983" s="201"/>
      <c r="AW1983" s="201"/>
      <c r="AX1983" s="201"/>
      <c r="AZ1983" s="201"/>
      <c r="BB1983"/>
      <c r="BD1983" s="117" t="s">
        <v>3903</v>
      </c>
    </row>
    <row r="1984" spans="48:56" x14ac:dyDescent="0.25">
      <c r="AV1984" s="201"/>
      <c r="AW1984" s="201"/>
      <c r="AX1984" s="201"/>
      <c r="AZ1984" s="201"/>
      <c r="BB1984"/>
      <c r="BD1984" s="117" t="s">
        <v>3904</v>
      </c>
    </row>
    <row r="1985" spans="48:56" x14ac:dyDescent="0.25">
      <c r="AV1985" s="201"/>
      <c r="AW1985" s="201"/>
      <c r="AX1985" s="201"/>
      <c r="AZ1985" s="201"/>
      <c r="BB1985"/>
      <c r="BD1985" s="117" t="s">
        <v>3905</v>
      </c>
    </row>
    <row r="1986" spans="48:56" x14ac:dyDescent="0.25">
      <c r="AV1986" s="201"/>
      <c r="AW1986" s="201"/>
      <c r="AX1986" s="201"/>
      <c r="AZ1986" s="201"/>
      <c r="BB1986"/>
      <c r="BD1986" s="117" t="s">
        <v>3906</v>
      </c>
    </row>
    <row r="1987" spans="48:56" x14ac:dyDescent="0.25">
      <c r="AV1987" s="201"/>
      <c r="AW1987" s="201"/>
      <c r="AX1987" s="201"/>
      <c r="AZ1987" s="201"/>
      <c r="BB1987"/>
      <c r="BD1987" s="117" t="s">
        <v>3907</v>
      </c>
    </row>
    <row r="1988" spans="48:56" x14ac:dyDescent="0.25">
      <c r="AV1988" s="201"/>
      <c r="AW1988" s="201"/>
      <c r="AX1988" s="201"/>
      <c r="AZ1988" s="201"/>
      <c r="BB1988"/>
      <c r="BD1988" s="117" t="s">
        <v>3908</v>
      </c>
    </row>
    <row r="1989" spans="48:56" x14ac:dyDescent="0.25">
      <c r="AV1989" s="201"/>
      <c r="AW1989" s="201"/>
      <c r="AX1989" s="201"/>
      <c r="AZ1989" s="201"/>
      <c r="BB1989"/>
      <c r="BD1989" s="117" t="s">
        <v>3909</v>
      </c>
    </row>
    <row r="1990" spans="48:56" x14ac:dyDescent="0.25">
      <c r="AV1990" s="201"/>
      <c r="AW1990" s="201"/>
      <c r="AX1990" s="201"/>
      <c r="AZ1990" s="201"/>
      <c r="BB1990"/>
      <c r="BD1990" s="117" t="s">
        <v>3910</v>
      </c>
    </row>
    <row r="1991" spans="48:56" x14ac:dyDescent="0.25">
      <c r="AV1991" s="201"/>
      <c r="AW1991" s="201"/>
      <c r="AX1991" s="201"/>
      <c r="AZ1991" s="201"/>
      <c r="BB1991"/>
      <c r="BD1991" s="117" t="s">
        <v>3911</v>
      </c>
    </row>
    <row r="1992" spans="48:56" x14ac:dyDescent="0.25">
      <c r="AV1992" s="201"/>
      <c r="AW1992" s="201"/>
      <c r="AX1992" s="201"/>
      <c r="AZ1992" s="201"/>
      <c r="BB1992"/>
      <c r="BD1992" s="117" t="s">
        <v>3912</v>
      </c>
    </row>
    <row r="1993" spans="48:56" x14ac:dyDescent="0.25">
      <c r="AV1993" s="201"/>
      <c r="AW1993" s="201"/>
      <c r="AX1993" s="201"/>
      <c r="AZ1993" s="201"/>
      <c r="BB1993"/>
      <c r="BD1993" s="117" t="s">
        <v>3913</v>
      </c>
    </row>
    <row r="1994" spans="48:56" x14ac:dyDescent="0.25">
      <c r="AV1994" s="201"/>
      <c r="AW1994" s="201"/>
      <c r="AX1994" s="201"/>
      <c r="AZ1994" s="201"/>
      <c r="BB1994"/>
      <c r="BD1994" s="117" t="s">
        <v>3914</v>
      </c>
    </row>
    <row r="1995" spans="48:56" x14ac:dyDescent="0.25">
      <c r="AV1995" s="201"/>
      <c r="AW1995" s="201"/>
      <c r="AX1995" s="201"/>
      <c r="AZ1995" s="201"/>
      <c r="BB1995"/>
      <c r="BD1995" s="117" t="s">
        <v>3915</v>
      </c>
    </row>
    <row r="1996" spans="48:56" x14ac:dyDescent="0.25">
      <c r="AV1996" s="201"/>
      <c r="AW1996" s="201"/>
      <c r="AX1996" s="201"/>
      <c r="AZ1996" s="201"/>
      <c r="BB1996"/>
      <c r="BD1996" s="117" t="s">
        <v>3916</v>
      </c>
    </row>
    <row r="1997" spans="48:56" x14ac:dyDescent="0.25">
      <c r="AV1997" s="201"/>
      <c r="AW1997" s="201"/>
      <c r="AX1997" s="201"/>
      <c r="AZ1997" s="201"/>
      <c r="BB1997"/>
      <c r="BD1997" s="117" t="s">
        <v>3917</v>
      </c>
    </row>
    <row r="1998" spans="48:56" x14ac:dyDescent="0.25">
      <c r="AV1998" s="201"/>
      <c r="AW1998" s="201"/>
      <c r="AX1998" s="201"/>
      <c r="AZ1998" s="201"/>
      <c r="BB1998"/>
      <c r="BD1998" s="117" t="s">
        <v>3918</v>
      </c>
    </row>
    <row r="1999" spans="48:56" x14ac:dyDescent="0.25">
      <c r="AV1999" s="201"/>
      <c r="AW1999" s="201"/>
      <c r="AX1999" s="201"/>
      <c r="AZ1999" s="201"/>
      <c r="BB1999"/>
      <c r="BD1999" s="117" t="s">
        <v>3919</v>
      </c>
    </row>
    <row r="2000" spans="48:56" x14ac:dyDescent="0.25">
      <c r="AV2000" s="201"/>
      <c r="AW2000" s="201"/>
      <c r="AX2000" s="201"/>
      <c r="AZ2000" s="201"/>
      <c r="BB2000"/>
      <c r="BD2000" s="117" t="s">
        <v>3920</v>
      </c>
    </row>
    <row r="2001" spans="48:56" x14ac:dyDescent="0.25">
      <c r="AV2001" s="201"/>
      <c r="AW2001" s="201"/>
      <c r="AX2001" s="201"/>
      <c r="AZ2001" s="201"/>
      <c r="BB2001"/>
      <c r="BD2001" s="117" t="s">
        <v>3921</v>
      </c>
    </row>
    <row r="2002" spans="48:56" x14ac:dyDescent="0.25">
      <c r="AV2002" s="201"/>
      <c r="AW2002" s="201"/>
      <c r="AX2002" s="201"/>
      <c r="AZ2002" s="201"/>
      <c r="BB2002"/>
      <c r="BD2002" s="117" t="s">
        <v>3922</v>
      </c>
    </row>
    <row r="2003" spans="48:56" x14ac:dyDescent="0.25">
      <c r="AV2003" s="201"/>
      <c r="AW2003" s="201"/>
      <c r="AX2003" s="201"/>
      <c r="AZ2003" s="201"/>
      <c r="BB2003"/>
      <c r="BD2003" s="117" t="s">
        <v>3923</v>
      </c>
    </row>
    <row r="2004" spans="48:56" x14ac:dyDescent="0.25">
      <c r="AV2004" s="201"/>
      <c r="AW2004" s="201"/>
      <c r="AX2004" s="201"/>
      <c r="AZ2004" s="201"/>
      <c r="BB2004"/>
      <c r="BD2004" s="117" t="s">
        <v>3924</v>
      </c>
    </row>
    <row r="2005" spans="48:56" x14ac:dyDescent="0.25">
      <c r="AV2005" s="201"/>
      <c r="AW2005" s="201"/>
      <c r="AX2005" s="201"/>
      <c r="AZ2005" s="201"/>
      <c r="BB2005"/>
      <c r="BD2005" s="117" t="s">
        <v>3925</v>
      </c>
    </row>
    <row r="2006" spans="48:56" x14ac:dyDescent="0.25">
      <c r="AV2006" s="201"/>
      <c r="AW2006" s="201"/>
      <c r="AX2006" s="201"/>
      <c r="AZ2006" s="201"/>
      <c r="BB2006"/>
      <c r="BD2006" s="117" t="s">
        <v>3926</v>
      </c>
    </row>
    <row r="2007" spans="48:56" x14ac:dyDescent="0.25">
      <c r="AV2007" s="201"/>
      <c r="AW2007" s="201"/>
      <c r="AX2007" s="201"/>
      <c r="AZ2007" s="201"/>
      <c r="BB2007"/>
      <c r="BD2007" s="117" t="s">
        <v>3927</v>
      </c>
    </row>
    <row r="2008" spans="48:56" x14ac:dyDescent="0.25">
      <c r="AV2008" s="201"/>
      <c r="AW2008" s="201"/>
      <c r="AX2008" s="201"/>
      <c r="AZ2008" s="201"/>
      <c r="BB2008"/>
      <c r="BD2008" s="117" t="s">
        <v>3928</v>
      </c>
    </row>
    <row r="2009" spans="48:56" x14ac:dyDescent="0.25">
      <c r="AV2009" s="201"/>
      <c r="AW2009" s="201"/>
      <c r="AX2009" s="201"/>
      <c r="AZ2009" s="201"/>
      <c r="BB2009"/>
      <c r="BD2009" s="117" t="s">
        <v>3929</v>
      </c>
    </row>
    <row r="2010" spans="48:56" x14ac:dyDescent="0.25">
      <c r="AV2010" s="201"/>
      <c r="AW2010" s="201"/>
      <c r="AX2010" s="201"/>
      <c r="AZ2010" s="201"/>
      <c r="BB2010"/>
      <c r="BD2010" s="117" t="s">
        <v>3930</v>
      </c>
    </row>
    <row r="2011" spans="48:56" x14ac:dyDescent="0.25">
      <c r="AV2011" s="201"/>
      <c r="AW2011" s="201"/>
      <c r="AX2011" s="201"/>
      <c r="AZ2011" s="201"/>
      <c r="BB2011"/>
      <c r="BD2011" s="117" t="s">
        <v>3931</v>
      </c>
    </row>
    <row r="2012" spans="48:56" x14ac:dyDescent="0.25">
      <c r="AV2012" s="201"/>
      <c r="AW2012" s="201"/>
      <c r="AX2012" s="201"/>
      <c r="AZ2012" s="201"/>
      <c r="BB2012"/>
      <c r="BD2012" s="117" t="s">
        <v>3932</v>
      </c>
    </row>
    <row r="2013" spans="48:56" x14ac:dyDescent="0.25">
      <c r="AV2013" s="201"/>
      <c r="AW2013" s="201"/>
      <c r="AX2013" s="201"/>
      <c r="AZ2013" s="201"/>
      <c r="BB2013"/>
      <c r="BD2013" s="117" t="s">
        <v>3933</v>
      </c>
    </row>
    <row r="2014" spans="48:56" x14ac:dyDescent="0.25">
      <c r="AV2014" s="201"/>
      <c r="AW2014" s="201"/>
      <c r="AX2014" s="201"/>
      <c r="AZ2014" s="201"/>
      <c r="BB2014"/>
      <c r="BD2014" s="117" t="s">
        <v>3934</v>
      </c>
    </row>
    <row r="2015" spans="48:56" x14ac:dyDescent="0.25">
      <c r="AV2015" s="201"/>
      <c r="AW2015" s="201"/>
      <c r="AX2015" s="201"/>
      <c r="AZ2015" s="201"/>
      <c r="BB2015"/>
      <c r="BD2015" s="117" t="s">
        <v>3935</v>
      </c>
    </row>
    <row r="2016" spans="48:56" x14ac:dyDescent="0.25">
      <c r="AV2016" s="201"/>
      <c r="AW2016" s="201"/>
      <c r="AX2016" s="201"/>
      <c r="AZ2016" s="201"/>
      <c r="BB2016"/>
      <c r="BD2016" s="117" t="s">
        <v>3936</v>
      </c>
    </row>
    <row r="2017" spans="48:56" x14ac:dyDescent="0.25">
      <c r="AV2017" s="201"/>
      <c r="AW2017" s="201"/>
      <c r="AX2017" s="201"/>
      <c r="AZ2017" s="201"/>
      <c r="BB2017"/>
      <c r="BD2017" s="117" t="s">
        <v>3937</v>
      </c>
    </row>
    <row r="2018" spans="48:56" x14ac:dyDescent="0.25">
      <c r="AV2018" s="201"/>
      <c r="AW2018" s="201"/>
      <c r="AX2018" s="201"/>
      <c r="AZ2018" s="201"/>
      <c r="BB2018"/>
      <c r="BD2018" s="117" t="s">
        <v>3938</v>
      </c>
    </row>
    <row r="2019" spans="48:56" x14ac:dyDescent="0.25">
      <c r="AV2019" s="201"/>
      <c r="AW2019" s="201"/>
      <c r="AX2019" s="201"/>
      <c r="AZ2019" s="201"/>
      <c r="BB2019"/>
      <c r="BD2019" s="117" t="s">
        <v>3939</v>
      </c>
    </row>
    <row r="2020" spans="48:56" x14ac:dyDescent="0.25">
      <c r="AV2020" s="201"/>
      <c r="AW2020" s="201"/>
      <c r="AX2020" s="201"/>
      <c r="AZ2020" s="201"/>
      <c r="BB2020"/>
      <c r="BD2020" s="117" t="s">
        <v>3940</v>
      </c>
    </row>
    <row r="2021" spans="48:56" x14ac:dyDescent="0.25">
      <c r="AV2021" s="201"/>
      <c r="AW2021" s="201"/>
      <c r="AX2021" s="201"/>
      <c r="AZ2021" s="201"/>
      <c r="BB2021"/>
      <c r="BD2021" s="117" t="s">
        <v>3941</v>
      </c>
    </row>
    <row r="2022" spans="48:56" x14ac:dyDescent="0.25">
      <c r="AV2022" s="201"/>
      <c r="AW2022" s="201"/>
      <c r="AX2022" s="201"/>
      <c r="AZ2022" s="201"/>
      <c r="BB2022"/>
      <c r="BD2022" s="117" t="s">
        <v>3942</v>
      </c>
    </row>
    <row r="2023" spans="48:56" x14ac:dyDescent="0.25">
      <c r="AV2023" s="201"/>
      <c r="AW2023" s="201"/>
      <c r="AX2023" s="201"/>
      <c r="AZ2023" s="201"/>
      <c r="BB2023"/>
      <c r="BD2023" s="117" t="s">
        <v>3943</v>
      </c>
    </row>
    <row r="2024" spans="48:56" x14ac:dyDescent="0.25">
      <c r="AV2024" s="201"/>
      <c r="AW2024" s="201"/>
      <c r="AX2024" s="201"/>
      <c r="AZ2024" s="201"/>
      <c r="BB2024"/>
      <c r="BD2024" s="117" t="s">
        <v>3944</v>
      </c>
    </row>
    <row r="2025" spans="48:56" x14ac:dyDescent="0.25">
      <c r="AV2025" s="201"/>
      <c r="AW2025" s="201"/>
      <c r="AX2025" s="201"/>
      <c r="AZ2025" s="201"/>
      <c r="BB2025"/>
      <c r="BD2025" s="117" t="s">
        <v>3945</v>
      </c>
    </row>
    <row r="2026" spans="48:56" x14ac:dyDescent="0.25">
      <c r="AV2026" s="201"/>
      <c r="AW2026" s="201"/>
      <c r="AX2026" s="201"/>
      <c r="AZ2026" s="201"/>
      <c r="BB2026"/>
      <c r="BD2026" s="117" t="s">
        <v>3946</v>
      </c>
    </row>
    <row r="2027" spans="48:56" x14ac:dyDescent="0.25">
      <c r="AV2027" s="201"/>
      <c r="AW2027" s="201"/>
      <c r="AX2027" s="201"/>
      <c r="AZ2027" s="201"/>
      <c r="BB2027"/>
      <c r="BD2027" s="117" t="s">
        <v>3947</v>
      </c>
    </row>
    <row r="2028" spans="48:56" x14ac:dyDescent="0.25">
      <c r="AV2028" s="201"/>
      <c r="AW2028" s="201"/>
      <c r="AX2028" s="201"/>
      <c r="AZ2028" s="201"/>
      <c r="BB2028"/>
      <c r="BD2028" s="117" t="s">
        <v>3948</v>
      </c>
    </row>
    <row r="2029" spans="48:56" x14ac:dyDescent="0.25">
      <c r="AV2029" s="201"/>
      <c r="AW2029" s="201"/>
      <c r="AX2029" s="201"/>
      <c r="AZ2029" s="201"/>
      <c r="BB2029"/>
      <c r="BD2029" s="117" t="s">
        <v>3949</v>
      </c>
    </row>
    <row r="2030" spans="48:56" x14ac:dyDescent="0.25">
      <c r="AV2030" s="201"/>
      <c r="AW2030" s="201"/>
      <c r="AX2030" s="201"/>
      <c r="AZ2030" s="201"/>
      <c r="BB2030"/>
      <c r="BD2030" s="117" t="s">
        <v>3950</v>
      </c>
    </row>
    <row r="2031" spans="48:56" x14ac:dyDescent="0.25">
      <c r="AV2031" s="201"/>
      <c r="AW2031" s="201"/>
      <c r="AX2031" s="201"/>
      <c r="AZ2031" s="201"/>
      <c r="BB2031"/>
      <c r="BD2031" s="117" t="s">
        <v>3951</v>
      </c>
    </row>
    <row r="2032" spans="48:56" x14ac:dyDescent="0.25">
      <c r="AV2032" s="201"/>
      <c r="AW2032" s="201"/>
      <c r="AX2032" s="201"/>
      <c r="AZ2032" s="201"/>
      <c r="BB2032"/>
      <c r="BD2032" s="117" t="s">
        <v>3952</v>
      </c>
    </row>
    <row r="2033" spans="48:56" x14ac:dyDescent="0.25">
      <c r="AV2033" s="201"/>
      <c r="AW2033" s="201"/>
      <c r="AX2033" s="201"/>
      <c r="AZ2033" s="201"/>
      <c r="BB2033"/>
      <c r="BD2033" s="117" t="s">
        <v>3953</v>
      </c>
    </row>
    <row r="2034" spans="48:56" x14ac:dyDescent="0.25">
      <c r="AV2034" s="201"/>
      <c r="AW2034" s="201"/>
      <c r="AX2034" s="201"/>
      <c r="AZ2034" s="201"/>
      <c r="BB2034"/>
      <c r="BD2034" s="117" t="s">
        <v>3954</v>
      </c>
    </row>
    <row r="2035" spans="48:56" x14ac:dyDescent="0.25">
      <c r="AV2035" s="201"/>
      <c r="AW2035" s="201"/>
      <c r="AX2035" s="201"/>
      <c r="AZ2035" s="201"/>
      <c r="BB2035"/>
      <c r="BD2035" s="117" t="s">
        <v>3955</v>
      </c>
    </row>
    <row r="2036" spans="48:56" x14ac:dyDescent="0.25">
      <c r="AV2036" s="201"/>
      <c r="AW2036" s="201"/>
      <c r="AX2036" s="201"/>
      <c r="AZ2036" s="201"/>
      <c r="BB2036"/>
      <c r="BD2036" s="117" t="s">
        <v>3956</v>
      </c>
    </row>
    <row r="2037" spans="48:56" x14ac:dyDescent="0.25">
      <c r="AV2037" s="201"/>
      <c r="AW2037" s="201"/>
      <c r="AX2037" s="201"/>
      <c r="AZ2037" s="201"/>
      <c r="BB2037"/>
      <c r="BD2037" s="117" t="s">
        <v>3957</v>
      </c>
    </row>
    <row r="2038" spans="48:56" x14ac:dyDescent="0.25">
      <c r="AV2038" s="201"/>
      <c r="AW2038" s="201"/>
      <c r="AX2038" s="201"/>
      <c r="AZ2038" s="201"/>
      <c r="BB2038"/>
      <c r="BD2038" s="117" t="s">
        <v>3958</v>
      </c>
    </row>
    <row r="2039" spans="48:56" x14ac:dyDescent="0.25">
      <c r="AV2039" s="201"/>
      <c r="AW2039" s="201"/>
      <c r="AX2039" s="201"/>
      <c r="AZ2039" s="201"/>
      <c r="BB2039"/>
      <c r="BD2039" s="117" t="s">
        <v>3959</v>
      </c>
    </row>
    <row r="2040" spans="48:56" x14ac:dyDescent="0.25">
      <c r="AV2040" s="201"/>
      <c r="AW2040" s="201"/>
      <c r="AX2040" s="201"/>
      <c r="AZ2040" s="201"/>
      <c r="BB2040"/>
      <c r="BD2040" s="117" t="s">
        <v>3960</v>
      </c>
    </row>
    <row r="2041" spans="48:56" x14ac:dyDescent="0.25">
      <c r="AV2041" s="201"/>
      <c r="AW2041" s="201"/>
      <c r="AX2041" s="201"/>
      <c r="AZ2041" s="201"/>
      <c r="BB2041"/>
      <c r="BD2041" s="117" t="s">
        <v>3961</v>
      </c>
    </row>
    <row r="2042" spans="48:56" x14ac:dyDescent="0.25">
      <c r="AV2042" s="201"/>
      <c r="AW2042" s="201"/>
      <c r="AX2042" s="201"/>
      <c r="AZ2042" s="201"/>
      <c r="BB2042"/>
      <c r="BD2042" s="117" t="s">
        <v>3962</v>
      </c>
    </row>
    <row r="2043" spans="48:56" x14ac:dyDescent="0.25">
      <c r="AV2043" s="201"/>
      <c r="AW2043" s="201"/>
      <c r="AX2043" s="201"/>
      <c r="AZ2043" s="201"/>
      <c r="BB2043"/>
      <c r="BD2043" s="117" t="s">
        <v>3963</v>
      </c>
    </row>
    <row r="2044" spans="48:56" x14ac:dyDescent="0.25">
      <c r="AV2044" s="201"/>
      <c r="AW2044" s="201"/>
      <c r="AX2044" s="201"/>
      <c r="AZ2044" s="201"/>
      <c r="BB2044"/>
      <c r="BD2044" s="117" t="s">
        <v>3964</v>
      </c>
    </row>
    <row r="2045" spans="48:56" x14ac:dyDescent="0.25">
      <c r="AV2045" s="201"/>
      <c r="AW2045" s="201"/>
      <c r="AX2045" s="201"/>
      <c r="AZ2045" s="201"/>
      <c r="BB2045"/>
      <c r="BD2045" s="117" t="s">
        <v>3965</v>
      </c>
    </row>
    <row r="2046" spans="48:56" x14ac:dyDescent="0.25">
      <c r="AV2046" s="201"/>
      <c r="AW2046" s="201"/>
      <c r="AX2046" s="201"/>
      <c r="AZ2046" s="201"/>
      <c r="BB2046"/>
      <c r="BD2046" s="117" t="s">
        <v>3966</v>
      </c>
    </row>
    <row r="2047" spans="48:56" x14ac:dyDescent="0.25">
      <c r="AV2047" s="201"/>
      <c r="AW2047" s="201"/>
      <c r="AX2047" s="201"/>
      <c r="AZ2047" s="201"/>
      <c r="BB2047"/>
      <c r="BD2047" s="117" t="s">
        <v>3967</v>
      </c>
    </row>
    <row r="2048" spans="48:56" x14ac:dyDescent="0.25">
      <c r="AV2048" s="201"/>
      <c r="AW2048" s="201"/>
      <c r="AX2048" s="201"/>
      <c r="AZ2048" s="201"/>
      <c r="BB2048"/>
      <c r="BD2048" s="117" t="s">
        <v>3968</v>
      </c>
    </row>
    <row r="2049" spans="48:56" x14ac:dyDescent="0.25">
      <c r="AV2049" s="201"/>
      <c r="AW2049" s="201"/>
      <c r="AX2049" s="201"/>
      <c r="AZ2049" s="201"/>
      <c r="BB2049"/>
      <c r="BD2049" s="117" t="s">
        <v>3969</v>
      </c>
    </row>
    <row r="2050" spans="48:56" x14ac:dyDescent="0.25">
      <c r="AV2050" s="201"/>
      <c r="AW2050" s="201"/>
      <c r="AX2050" s="201"/>
      <c r="AZ2050" s="201"/>
      <c r="BB2050"/>
      <c r="BD2050" s="117" t="s">
        <v>3970</v>
      </c>
    </row>
    <row r="2051" spans="48:56" x14ac:dyDescent="0.25">
      <c r="AV2051" s="201"/>
      <c r="AW2051" s="201"/>
      <c r="AX2051" s="201"/>
      <c r="AZ2051" s="201"/>
      <c r="BB2051"/>
      <c r="BD2051" s="117" t="s">
        <v>3971</v>
      </c>
    </row>
    <row r="2052" spans="48:56" x14ac:dyDescent="0.25">
      <c r="AV2052" s="201"/>
      <c r="AW2052" s="201"/>
      <c r="AX2052" s="201"/>
      <c r="AZ2052" s="201"/>
      <c r="BB2052"/>
      <c r="BD2052" s="117" t="s">
        <v>3972</v>
      </c>
    </row>
    <row r="2053" spans="48:56" x14ac:dyDescent="0.25">
      <c r="AV2053" s="201"/>
      <c r="AW2053" s="201"/>
      <c r="AX2053" s="201"/>
      <c r="AZ2053" s="201"/>
      <c r="BB2053"/>
      <c r="BD2053" s="117" t="s">
        <v>3973</v>
      </c>
    </row>
    <row r="2054" spans="48:56" x14ac:dyDescent="0.25">
      <c r="AV2054" s="201"/>
      <c r="AW2054" s="201"/>
      <c r="AX2054" s="201"/>
      <c r="AZ2054" s="201"/>
      <c r="BB2054"/>
      <c r="BD2054" s="117" t="s">
        <v>3974</v>
      </c>
    </row>
    <row r="2055" spans="48:56" x14ac:dyDescent="0.25">
      <c r="AV2055" s="201"/>
      <c r="AW2055" s="201"/>
      <c r="AX2055" s="201"/>
      <c r="AZ2055" s="201"/>
      <c r="BB2055"/>
      <c r="BD2055" s="117" t="s">
        <v>3975</v>
      </c>
    </row>
    <row r="2056" spans="48:56" x14ac:dyDescent="0.25">
      <c r="AV2056" s="201"/>
      <c r="AW2056" s="201"/>
      <c r="AX2056" s="201"/>
      <c r="AZ2056" s="201"/>
      <c r="BB2056"/>
      <c r="BD2056" s="117" t="s">
        <v>3976</v>
      </c>
    </row>
    <row r="2057" spans="48:56" x14ac:dyDescent="0.25">
      <c r="AV2057" s="201"/>
      <c r="AW2057" s="201"/>
      <c r="AX2057" s="201"/>
      <c r="AZ2057" s="201"/>
      <c r="BB2057"/>
      <c r="BD2057" s="117" t="s">
        <v>3977</v>
      </c>
    </row>
    <row r="2058" spans="48:56" x14ac:dyDescent="0.25">
      <c r="AV2058" s="201"/>
      <c r="AW2058" s="201"/>
      <c r="AX2058" s="201"/>
      <c r="AZ2058" s="201"/>
      <c r="BB2058"/>
      <c r="BD2058" s="117" t="s">
        <v>3978</v>
      </c>
    </row>
    <row r="2059" spans="48:56" x14ac:dyDescent="0.25">
      <c r="AV2059" s="201"/>
      <c r="AW2059" s="201"/>
      <c r="AX2059" s="201"/>
      <c r="AZ2059" s="201"/>
      <c r="BB2059"/>
      <c r="BD2059" s="117" t="s">
        <v>3979</v>
      </c>
    </row>
    <row r="2060" spans="48:56" x14ac:dyDescent="0.25">
      <c r="AV2060" s="201"/>
      <c r="AW2060" s="201"/>
      <c r="AX2060" s="201"/>
      <c r="AZ2060" s="201"/>
      <c r="BB2060"/>
      <c r="BD2060" s="117" t="s">
        <v>3980</v>
      </c>
    </row>
    <row r="2061" spans="48:56" x14ac:dyDescent="0.25">
      <c r="AV2061" s="201"/>
      <c r="AW2061" s="201"/>
      <c r="AX2061" s="201"/>
      <c r="AZ2061" s="201"/>
      <c r="BB2061"/>
      <c r="BD2061" s="117" t="s">
        <v>3981</v>
      </c>
    </row>
    <row r="2062" spans="48:56" x14ac:dyDescent="0.25">
      <c r="AV2062" s="201"/>
      <c r="AW2062" s="201"/>
      <c r="AX2062" s="201"/>
      <c r="AZ2062" s="201"/>
      <c r="BB2062"/>
      <c r="BD2062" s="117" t="s">
        <v>3982</v>
      </c>
    </row>
    <row r="2063" spans="48:56" x14ac:dyDescent="0.25">
      <c r="AV2063" s="201"/>
      <c r="AW2063" s="201"/>
      <c r="AX2063" s="201"/>
      <c r="AZ2063" s="201"/>
      <c r="BB2063"/>
      <c r="BD2063" s="117" t="s">
        <v>3983</v>
      </c>
    </row>
    <row r="2064" spans="48:56" x14ac:dyDescent="0.25">
      <c r="AV2064" s="201"/>
      <c r="AW2064" s="201"/>
      <c r="AX2064" s="201"/>
      <c r="AZ2064" s="201"/>
      <c r="BB2064"/>
      <c r="BD2064" s="117" t="s">
        <v>3984</v>
      </c>
    </row>
    <row r="2065" spans="48:56" x14ac:dyDescent="0.25">
      <c r="AV2065" s="201"/>
      <c r="AW2065" s="201"/>
      <c r="AX2065" s="201"/>
      <c r="AZ2065" s="201"/>
      <c r="BB2065"/>
      <c r="BD2065" s="117" t="s">
        <v>3985</v>
      </c>
    </row>
    <row r="2066" spans="48:56" x14ac:dyDescent="0.25">
      <c r="AV2066" s="201"/>
      <c r="AW2066" s="201"/>
      <c r="AX2066" s="201"/>
      <c r="AZ2066" s="201"/>
      <c r="BB2066"/>
      <c r="BD2066" s="117" t="s">
        <v>3986</v>
      </c>
    </row>
    <row r="2067" spans="48:56" x14ac:dyDescent="0.25">
      <c r="AV2067" s="201"/>
      <c r="AW2067" s="201"/>
      <c r="AX2067" s="201"/>
      <c r="AZ2067" s="201"/>
      <c r="BB2067"/>
      <c r="BD2067" s="117" t="s">
        <v>3987</v>
      </c>
    </row>
    <row r="2068" spans="48:56" x14ac:dyDescent="0.25">
      <c r="AV2068" s="201"/>
      <c r="AW2068" s="201"/>
      <c r="AX2068" s="201"/>
      <c r="AZ2068" s="201"/>
      <c r="BB2068"/>
      <c r="BD2068" s="117" t="s">
        <v>3988</v>
      </c>
    </row>
    <row r="2069" spans="48:56" x14ac:dyDescent="0.25">
      <c r="AV2069" s="201"/>
      <c r="AW2069" s="201"/>
      <c r="AX2069" s="201"/>
      <c r="AZ2069" s="201"/>
      <c r="BB2069"/>
      <c r="BD2069" s="117" t="s">
        <v>3989</v>
      </c>
    </row>
    <row r="2070" spans="48:56" x14ac:dyDescent="0.25">
      <c r="AV2070" s="201"/>
      <c r="AW2070" s="201"/>
      <c r="AX2070" s="201"/>
      <c r="AZ2070" s="201"/>
      <c r="BB2070"/>
      <c r="BD2070" s="117" t="s">
        <v>3990</v>
      </c>
    </row>
    <row r="2071" spans="48:56" x14ac:dyDescent="0.25">
      <c r="AV2071" s="201"/>
      <c r="AW2071" s="201"/>
      <c r="AX2071" s="201"/>
      <c r="AZ2071" s="201"/>
      <c r="BB2071"/>
      <c r="BD2071" s="117" t="s">
        <v>3991</v>
      </c>
    </row>
    <row r="2072" spans="48:56" x14ac:dyDescent="0.25">
      <c r="AV2072" s="201"/>
      <c r="AW2072" s="201"/>
      <c r="AX2072" s="201"/>
      <c r="AZ2072" s="201"/>
      <c r="BB2072"/>
      <c r="BD2072" s="117" t="s">
        <v>3992</v>
      </c>
    </row>
    <row r="2073" spans="48:56" x14ac:dyDescent="0.25">
      <c r="AV2073" s="201"/>
      <c r="AW2073" s="201"/>
      <c r="AX2073" s="201"/>
      <c r="AZ2073" s="201"/>
      <c r="BB2073"/>
      <c r="BD2073" s="117" t="s">
        <v>3993</v>
      </c>
    </row>
    <row r="2074" spans="48:56" x14ac:dyDescent="0.25">
      <c r="AV2074" s="201"/>
      <c r="AW2074" s="201"/>
      <c r="AX2074" s="201"/>
      <c r="AZ2074" s="201"/>
      <c r="BB2074"/>
      <c r="BD2074" s="117" t="s">
        <v>3994</v>
      </c>
    </row>
    <row r="2075" spans="48:56" x14ac:dyDescent="0.25">
      <c r="AV2075" s="201"/>
      <c r="AW2075" s="201"/>
      <c r="AX2075" s="201"/>
      <c r="AZ2075" s="201"/>
      <c r="BB2075"/>
      <c r="BD2075" s="117" t="s">
        <v>3995</v>
      </c>
    </row>
    <row r="2076" spans="48:56" x14ac:dyDescent="0.25">
      <c r="AV2076" s="201"/>
      <c r="AW2076" s="201"/>
      <c r="AX2076" s="201"/>
      <c r="AZ2076" s="201"/>
      <c r="BB2076"/>
      <c r="BD2076" s="117" t="s">
        <v>3996</v>
      </c>
    </row>
    <row r="2077" spans="48:56" x14ac:dyDescent="0.25">
      <c r="AV2077" s="201"/>
      <c r="AW2077" s="201"/>
      <c r="AX2077" s="201"/>
      <c r="AZ2077" s="201"/>
      <c r="BB2077"/>
      <c r="BD2077" s="117" t="s">
        <v>3997</v>
      </c>
    </row>
    <row r="2078" spans="48:56" x14ac:dyDescent="0.25">
      <c r="AV2078" s="201"/>
      <c r="AW2078" s="201"/>
      <c r="AX2078" s="201"/>
      <c r="AZ2078" s="201"/>
      <c r="BB2078"/>
      <c r="BD2078" s="117" t="s">
        <v>3998</v>
      </c>
    </row>
    <row r="2079" spans="48:56" x14ac:dyDescent="0.25">
      <c r="AV2079" s="201"/>
      <c r="AW2079" s="201"/>
      <c r="AX2079" s="201"/>
      <c r="AZ2079" s="201"/>
      <c r="BB2079"/>
      <c r="BD2079" s="117" t="s">
        <v>3999</v>
      </c>
    </row>
    <row r="2080" spans="48:56" x14ac:dyDescent="0.25">
      <c r="AV2080" s="201"/>
      <c r="AW2080" s="201"/>
      <c r="AX2080" s="201"/>
      <c r="AZ2080" s="201"/>
      <c r="BB2080"/>
      <c r="BD2080" s="117" t="s">
        <v>4000</v>
      </c>
    </row>
    <row r="2081" spans="48:56" x14ac:dyDescent="0.25">
      <c r="AV2081" s="201"/>
      <c r="AW2081" s="201"/>
      <c r="AX2081" s="201"/>
      <c r="AZ2081" s="201"/>
      <c r="BB2081"/>
      <c r="BD2081" s="117" t="s">
        <v>4001</v>
      </c>
    </row>
    <row r="2082" spans="48:56" x14ac:dyDescent="0.25">
      <c r="AV2082" s="201"/>
      <c r="AW2082" s="201"/>
      <c r="AX2082" s="201"/>
      <c r="AZ2082" s="201"/>
      <c r="BB2082"/>
      <c r="BD2082" s="117" t="s">
        <v>4002</v>
      </c>
    </row>
    <row r="2083" spans="48:56" x14ac:dyDescent="0.25">
      <c r="AV2083" s="201"/>
      <c r="AW2083" s="201"/>
      <c r="AX2083" s="201"/>
      <c r="AZ2083" s="201"/>
      <c r="BB2083"/>
      <c r="BD2083" s="117" t="s">
        <v>4003</v>
      </c>
    </row>
    <row r="2084" spans="48:56" x14ac:dyDescent="0.25">
      <c r="AV2084" s="201"/>
      <c r="AW2084" s="201"/>
      <c r="AX2084" s="201"/>
      <c r="AZ2084" s="201"/>
      <c r="BB2084"/>
      <c r="BD2084" s="117" t="s">
        <v>4004</v>
      </c>
    </row>
    <row r="2085" spans="48:56" x14ac:dyDescent="0.25">
      <c r="AV2085" s="201"/>
      <c r="AW2085" s="201"/>
      <c r="AX2085" s="201"/>
      <c r="AZ2085" s="201"/>
      <c r="BB2085"/>
      <c r="BD2085" s="117" t="s">
        <v>4005</v>
      </c>
    </row>
    <row r="2086" spans="48:56" x14ac:dyDescent="0.25">
      <c r="AV2086" s="201"/>
      <c r="AW2086" s="201"/>
      <c r="AX2086" s="201"/>
      <c r="AZ2086" s="201"/>
      <c r="BB2086"/>
      <c r="BD2086" s="117" t="s">
        <v>4006</v>
      </c>
    </row>
    <row r="2087" spans="48:56" x14ac:dyDescent="0.25">
      <c r="AV2087" s="201"/>
      <c r="AW2087" s="201"/>
      <c r="AX2087" s="201"/>
      <c r="AZ2087" s="201"/>
      <c r="BB2087"/>
      <c r="BD2087" s="117" t="s">
        <v>4007</v>
      </c>
    </row>
    <row r="2088" spans="48:56" x14ac:dyDescent="0.25">
      <c r="AV2088" s="201"/>
      <c r="AW2088" s="201"/>
      <c r="AX2088" s="201"/>
      <c r="AZ2088" s="201"/>
      <c r="BB2088"/>
      <c r="BD2088" s="117" t="s">
        <v>4008</v>
      </c>
    </row>
    <row r="2089" spans="48:56" x14ac:dyDescent="0.25">
      <c r="AV2089" s="201"/>
      <c r="AW2089" s="201"/>
      <c r="AX2089" s="201"/>
      <c r="AZ2089" s="201"/>
      <c r="BB2089"/>
      <c r="BD2089" s="117" t="s">
        <v>4009</v>
      </c>
    </row>
    <row r="2090" spans="48:56" x14ac:dyDescent="0.25">
      <c r="AV2090" s="201"/>
      <c r="AW2090" s="201"/>
      <c r="AX2090" s="201"/>
      <c r="AZ2090" s="201"/>
      <c r="BB2090"/>
      <c r="BD2090" s="117" t="s">
        <v>4010</v>
      </c>
    </row>
    <row r="2091" spans="48:56" x14ac:dyDescent="0.25">
      <c r="AV2091" s="201"/>
      <c r="AW2091" s="201"/>
      <c r="AX2091" s="201"/>
      <c r="AZ2091" s="201"/>
      <c r="BB2091"/>
      <c r="BD2091" s="117" t="s">
        <v>4011</v>
      </c>
    </row>
    <row r="2092" spans="48:56" x14ac:dyDescent="0.25">
      <c r="AV2092" s="201"/>
      <c r="AW2092" s="201"/>
      <c r="AX2092" s="201"/>
      <c r="AZ2092" s="201"/>
      <c r="BB2092"/>
      <c r="BD2092" s="117" t="s">
        <v>4012</v>
      </c>
    </row>
    <row r="2093" spans="48:56" x14ac:dyDescent="0.25">
      <c r="AV2093" s="201"/>
      <c r="AW2093" s="201"/>
      <c r="AX2093" s="201"/>
      <c r="AZ2093" s="201"/>
      <c r="BB2093"/>
      <c r="BD2093" s="117" t="s">
        <v>4013</v>
      </c>
    </row>
    <row r="2094" spans="48:56" x14ac:dyDescent="0.25">
      <c r="AV2094" s="201"/>
      <c r="AW2094" s="201"/>
      <c r="AX2094" s="201"/>
      <c r="AZ2094" s="201"/>
      <c r="BB2094"/>
      <c r="BD2094" s="117" t="s">
        <v>4014</v>
      </c>
    </row>
    <row r="2095" spans="48:56" x14ac:dyDescent="0.25">
      <c r="AV2095" s="201"/>
      <c r="AW2095" s="201"/>
      <c r="AX2095" s="201"/>
      <c r="AZ2095" s="201"/>
      <c r="BB2095"/>
      <c r="BD2095" s="117" t="s">
        <v>4015</v>
      </c>
    </row>
    <row r="2096" spans="48:56" x14ac:dyDescent="0.25">
      <c r="AV2096" s="201"/>
      <c r="AW2096" s="201"/>
      <c r="AX2096" s="201"/>
      <c r="AZ2096" s="201"/>
      <c r="BB2096"/>
      <c r="BD2096" s="117" t="s">
        <v>4016</v>
      </c>
    </row>
    <row r="2097" spans="48:56" x14ac:dyDescent="0.25">
      <c r="AV2097" s="201"/>
      <c r="AW2097" s="201"/>
      <c r="AX2097" s="201"/>
      <c r="AZ2097" s="201"/>
      <c r="BB2097"/>
      <c r="BD2097" s="117" t="s">
        <v>4017</v>
      </c>
    </row>
    <row r="2098" spans="48:56" x14ac:dyDescent="0.25">
      <c r="AV2098" s="201"/>
      <c r="AW2098" s="201"/>
      <c r="AX2098" s="201"/>
      <c r="AZ2098" s="201"/>
      <c r="BB2098"/>
      <c r="BD2098" s="117" t="s">
        <v>4018</v>
      </c>
    </row>
    <row r="2099" spans="48:56" x14ac:dyDescent="0.25">
      <c r="AV2099" s="201"/>
      <c r="AW2099" s="201"/>
      <c r="AX2099" s="201"/>
      <c r="AZ2099" s="201"/>
      <c r="BB2099"/>
      <c r="BD2099" s="117" t="s">
        <v>4019</v>
      </c>
    </row>
    <row r="2100" spans="48:56" x14ac:dyDescent="0.25">
      <c r="AV2100" s="201"/>
      <c r="AW2100" s="201"/>
      <c r="AX2100" s="201"/>
      <c r="AZ2100" s="201"/>
      <c r="BB2100"/>
      <c r="BD2100" s="117" t="s">
        <v>4020</v>
      </c>
    </row>
    <row r="2101" spans="48:56" x14ac:dyDescent="0.25">
      <c r="AV2101" s="201"/>
      <c r="AW2101" s="201"/>
      <c r="AX2101" s="201"/>
      <c r="AZ2101" s="201"/>
      <c r="BB2101"/>
      <c r="BD2101" s="117" t="s">
        <v>4021</v>
      </c>
    </row>
    <row r="2102" spans="48:56" x14ac:dyDescent="0.25">
      <c r="AV2102" s="201"/>
      <c r="AW2102" s="201"/>
      <c r="AX2102" s="201"/>
      <c r="AZ2102" s="201"/>
      <c r="BB2102"/>
      <c r="BD2102" s="117" t="s">
        <v>4022</v>
      </c>
    </row>
    <row r="2103" spans="48:56" x14ac:dyDescent="0.25">
      <c r="AV2103" s="201"/>
      <c r="AW2103" s="201"/>
      <c r="AX2103" s="201"/>
      <c r="AZ2103" s="201"/>
      <c r="BB2103"/>
      <c r="BD2103" s="117" t="s">
        <v>4023</v>
      </c>
    </row>
    <row r="2104" spans="48:56" x14ac:dyDescent="0.25">
      <c r="AV2104" s="201"/>
      <c r="AW2104" s="201"/>
      <c r="AX2104" s="201"/>
      <c r="AZ2104" s="201"/>
      <c r="BB2104"/>
      <c r="BD2104" s="117" t="s">
        <v>4024</v>
      </c>
    </row>
    <row r="2105" spans="48:56" x14ac:dyDescent="0.25">
      <c r="AV2105" s="201"/>
      <c r="AW2105" s="201"/>
      <c r="AX2105" s="201"/>
      <c r="AZ2105" s="201"/>
      <c r="BB2105"/>
      <c r="BD2105" s="117" t="s">
        <v>4025</v>
      </c>
    </row>
    <row r="2106" spans="48:56" x14ac:dyDescent="0.25">
      <c r="AV2106" s="201"/>
      <c r="AW2106" s="201"/>
      <c r="AX2106" s="201"/>
      <c r="AZ2106" s="201"/>
      <c r="BB2106"/>
      <c r="BD2106" s="117" t="s">
        <v>4026</v>
      </c>
    </row>
    <row r="2107" spans="48:56" x14ac:dyDescent="0.25">
      <c r="AV2107" s="201"/>
      <c r="AW2107" s="201"/>
      <c r="AX2107" s="201"/>
      <c r="AZ2107" s="201"/>
      <c r="BB2107"/>
      <c r="BD2107" s="117" t="s">
        <v>4027</v>
      </c>
    </row>
    <row r="2108" spans="48:56" x14ac:dyDescent="0.25">
      <c r="AV2108" s="201"/>
      <c r="AW2108" s="201"/>
      <c r="AX2108" s="201"/>
      <c r="AZ2108" s="201"/>
      <c r="BB2108"/>
      <c r="BD2108" s="117" t="s">
        <v>4028</v>
      </c>
    </row>
    <row r="2109" spans="48:56" x14ac:dyDescent="0.25">
      <c r="AV2109" s="201"/>
      <c r="AW2109" s="201"/>
      <c r="AX2109" s="201"/>
      <c r="AZ2109" s="201"/>
      <c r="BB2109"/>
      <c r="BD2109" s="117" t="s">
        <v>4029</v>
      </c>
    </row>
    <row r="2110" spans="48:56" x14ac:dyDescent="0.25">
      <c r="AV2110" s="201"/>
      <c r="AW2110" s="201"/>
      <c r="AX2110" s="201"/>
      <c r="AZ2110" s="201"/>
      <c r="BB2110"/>
      <c r="BD2110" s="117" t="s">
        <v>4030</v>
      </c>
    </row>
    <row r="2111" spans="48:56" x14ac:dyDescent="0.25">
      <c r="AV2111" s="201"/>
      <c r="AW2111" s="201"/>
      <c r="AX2111" s="201"/>
      <c r="AZ2111" s="201"/>
      <c r="BB2111"/>
      <c r="BD2111" s="117" t="s">
        <v>4031</v>
      </c>
    </row>
    <row r="2112" spans="48:56" x14ac:dyDescent="0.25">
      <c r="AV2112" s="201"/>
      <c r="AW2112" s="201"/>
      <c r="AX2112" s="201"/>
      <c r="AZ2112" s="201"/>
      <c r="BB2112"/>
      <c r="BD2112" s="117" t="s">
        <v>4032</v>
      </c>
    </row>
    <row r="2113" spans="48:56" x14ac:dyDescent="0.25">
      <c r="AV2113" s="201"/>
      <c r="AW2113" s="201"/>
      <c r="AX2113" s="201"/>
      <c r="AZ2113" s="201"/>
      <c r="BB2113"/>
      <c r="BD2113" s="117" t="s">
        <v>4033</v>
      </c>
    </row>
    <row r="2114" spans="48:56" x14ac:dyDescent="0.25">
      <c r="AV2114" s="201"/>
      <c r="AW2114" s="201"/>
      <c r="AX2114" s="201"/>
      <c r="AZ2114" s="201"/>
      <c r="BB2114"/>
      <c r="BD2114" s="117" t="s">
        <v>4034</v>
      </c>
    </row>
    <row r="2115" spans="48:56" x14ac:dyDescent="0.25">
      <c r="AV2115" s="201"/>
      <c r="AW2115" s="201"/>
      <c r="AX2115" s="201"/>
      <c r="AZ2115" s="201"/>
      <c r="BB2115"/>
      <c r="BD2115" s="117" t="s">
        <v>4035</v>
      </c>
    </row>
    <row r="2116" spans="48:56" x14ac:dyDescent="0.25">
      <c r="AV2116" s="201"/>
      <c r="AW2116" s="201"/>
      <c r="AX2116" s="201"/>
      <c r="AZ2116" s="201"/>
      <c r="BB2116"/>
      <c r="BD2116" s="117" t="s">
        <v>4036</v>
      </c>
    </row>
    <row r="2117" spans="48:56" x14ac:dyDescent="0.25">
      <c r="AV2117" s="201"/>
      <c r="AW2117" s="201"/>
      <c r="AX2117" s="201"/>
      <c r="AZ2117" s="201"/>
      <c r="BB2117"/>
      <c r="BD2117" s="117" t="s">
        <v>4037</v>
      </c>
    </row>
    <row r="2118" spans="48:56" x14ac:dyDescent="0.25">
      <c r="AV2118" s="201"/>
      <c r="AW2118" s="201"/>
      <c r="AX2118" s="201"/>
      <c r="AZ2118" s="201"/>
      <c r="BB2118"/>
      <c r="BD2118" s="117" t="s">
        <v>4038</v>
      </c>
    </row>
    <row r="2119" spans="48:56" x14ac:dyDescent="0.25">
      <c r="AV2119" s="201"/>
      <c r="AW2119" s="201"/>
      <c r="AX2119" s="201"/>
      <c r="AZ2119" s="201"/>
      <c r="BB2119"/>
      <c r="BD2119" s="117" t="s">
        <v>4039</v>
      </c>
    </row>
    <row r="2120" spans="48:56" x14ac:dyDescent="0.25">
      <c r="AV2120" s="201"/>
      <c r="AW2120" s="201"/>
      <c r="AX2120" s="201"/>
      <c r="AZ2120" s="201"/>
      <c r="BB2120"/>
      <c r="BD2120" s="117" t="s">
        <v>4040</v>
      </c>
    </row>
    <row r="2121" spans="48:56" x14ac:dyDescent="0.25">
      <c r="AV2121" s="201"/>
      <c r="AW2121" s="201"/>
      <c r="AX2121" s="201"/>
      <c r="AZ2121" s="201"/>
      <c r="BB2121"/>
      <c r="BD2121" s="117" t="s">
        <v>4041</v>
      </c>
    </row>
    <row r="2122" spans="48:56" x14ac:dyDescent="0.25">
      <c r="AV2122" s="201"/>
      <c r="AW2122" s="201"/>
      <c r="AX2122" s="201"/>
      <c r="AZ2122" s="201"/>
      <c r="BB2122"/>
      <c r="BD2122" s="117" t="s">
        <v>4042</v>
      </c>
    </row>
    <row r="2123" spans="48:56" x14ac:dyDescent="0.25">
      <c r="AV2123" s="201"/>
      <c r="AW2123" s="201"/>
      <c r="AX2123" s="201"/>
      <c r="AZ2123" s="201"/>
      <c r="BB2123"/>
      <c r="BD2123" s="117" t="s">
        <v>4043</v>
      </c>
    </row>
    <row r="2124" spans="48:56" x14ac:dyDescent="0.25">
      <c r="AV2124" s="201"/>
      <c r="AW2124" s="201"/>
      <c r="AX2124" s="201"/>
      <c r="AZ2124" s="201"/>
      <c r="BB2124"/>
      <c r="BD2124" s="117" t="s">
        <v>4044</v>
      </c>
    </row>
    <row r="2125" spans="48:56" x14ac:dyDescent="0.25">
      <c r="AV2125" s="201"/>
      <c r="AW2125" s="201"/>
      <c r="AX2125" s="201"/>
      <c r="AZ2125" s="201"/>
      <c r="BB2125"/>
      <c r="BD2125" s="117" t="s">
        <v>4045</v>
      </c>
    </row>
    <row r="2126" spans="48:56" x14ac:dyDescent="0.25">
      <c r="AV2126" s="201"/>
      <c r="AW2126" s="201"/>
      <c r="AX2126" s="201"/>
      <c r="AZ2126" s="201"/>
      <c r="BB2126"/>
      <c r="BD2126" s="117" t="s">
        <v>4046</v>
      </c>
    </row>
    <row r="2127" spans="48:56" x14ac:dyDescent="0.25">
      <c r="AV2127" s="201"/>
      <c r="AW2127" s="201"/>
      <c r="AX2127" s="201"/>
      <c r="AZ2127" s="201"/>
      <c r="BB2127"/>
      <c r="BD2127" s="117" t="s">
        <v>4047</v>
      </c>
    </row>
    <row r="2128" spans="48:56" x14ac:dyDescent="0.25">
      <c r="AV2128" s="201"/>
      <c r="AW2128" s="201"/>
      <c r="AX2128" s="201"/>
      <c r="AZ2128" s="201"/>
      <c r="BB2128"/>
      <c r="BD2128" s="117" t="s">
        <v>4048</v>
      </c>
    </row>
    <row r="2129" spans="48:56" x14ac:dyDescent="0.25">
      <c r="AV2129" s="201"/>
      <c r="AW2129" s="201"/>
      <c r="AX2129" s="201"/>
      <c r="AZ2129" s="201"/>
      <c r="BB2129"/>
      <c r="BD2129" s="117" t="s">
        <v>4049</v>
      </c>
    </row>
    <row r="2130" spans="48:56" x14ac:dyDescent="0.25">
      <c r="AV2130" s="201"/>
      <c r="AW2130" s="201"/>
      <c r="AX2130" s="201"/>
      <c r="AZ2130" s="201"/>
      <c r="BB2130"/>
      <c r="BD2130" s="117" t="s">
        <v>4050</v>
      </c>
    </row>
    <row r="2131" spans="48:56" x14ac:dyDescent="0.25">
      <c r="AV2131" s="201"/>
      <c r="AW2131" s="201"/>
      <c r="AX2131" s="201"/>
      <c r="AZ2131" s="201"/>
      <c r="BB2131"/>
      <c r="BD2131" s="117" t="s">
        <v>4051</v>
      </c>
    </row>
    <row r="2132" spans="48:56" x14ac:dyDescent="0.25">
      <c r="AV2132" s="201"/>
      <c r="AW2132" s="201"/>
      <c r="AX2132" s="201"/>
      <c r="AZ2132" s="201"/>
      <c r="BB2132"/>
      <c r="BD2132" s="117" t="s">
        <v>4052</v>
      </c>
    </row>
    <row r="2133" spans="48:56" x14ac:dyDescent="0.25">
      <c r="AV2133" s="201"/>
      <c r="AW2133" s="201"/>
      <c r="AX2133" s="201"/>
      <c r="AZ2133" s="201"/>
      <c r="BB2133"/>
      <c r="BD2133" s="117" t="s">
        <v>4053</v>
      </c>
    </row>
    <row r="2134" spans="48:56" x14ac:dyDescent="0.25">
      <c r="AV2134" s="201"/>
      <c r="AW2134" s="201"/>
      <c r="AX2134" s="201"/>
      <c r="AZ2134" s="201"/>
      <c r="BB2134"/>
      <c r="BD2134" s="117" t="s">
        <v>4054</v>
      </c>
    </row>
    <row r="2135" spans="48:56" x14ac:dyDescent="0.25">
      <c r="AV2135" s="201"/>
      <c r="AW2135" s="201"/>
      <c r="AX2135" s="201"/>
      <c r="AZ2135" s="201"/>
      <c r="BB2135"/>
      <c r="BD2135" s="117" t="s">
        <v>4055</v>
      </c>
    </row>
    <row r="2136" spans="48:56" x14ac:dyDescent="0.25">
      <c r="AV2136" s="201"/>
      <c r="AW2136" s="201"/>
      <c r="AX2136" s="201"/>
      <c r="AZ2136" s="201"/>
      <c r="BB2136"/>
      <c r="BD2136" s="117" t="s">
        <v>4056</v>
      </c>
    </row>
    <row r="2137" spans="48:56" x14ac:dyDescent="0.25">
      <c r="AV2137" s="201"/>
      <c r="AW2137" s="201"/>
      <c r="AX2137" s="201"/>
      <c r="AZ2137" s="201"/>
      <c r="BB2137"/>
      <c r="BD2137" s="117" t="s">
        <v>4057</v>
      </c>
    </row>
    <row r="2138" spans="48:56" x14ac:dyDescent="0.25">
      <c r="AV2138" s="201"/>
      <c r="AW2138" s="201"/>
      <c r="AX2138" s="201"/>
      <c r="AZ2138" s="201"/>
      <c r="BB2138"/>
      <c r="BD2138" s="117" t="s">
        <v>4058</v>
      </c>
    </row>
    <row r="2139" spans="48:56" x14ac:dyDescent="0.25">
      <c r="AV2139" s="201"/>
      <c r="AW2139" s="201"/>
      <c r="AX2139" s="201"/>
      <c r="AZ2139" s="201"/>
      <c r="BB2139"/>
      <c r="BD2139" s="117" t="s">
        <v>4059</v>
      </c>
    </row>
    <row r="2140" spans="48:56" x14ac:dyDescent="0.25">
      <c r="AV2140" s="201"/>
      <c r="AW2140" s="201"/>
      <c r="AX2140" s="201"/>
      <c r="AZ2140" s="201"/>
      <c r="BB2140"/>
      <c r="BD2140" s="117" t="s">
        <v>4060</v>
      </c>
    </row>
    <row r="2141" spans="48:56" x14ac:dyDescent="0.25">
      <c r="AV2141" s="201"/>
      <c r="AW2141" s="201"/>
      <c r="AX2141" s="201"/>
      <c r="AZ2141" s="201"/>
      <c r="BB2141"/>
      <c r="BD2141" s="117" t="s">
        <v>4061</v>
      </c>
    </row>
    <row r="2142" spans="48:56" x14ac:dyDescent="0.25">
      <c r="AV2142" s="201"/>
      <c r="AW2142" s="201"/>
      <c r="AX2142" s="201"/>
      <c r="AZ2142" s="201"/>
      <c r="BB2142"/>
      <c r="BD2142" s="117" t="s">
        <v>4062</v>
      </c>
    </row>
    <row r="2143" spans="48:56" x14ac:dyDescent="0.25">
      <c r="AV2143" s="201"/>
      <c r="AW2143" s="201"/>
      <c r="AX2143" s="201"/>
      <c r="AZ2143" s="201"/>
      <c r="BB2143"/>
      <c r="BD2143" s="117" t="s">
        <v>4063</v>
      </c>
    </row>
    <row r="2144" spans="48:56" x14ac:dyDescent="0.25">
      <c r="AV2144" s="201"/>
      <c r="AW2144" s="201"/>
      <c r="AX2144" s="201"/>
      <c r="AZ2144" s="201"/>
      <c r="BB2144"/>
      <c r="BD2144" s="117" t="s">
        <v>4064</v>
      </c>
    </row>
    <row r="2145" spans="48:56" x14ac:dyDescent="0.25">
      <c r="AV2145" s="201"/>
      <c r="AW2145" s="201"/>
      <c r="AX2145" s="201"/>
      <c r="AZ2145" s="201"/>
      <c r="BB2145"/>
      <c r="BD2145" s="117" t="s">
        <v>4065</v>
      </c>
    </row>
    <row r="2146" spans="48:56" x14ac:dyDescent="0.25">
      <c r="AV2146" s="201"/>
      <c r="AW2146" s="201"/>
      <c r="AX2146" s="201"/>
      <c r="AZ2146" s="201"/>
      <c r="BB2146"/>
      <c r="BD2146" s="117" t="s">
        <v>4066</v>
      </c>
    </row>
    <row r="2147" spans="48:56" x14ac:dyDescent="0.25">
      <c r="AV2147" s="201"/>
      <c r="AW2147" s="201"/>
      <c r="AX2147" s="201"/>
      <c r="AZ2147" s="201"/>
      <c r="BB2147"/>
      <c r="BD2147" s="117" t="s">
        <v>4067</v>
      </c>
    </row>
    <row r="2148" spans="48:56" x14ac:dyDescent="0.25">
      <c r="AV2148" s="201"/>
      <c r="AW2148" s="201"/>
      <c r="AX2148" s="201"/>
      <c r="AZ2148" s="201"/>
      <c r="BB2148"/>
      <c r="BD2148" s="117" t="s">
        <v>4068</v>
      </c>
    </row>
    <row r="2149" spans="48:56" x14ac:dyDescent="0.25">
      <c r="AV2149" s="201"/>
      <c r="AW2149" s="201"/>
      <c r="AX2149" s="201"/>
      <c r="AZ2149" s="201"/>
      <c r="BB2149"/>
      <c r="BD2149" s="117" t="s">
        <v>4069</v>
      </c>
    </row>
    <row r="2150" spans="48:56" x14ac:dyDescent="0.25">
      <c r="AV2150" s="201"/>
      <c r="AW2150" s="201"/>
      <c r="AX2150" s="201"/>
      <c r="AZ2150" s="201"/>
      <c r="BB2150"/>
      <c r="BD2150" s="117" t="s">
        <v>4070</v>
      </c>
    </row>
    <row r="2151" spans="48:56" x14ac:dyDescent="0.25">
      <c r="AV2151" s="201"/>
      <c r="AW2151" s="201"/>
      <c r="AX2151" s="201"/>
      <c r="AZ2151" s="201"/>
      <c r="BB2151"/>
      <c r="BD2151" s="117" t="s">
        <v>4071</v>
      </c>
    </row>
    <row r="2152" spans="48:56" x14ac:dyDescent="0.25">
      <c r="AV2152" s="201"/>
      <c r="AW2152" s="201"/>
      <c r="AX2152" s="201"/>
      <c r="AZ2152" s="201"/>
      <c r="BB2152"/>
      <c r="BD2152" s="117" t="s">
        <v>4072</v>
      </c>
    </row>
    <row r="2153" spans="48:56" x14ac:dyDescent="0.25">
      <c r="AV2153" s="201"/>
      <c r="AW2153" s="201"/>
      <c r="AX2153" s="201"/>
      <c r="AZ2153" s="201"/>
      <c r="BB2153"/>
      <c r="BD2153" s="117" t="s">
        <v>4073</v>
      </c>
    </row>
    <row r="2154" spans="48:56" x14ac:dyDescent="0.25">
      <c r="AV2154" s="201"/>
      <c r="AW2154" s="201"/>
      <c r="AX2154" s="201"/>
      <c r="AZ2154" s="201"/>
      <c r="BB2154"/>
      <c r="BD2154" s="117" t="s">
        <v>4074</v>
      </c>
    </row>
    <row r="2155" spans="48:56" x14ac:dyDescent="0.25">
      <c r="AV2155" s="201"/>
      <c r="AW2155" s="201"/>
      <c r="AX2155" s="201"/>
      <c r="AZ2155" s="201"/>
      <c r="BB2155"/>
      <c r="BD2155" s="117" t="s">
        <v>4075</v>
      </c>
    </row>
    <row r="2156" spans="48:56" x14ac:dyDescent="0.25">
      <c r="AV2156" s="201"/>
      <c r="AW2156" s="201"/>
      <c r="AX2156" s="201"/>
      <c r="AZ2156" s="201"/>
      <c r="BB2156"/>
      <c r="BD2156" s="117" t="s">
        <v>4076</v>
      </c>
    </row>
    <row r="2157" spans="48:56" x14ac:dyDescent="0.25">
      <c r="AV2157" s="201"/>
      <c r="AW2157" s="201"/>
      <c r="AX2157" s="201"/>
      <c r="AZ2157" s="201"/>
      <c r="BB2157"/>
      <c r="BD2157" s="117" t="s">
        <v>4077</v>
      </c>
    </row>
    <row r="2158" spans="48:56" x14ac:dyDescent="0.25">
      <c r="AV2158" s="201"/>
      <c r="AW2158" s="201"/>
      <c r="AX2158" s="201"/>
      <c r="AZ2158" s="201"/>
      <c r="BB2158"/>
      <c r="BD2158" s="117" t="s">
        <v>4078</v>
      </c>
    </row>
    <row r="2159" spans="48:56" x14ac:dyDescent="0.25">
      <c r="AV2159" s="201"/>
      <c r="AW2159" s="201"/>
      <c r="AX2159" s="201"/>
      <c r="AZ2159" s="201"/>
      <c r="BB2159"/>
      <c r="BD2159" s="117" t="s">
        <v>4079</v>
      </c>
    </row>
    <row r="2160" spans="48:56" x14ac:dyDescent="0.25">
      <c r="AV2160" s="201"/>
      <c r="AW2160" s="201"/>
      <c r="AX2160" s="201"/>
      <c r="AZ2160" s="201"/>
      <c r="BB2160"/>
      <c r="BD2160" s="117" t="s">
        <v>4080</v>
      </c>
    </row>
    <row r="2161" spans="48:56" x14ac:dyDescent="0.25">
      <c r="AV2161" s="201"/>
      <c r="AW2161" s="201"/>
      <c r="AX2161" s="201"/>
      <c r="AZ2161" s="201"/>
      <c r="BB2161"/>
      <c r="BD2161" s="117" t="s">
        <v>4081</v>
      </c>
    </row>
    <row r="2162" spans="48:56" x14ac:dyDescent="0.25">
      <c r="AV2162" s="201"/>
      <c r="AW2162" s="201"/>
      <c r="AX2162" s="201"/>
      <c r="AZ2162" s="201"/>
      <c r="BB2162"/>
      <c r="BD2162" s="117" t="s">
        <v>4082</v>
      </c>
    </row>
    <row r="2163" spans="48:56" x14ac:dyDescent="0.25">
      <c r="AV2163" s="201"/>
      <c r="AW2163" s="201"/>
      <c r="AX2163" s="201"/>
      <c r="AZ2163" s="201"/>
      <c r="BB2163"/>
      <c r="BD2163" s="117" t="s">
        <v>4083</v>
      </c>
    </row>
    <row r="2164" spans="48:56" x14ac:dyDescent="0.25">
      <c r="AV2164" s="201"/>
      <c r="AW2164" s="201"/>
      <c r="AX2164" s="201"/>
      <c r="AZ2164" s="201"/>
      <c r="BB2164"/>
      <c r="BD2164" s="117" t="s">
        <v>4084</v>
      </c>
    </row>
    <row r="2165" spans="48:56" x14ac:dyDescent="0.25">
      <c r="AV2165" s="201"/>
      <c r="AW2165" s="201"/>
      <c r="AX2165" s="201"/>
      <c r="AZ2165" s="201"/>
      <c r="BB2165"/>
      <c r="BD2165" s="117" t="s">
        <v>4085</v>
      </c>
    </row>
    <row r="2166" spans="48:56" x14ac:dyDescent="0.25">
      <c r="AV2166" s="201"/>
      <c r="AW2166" s="201"/>
      <c r="AX2166" s="201"/>
      <c r="AZ2166" s="201"/>
      <c r="BB2166"/>
      <c r="BD2166" s="117" t="s">
        <v>4086</v>
      </c>
    </row>
    <row r="2167" spans="48:56" x14ac:dyDescent="0.25">
      <c r="AV2167" s="201"/>
      <c r="AW2167" s="201"/>
      <c r="AX2167" s="201"/>
      <c r="AZ2167" s="201"/>
      <c r="BB2167"/>
      <c r="BD2167" s="117" t="s">
        <v>4087</v>
      </c>
    </row>
    <row r="2168" spans="48:56" x14ac:dyDescent="0.25">
      <c r="AV2168" s="201"/>
      <c r="AW2168" s="201"/>
      <c r="AX2168" s="201"/>
      <c r="AZ2168" s="201"/>
      <c r="BB2168"/>
      <c r="BD2168" s="117" t="s">
        <v>4088</v>
      </c>
    </row>
    <row r="2169" spans="48:56" x14ac:dyDescent="0.25">
      <c r="AV2169" s="201"/>
      <c r="AW2169" s="201"/>
      <c r="AX2169" s="201"/>
      <c r="AZ2169" s="201"/>
      <c r="BB2169"/>
      <c r="BD2169" s="117" t="s">
        <v>4089</v>
      </c>
    </row>
    <row r="2170" spans="48:56" x14ac:dyDescent="0.25">
      <c r="AV2170" s="201"/>
      <c r="AW2170" s="201"/>
      <c r="AX2170" s="201"/>
      <c r="AZ2170" s="201"/>
      <c r="BB2170"/>
      <c r="BD2170" s="117" t="s">
        <v>4090</v>
      </c>
    </row>
    <row r="2171" spans="48:56" x14ac:dyDescent="0.25">
      <c r="AV2171" s="201"/>
      <c r="AW2171" s="201"/>
      <c r="AX2171" s="201"/>
      <c r="AZ2171" s="201"/>
      <c r="BB2171"/>
      <c r="BD2171" s="117" t="s">
        <v>4091</v>
      </c>
    </row>
    <row r="2172" spans="48:56" x14ac:dyDescent="0.25">
      <c r="AV2172" s="201"/>
      <c r="AW2172" s="201"/>
      <c r="AX2172" s="201"/>
      <c r="AZ2172" s="201"/>
      <c r="BB2172"/>
      <c r="BD2172" s="117" t="s">
        <v>4092</v>
      </c>
    </row>
    <row r="2173" spans="48:56" x14ac:dyDescent="0.25">
      <c r="AV2173" s="201"/>
      <c r="AW2173" s="201"/>
      <c r="AX2173" s="201"/>
      <c r="AZ2173" s="201"/>
      <c r="BB2173"/>
      <c r="BD2173" s="117" t="s">
        <v>4093</v>
      </c>
    </row>
    <row r="2174" spans="48:56" x14ac:dyDescent="0.25">
      <c r="AV2174" s="201"/>
      <c r="AW2174" s="201"/>
      <c r="AX2174" s="201"/>
      <c r="AZ2174" s="201"/>
      <c r="BB2174"/>
      <c r="BD2174" s="117" t="s">
        <v>4094</v>
      </c>
    </row>
    <row r="2175" spans="48:56" x14ac:dyDescent="0.25">
      <c r="AV2175" s="201"/>
      <c r="AW2175" s="201"/>
      <c r="AX2175" s="201"/>
      <c r="AZ2175" s="201"/>
      <c r="BB2175"/>
      <c r="BD2175" s="117" t="s">
        <v>4095</v>
      </c>
    </row>
    <row r="2176" spans="48:56" x14ac:dyDescent="0.25">
      <c r="AV2176" s="201"/>
      <c r="AW2176" s="201"/>
      <c r="AX2176" s="201"/>
      <c r="AZ2176" s="201"/>
      <c r="BB2176"/>
      <c r="BD2176" s="117" t="s">
        <v>4096</v>
      </c>
    </row>
    <row r="2177" spans="48:56" x14ac:dyDescent="0.25">
      <c r="AV2177" s="201"/>
      <c r="AW2177" s="201"/>
      <c r="AX2177" s="201"/>
      <c r="AZ2177" s="201"/>
      <c r="BB2177"/>
      <c r="BD2177" s="117" t="s">
        <v>4097</v>
      </c>
    </row>
    <row r="2178" spans="48:56" x14ac:dyDescent="0.25">
      <c r="AV2178" s="201"/>
      <c r="AW2178" s="201"/>
      <c r="AX2178" s="201"/>
      <c r="AZ2178" s="201"/>
      <c r="BB2178"/>
      <c r="BD2178" s="117" t="s">
        <v>4098</v>
      </c>
    </row>
    <row r="2179" spans="48:56" x14ac:dyDescent="0.25">
      <c r="AV2179" s="201"/>
      <c r="AW2179" s="201"/>
      <c r="AX2179" s="201"/>
      <c r="AZ2179" s="201"/>
      <c r="BB2179"/>
      <c r="BD2179" s="117" t="s">
        <v>4099</v>
      </c>
    </row>
    <row r="2180" spans="48:56" x14ac:dyDescent="0.25">
      <c r="AV2180" s="201"/>
      <c r="AW2180" s="201"/>
      <c r="AX2180" s="201"/>
      <c r="AZ2180" s="201"/>
      <c r="BB2180"/>
      <c r="BD2180" s="117" t="s">
        <v>4100</v>
      </c>
    </row>
    <row r="2181" spans="48:56" x14ac:dyDescent="0.25">
      <c r="AV2181" s="201"/>
      <c r="AW2181" s="201"/>
      <c r="AX2181" s="201"/>
      <c r="AZ2181" s="201"/>
      <c r="BB2181"/>
      <c r="BD2181" s="117" t="s">
        <v>4101</v>
      </c>
    </row>
    <row r="2182" spans="48:56" x14ac:dyDescent="0.25">
      <c r="AV2182" s="201"/>
      <c r="AW2182" s="201"/>
      <c r="AX2182" s="201"/>
      <c r="AZ2182" s="201"/>
      <c r="BB2182"/>
      <c r="BD2182" s="117" t="s">
        <v>4102</v>
      </c>
    </row>
    <row r="2183" spans="48:56" x14ac:dyDescent="0.25">
      <c r="AV2183" s="201"/>
      <c r="AW2183" s="201"/>
      <c r="AX2183" s="201"/>
      <c r="AZ2183" s="201"/>
      <c r="BB2183"/>
      <c r="BD2183" s="117" t="s">
        <v>4103</v>
      </c>
    </row>
    <row r="2184" spans="48:56" x14ac:dyDescent="0.25">
      <c r="AV2184" s="201"/>
      <c r="AW2184" s="201"/>
      <c r="AX2184" s="201"/>
      <c r="AZ2184" s="201"/>
      <c r="BB2184"/>
      <c r="BD2184" s="117" t="s">
        <v>4104</v>
      </c>
    </row>
    <row r="2185" spans="48:56" x14ac:dyDescent="0.25">
      <c r="AV2185" s="201"/>
      <c r="AW2185" s="201"/>
      <c r="AX2185" s="201"/>
      <c r="AZ2185" s="201"/>
      <c r="BB2185"/>
      <c r="BD2185" s="117" t="s">
        <v>4105</v>
      </c>
    </row>
    <row r="2186" spans="48:56" x14ac:dyDescent="0.25">
      <c r="AV2186" s="201"/>
      <c r="AW2186" s="201"/>
      <c r="AX2186" s="201"/>
      <c r="AZ2186" s="201"/>
      <c r="BB2186"/>
      <c r="BD2186" s="117" t="s">
        <v>4106</v>
      </c>
    </row>
    <row r="2187" spans="48:56" x14ac:dyDescent="0.25">
      <c r="AV2187" s="201"/>
      <c r="AW2187" s="201"/>
      <c r="AX2187" s="201"/>
      <c r="AZ2187" s="201"/>
      <c r="BB2187"/>
      <c r="BD2187" s="117" t="s">
        <v>4107</v>
      </c>
    </row>
    <row r="2188" spans="48:56" x14ac:dyDescent="0.25">
      <c r="AV2188" s="201"/>
      <c r="AW2188" s="201"/>
      <c r="AX2188" s="201"/>
      <c r="AZ2188" s="201"/>
      <c r="BB2188"/>
      <c r="BD2188" s="117" t="s">
        <v>4108</v>
      </c>
    </row>
    <row r="2189" spans="48:56" x14ac:dyDescent="0.25">
      <c r="AV2189" s="201"/>
      <c r="AW2189" s="201"/>
      <c r="AX2189" s="201"/>
      <c r="AZ2189" s="201"/>
      <c r="BB2189"/>
      <c r="BD2189" s="117" t="s">
        <v>4109</v>
      </c>
    </row>
    <row r="2190" spans="48:56" x14ac:dyDescent="0.25">
      <c r="AV2190" s="201"/>
      <c r="AW2190" s="201"/>
      <c r="AX2190" s="201"/>
      <c r="AZ2190" s="201"/>
      <c r="BB2190"/>
      <c r="BD2190" s="117" t="s">
        <v>4110</v>
      </c>
    </row>
    <row r="2191" spans="48:56" x14ac:dyDescent="0.25">
      <c r="AV2191" s="201"/>
      <c r="AW2191" s="201"/>
      <c r="AX2191" s="201"/>
      <c r="AZ2191" s="201"/>
      <c r="BB2191"/>
      <c r="BD2191" s="117" t="s">
        <v>4111</v>
      </c>
    </row>
    <row r="2192" spans="48:56" x14ac:dyDescent="0.25">
      <c r="AV2192" s="201"/>
      <c r="AW2192" s="201"/>
      <c r="AX2192" s="201"/>
      <c r="AZ2192" s="201"/>
      <c r="BB2192"/>
      <c r="BD2192" s="117" t="s">
        <v>4112</v>
      </c>
    </row>
    <row r="2193" spans="48:56" x14ac:dyDescent="0.25">
      <c r="AV2193" s="201"/>
      <c r="AW2193" s="201"/>
      <c r="AX2193" s="201"/>
      <c r="AZ2193" s="201"/>
      <c r="BB2193"/>
      <c r="BD2193" s="117" t="s">
        <v>4113</v>
      </c>
    </row>
    <row r="2194" spans="48:56" x14ac:dyDescent="0.25">
      <c r="AV2194" s="201"/>
      <c r="AW2194" s="201"/>
      <c r="AX2194" s="201"/>
      <c r="AZ2194" s="201"/>
      <c r="BB2194"/>
      <c r="BD2194" s="117" t="s">
        <v>4114</v>
      </c>
    </row>
    <row r="2195" spans="48:56" x14ac:dyDescent="0.25">
      <c r="AV2195" s="201"/>
      <c r="AW2195" s="201"/>
      <c r="AX2195" s="201"/>
      <c r="AZ2195" s="201"/>
      <c r="BB2195"/>
      <c r="BD2195" s="117" t="s">
        <v>4115</v>
      </c>
    </row>
    <row r="2196" spans="48:56" x14ac:dyDescent="0.25">
      <c r="AV2196" s="201"/>
      <c r="AW2196" s="201"/>
      <c r="AX2196" s="201"/>
      <c r="AZ2196" s="201"/>
      <c r="BB2196"/>
      <c r="BD2196" s="117" t="s">
        <v>4116</v>
      </c>
    </row>
    <row r="2197" spans="48:56" x14ac:dyDescent="0.25">
      <c r="AV2197" s="201"/>
      <c r="AW2197" s="201"/>
      <c r="AX2197" s="201"/>
      <c r="AZ2197" s="201"/>
      <c r="BB2197"/>
      <c r="BD2197" s="117" t="s">
        <v>4117</v>
      </c>
    </row>
    <row r="2198" spans="48:56" x14ac:dyDescent="0.25">
      <c r="AV2198" s="201"/>
      <c r="AW2198" s="201"/>
      <c r="AX2198" s="201"/>
      <c r="AZ2198" s="201"/>
      <c r="BB2198"/>
      <c r="BD2198" s="117" t="s">
        <v>4118</v>
      </c>
    </row>
    <row r="2199" spans="48:56" x14ac:dyDescent="0.25">
      <c r="AV2199" s="201"/>
      <c r="AW2199" s="201"/>
      <c r="AX2199" s="201"/>
      <c r="AZ2199" s="201"/>
      <c r="BB2199"/>
      <c r="BD2199" s="117" t="s">
        <v>4119</v>
      </c>
    </row>
    <row r="2200" spans="48:56" x14ac:dyDescent="0.25">
      <c r="AV2200" s="201"/>
      <c r="AW2200" s="201"/>
      <c r="AX2200" s="201"/>
      <c r="AZ2200" s="201"/>
      <c r="BB2200"/>
      <c r="BD2200" s="117" t="s">
        <v>4120</v>
      </c>
    </row>
    <row r="2201" spans="48:56" x14ac:dyDescent="0.25">
      <c r="AV2201" s="201"/>
      <c r="AW2201" s="201"/>
      <c r="AX2201" s="201"/>
      <c r="AZ2201" s="201"/>
      <c r="BB2201"/>
      <c r="BD2201" s="117" t="s">
        <v>4121</v>
      </c>
    </row>
    <row r="2202" spans="48:56" x14ac:dyDescent="0.25">
      <c r="AV2202" s="201"/>
      <c r="AW2202" s="201"/>
      <c r="AX2202" s="201"/>
      <c r="AZ2202" s="201"/>
      <c r="BB2202"/>
      <c r="BD2202" s="117" t="s">
        <v>4122</v>
      </c>
    </row>
    <row r="2203" spans="48:56" x14ac:dyDescent="0.25">
      <c r="AV2203" s="201"/>
      <c r="AW2203" s="201"/>
      <c r="AX2203" s="201"/>
      <c r="AZ2203" s="201"/>
      <c r="BB2203"/>
      <c r="BD2203" s="117" t="s">
        <v>4123</v>
      </c>
    </row>
    <row r="2204" spans="48:56" x14ac:dyDescent="0.25">
      <c r="AV2204" s="201"/>
      <c r="AW2204" s="201"/>
      <c r="AX2204" s="201"/>
      <c r="AZ2204" s="201"/>
      <c r="BB2204"/>
      <c r="BD2204" s="117" t="s">
        <v>4124</v>
      </c>
    </row>
    <row r="2205" spans="48:56" x14ac:dyDescent="0.25">
      <c r="AV2205" s="201"/>
      <c r="AW2205" s="201"/>
      <c r="AX2205" s="201"/>
      <c r="AZ2205" s="201"/>
      <c r="BB2205"/>
      <c r="BD2205" s="117" t="s">
        <v>4125</v>
      </c>
    </row>
    <row r="2206" spans="48:56" x14ac:dyDescent="0.25">
      <c r="AV2206" s="201"/>
      <c r="AW2206" s="201"/>
      <c r="AX2206" s="201"/>
      <c r="AZ2206" s="201"/>
      <c r="BB2206"/>
      <c r="BD2206" s="117" t="s">
        <v>4126</v>
      </c>
    </row>
    <row r="2207" spans="48:56" x14ac:dyDescent="0.25">
      <c r="AV2207" s="201"/>
      <c r="AW2207" s="201"/>
      <c r="AX2207" s="201"/>
      <c r="AZ2207" s="201"/>
      <c r="BB2207"/>
      <c r="BD2207" s="117" t="s">
        <v>4127</v>
      </c>
    </row>
    <row r="2208" spans="48:56" x14ac:dyDescent="0.25">
      <c r="AV2208" s="201"/>
      <c r="AW2208" s="201"/>
      <c r="AX2208" s="201"/>
      <c r="AZ2208" s="201"/>
      <c r="BB2208"/>
      <c r="BD2208" s="117" t="s">
        <v>4128</v>
      </c>
    </row>
    <row r="2209" spans="48:56" x14ac:dyDescent="0.25">
      <c r="AV2209" s="201"/>
      <c r="AW2209" s="201"/>
      <c r="AX2209" s="201"/>
      <c r="AZ2209" s="201"/>
      <c r="BB2209"/>
      <c r="BD2209" s="117" t="s">
        <v>4129</v>
      </c>
    </row>
    <row r="2210" spans="48:56" x14ac:dyDescent="0.25">
      <c r="AV2210" s="201"/>
      <c r="AW2210" s="201"/>
      <c r="AX2210" s="201"/>
      <c r="AZ2210" s="201"/>
      <c r="BB2210"/>
      <c r="BD2210" s="117" t="s">
        <v>4130</v>
      </c>
    </row>
    <row r="2211" spans="48:56" x14ac:dyDescent="0.25">
      <c r="AV2211" s="201"/>
      <c r="AW2211" s="201"/>
      <c r="AX2211" s="201"/>
      <c r="AZ2211" s="201"/>
      <c r="BB2211"/>
      <c r="BD2211" s="117" t="s">
        <v>4131</v>
      </c>
    </row>
    <row r="2212" spans="48:56" x14ac:dyDescent="0.25">
      <c r="AV2212" s="201"/>
      <c r="AW2212" s="201"/>
      <c r="AX2212" s="201"/>
      <c r="AZ2212" s="201"/>
      <c r="BB2212"/>
      <c r="BD2212" s="117" t="s">
        <v>4132</v>
      </c>
    </row>
    <row r="2213" spans="48:56" x14ac:dyDescent="0.25">
      <c r="AV2213" s="201"/>
      <c r="AW2213" s="201"/>
      <c r="AX2213" s="201"/>
      <c r="AZ2213" s="201"/>
      <c r="BB2213"/>
      <c r="BD2213" s="117" t="s">
        <v>4133</v>
      </c>
    </row>
    <row r="2214" spans="48:56" x14ac:dyDescent="0.25">
      <c r="AV2214" s="201"/>
      <c r="AW2214" s="201"/>
      <c r="AX2214" s="201"/>
      <c r="AZ2214" s="201"/>
      <c r="BB2214"/>
      <c r="BD2214" s="117" t="s">
        <v>4134</v>
      </c>
    </row>
    <row r="2215" spans="48:56" x14ac:dyDescent="0.25">
      <c r="AV2215" s="201"/>
      <c r="AW2215" s="201"/>
      <c r="AX2215" s="201"/>
      <c r="AZ2215" s="201"/>
      <c r="BB2215"/>
      <c r="BD2215" s="117" t="s">
        <v>4135</v>
      </c>
    </row>
    <row r="2216" spans="48:56" x14ac:dyDescent="0.25">
      <c r="AV2216" s="201"/>
      <c r="AW2216" s="201"/>
      <c r="AX2216" s="201"/>
      <c r="AZ2216" s="201"/>
      <c r="BB2216"/>
      <c r="BD2216" s="117" t="s">
        <v>4136</v>
      </c>
    </row>
    <row r="2217" spans="48:56" x14ac:dyDescent="0.25">
      <c r="AV2217" s="201"/>
      <c r="AW2217" s="201"/>
      <c r="AX2217" s="201"/>
      <c r="AZ2217" s="201"/>
      <c r="BB2217"/>
      <c r="BD2217" s="117" t="s">
        <v>4137</v>
      </c>
    </row>
    <row r="2218" spans="48:56" x14ac:dyDescent="0.25">
      <c r="AV2218" s="201"/>
      <c r="AW2218" s="201"/>
      <c r="AX2218" s="201"/>
      <c r="AZ2218" s="201"/>
      <c r="BB2218"/>
      <c r="BD2218" s="117" t="s">
        <v>4138</v>
      </c>
    </row>
    <row r="2219" spans="48:56" x14ac:dyDescent="0.25">
      <c r="AV2219" s="201"/>
      <c r="AW2219" s="201"/>
      <c r="AX2219" s="201"/>
      <c r="AZ2219" s="201"/>
      <c r="BB2219"/>
      <c r="BD2219" s="117" t="s">
        <v>4139</v>
      </c>
    </row>
    <row r="2220" spans="48:56" x14ac:dyDescent="0.25">
      <c r="AV2220" s="201"/>
      <c r="AW2220" s="201"/>
      <c r="AX2220" s="201"/>
      <c r="AZ2220" s="201"/>
      <c r="BB2220"/>
      <c r="BD2220" s="117" t="s">
        <v>4140</v>
      </c>
    </row>
    <row r="2221" spans="48:56" x14ac:dyDescent="0.25">
      <c r="AV2221" s="201"/>
      <c r="AW2221" s="201"/>
      <c r="AX2221" s="201"/>
      <c r="AZ2221" s="201"/>
      <c r="BB2221"/>
      <c r="BD2221" s="117" t="s">
        <v>4141</v>
      </c>
    </row>
    <row r="2222" spans="48:56" x14ac:dyDescent="0.25">
      <c r="AV2222" s="201"/>
      <c r="AW2222" s="201"/>
      <c r="AX2222" s="201"/>
      <c r="AZ2222" s="201"/>
      <c r="BB2222"/>
      <c r="BD2222" s="117" t="s">
        <v>4142</v>
      </c>
    </row>
    <row r="2223" spans="48:56" x14ac:dyDescent="0.25">
      <c r="AV2223" s="201"/>
      <c r="AW2223" s="201"/>
      <c r="AX2223" s="201"/>
      <c r="AZ2223" s="201"/>
      <c r="BB2223"/>
      <c r="BD2223" s="117" t="s">
        <v>4143</v>
      </c>
    </row>
    <row r="2224" spans="48:56" x14ac:dyDescent="0.25">
      <c r="AV2224" s="201"/>
      <c r="AW2224" s="201"/>
      <c r="AX2224" s="201"/>
      <c r="AZ2224" s="201"/>
      <c r="BB2224"/>
      <c r="BD2224" s="117" t="s">
        <v>4144</v>
      </c>
    </row>
    <row r="2225" spans="48:56" x14ac:dyDescent="0.25">
      <c r="AV2225" s="201"/>
      <c r="AW2225" s="201"/>
      <c r="AX2225" s="201"/>
      <c r="AZ2225" s="201"/>
      <c r="BB2225"/>
      <c r="BD2225" s="117" t="s">
        <v>4145</v>
      </c>
    </row>
    <row r="2226" spans="48:56" x14ac:dyDescent="0.25">
      <c r="AV2226" s="201"/>
      <c r="AW2226" s="201"/>
      <c r="AX2226" s="201"/>
      <c r="AZ2226" s="201"/>
      <c r="BB2226"/>
      <c r="BD2226" s="117" t="s">
        <v>4146</v>
      </c>
    </row>
    <row r="2227" spans="48:56" x14ac:dyDescent="0.25">
      <c r="AV2227" s="201"/>
      <c r="AW2227" s="201"/>
      <c r="AX2227" s="201"/>
      <c r="AZ2227" s="201"/>
      <c r="BB2227"/>
      <c r="BD2227" s="117" t="s">
        <v>4147</v>
      </c>
    </row>
    <row r="2228" spans="48:56" x14ac:dyDescent="0.25">
      <c r="AV2228" s="201"/>
      <c r="AW2228" s="201"/>
      <c r="AX2228" s="201"/>
      <c r="AZ2228" s="201"/>
      <c r="BB2228"/>
      <c r="BD2228" s="117" t="s">
        <v>4148</v>
      </c>
    </row>
    <row r="2229" spans="48:56" x14ac:dyDescent="0.25">
      <c r="AV2229" s="201"/>
      <c r="AW2229" s="201"/>
      <c r="AX2229" s="201"/>
      <c r="AZ2229" s="201"/>
      <c r="BB2229"/>
      <c r="BD2229" s="117" t="s">
        <v>4149</v>
      </c>
    </row>
    <row r="2230" spans="48:56" x14ac:dyDescent="0.25">
      <c r="AV2230" s="201"/>
      <c r="AW2230" s="201"/>
      <c r="AX2230" s="201"/>
      <c r="AZ2230" s="201"/>
      <c r="BB2230"/>
      <c r="BD2230" s="117" t="s">
        <v>4150</v>
      </c>
    </row>
    <row r="2231" spans="48:56" x14ac:dyDescent="0.25">
      <c r="AV2231" s="201"/>
      <c r="AW2231" s="201"/>
      <c r="AX2231" s="201"/>
      <c r="AZ2231" s="201"/>
      <c r="BB2231"/>
      <c r="BD2231" s="117" t="s">
        <v>4151</v>
      </c>
    </row>
    <row r="2232" spans="48:56" x14ac:dyDescent="0.25">
      <c r="AV2232" s="201"/>
      <c r="AW2232" s="201"/>
      <c r="AX2232" s="201"/>
      <c r="AZ2232" s="201"/>
      <c r="BB2232"/>
      <c r="BD2232" s="117" t="s">
        <v>4152</v>
      </c>
    </row>
    <row r="2233" spans="48:56" x14ac:dyDescent="0.25">
      <c r="AV2233" s="201"/>
      <c r="AW2233" s="201"/>
      <c r="AX2233" s="201"/>
      <c r="AZ2233" s="201"/>
      <c r="BB2233"/>
      <c r="BD2233" s="117" t="s">
        <v>4153</v>
      </c>
    </row>
    <row r="2234" spans="48:56" x14ac:dyDescent="0.25">
      <c r="AV2234" s="201"/>
      <c r="AW2234" s="201"/>
      <c r="AX2234" s="201"/>
      <c r="AZ2234" s="201"/>
      <c r="BB2234"/>
      <c r="BD2234" s="117" t="s">
        <v>4154</v>
      </c>
    </row>
    <row r="2235" spans="48:56" x14ac:dyDescent="0.25">
      <c r="AV2235" s="201"/>
      <c r="AW2235" s="201"/>
      <c r="AX2235" s="201"/>
      <c r="AZ2235" s="201"/>
      <c r="BB2235"/>
      <c r="BD2235" s="117" t="s">
        <v>4155</v>
      </c>
    </row>
    <row r="2236" spans="48:56" x14ac:dyDescent="0.25">
      <c r="AV2236" s="201"/>
      <c r="AW2236" s="201"/>
      <c r="AX2236" s="201"/>
      <c r="AZ2236" s="201"/>
      <c r="BB2236"/>
      <c r="BD2236" s="117" t="s">
        <v>4156</v>
      </c>
    </row>
    <row r="2237" spans="48:56" x14ac:dyDescent="0.25">
      <c r="AV2237" s="201"/>
      <c r="AW2237" s="201"/>
      <c r="AX2237" s="201"/>
      <c r="AZ2237" s="201"/>
      <c r="BB2237"/>
      <c r="BD2237" s="117" t="s">
        <v>4157</v>
      </c>
    </row>
    <row r="2238" spans="48:56" x14ac:dyDescent="0.25">
      <c r="AV2238" s="201"/>
      <c r="AW2238" s="201"/>
      <c r="AX2238" s="201"/>
      <c r="AZ2238" s="201"/>
      <c r="BB2238"/>
      <c r="BD2238" s="117" t="s">
        <v>4158</v>
      </c>
    </row>
    <row r="2239" spans="48:56" x14ac:dyDescent="0.25">
      <c r="AV2239" s="201"/>
      <c r="AW2239" s="201"/>
      <c r="AX2239" s="201"/>
      <c r="AZ2239" s="201"/>
      <c r="BB2239"/>
      <c r="BD2239" s="117" t="s">
        <v>4159</v>
      </c>
    </row>
    <row r="2240" spans="48:56" x14ac:dyDescent="0.25">
      <c r="AV2240" s="201"/>
      <c r="AW2240" s="201"/>
      <c r="AX2240" s="201"/>
      <c r="AZ2240" s="201"/>
      <c r="BB2240"/>
      <c r="BD2240" s="117" t="s">
        <v>4160</v>
      </c>
    </row>
    <row r="2241" spans="48:56" x14ac:dyDescent="0.25">
      <c r="AV2241" s="201"/>
      <c r="AW2241" s="201"/>
      <c r="AX2241" s="201"/>
      <c r="AZ2241" s="201"/>
      <c r="BB2241"/>
      <c r="BD2241" s="117" t="s">
        <v>4161</v>
      </c>
    </row>
    <row r="2242" spans="48:56" x14ac:dyDescent="0.25">
      <c r="AV2242" s="201"/>
      <c r="AW2242" s="201"/>
      <c r="AX2242" s="201"/>
      <c r="AZ2242" s="201"/>
      <c r="BB2242"/>
      <c r="BD2242" s="117" t="s">
        <v>4162</v>
      </c>
    </row>
    <row r="2243" spans="48:56" x14ac:dyDescent="0.25">
      <c r="AV2243" s="201"/>
      <c r="AW2243" s="201"/>
      <c r="AX2243" s="201"/>
      <c r="AZ2243" s="201"/>
      <c r="BB2243"/>
      <c r="BD2243" s="117" t="s">
        <v>4163</v>
      </c>
    </row>
    <row r="2244" spans="48:56" x14ac:dyDescent="0.25">
      <c r="AV2244" s="201"/>
      <c r="AW2244" s="201"/>
      <c r="AX2244" s="201"/>
      <c r="AZ2244" s="201"/>
      <c r="BB2244"/>
      <c r="BD2244" s="117" t="s">
        <v>4164</v>
      </c>
    </row>
    <row r="2245" spans="48:56" x14ac:dyDescent="0.25">
      <c r="AV2245" s="201"/>
      <c r="AW2245" s="201"/>
      <c r="AX2245" s="201"/>
      <c r="AZ2245" s="201"/>
      <c r="BB2245"/>
      <c r="BD2245" s="117" t="s">
        <v>4165</v>
      </c>
    </row>
    <row r="2246" spans="48:56" x14ac:dyDescent="0.25">
      <c r="AV2246" s="201"/>
      <c r="AW2246" s="201"/>
      <c r="AX2246" s="201"/>
      <c r="AZ2246" s="201"/>
      <c r="BB2246"/>
      <c r="BD2246" s="117" t="s">
        <v>4166</v>
      </c>
    </row>
    <row r="2247" spans="48:56" x14ac:dyDescent="0.25">
      <c r="AV2247" s="201"/>
      <c r="AW2247" s="201"/>
      <c r="AX2247" s="201"/>
      <c r="AZ2247" s="201"/>
      <c r="BB2247"/>
      <c r="BD2247" s="117" t="s">
        <v>4167</v>
      </c>
    </row>
    <row r="2248" spans="48:56" x14ac:dyDescent="0.25">
      <c r="AV2248" s="201"/>
      <c r="AW2248" s="201"/>
      <c r="AX2248" s="201"/>
      <c r="AZ2248" s="201"/>
      <c r="BB2248"/>
      <c r="BD2248" s="117" t="s">
        <v>4168</v>
      </c>
    </row>
    <row r="2249" spans="48:56" x14ac:dyDescent="0.25">
      <c r="AV2249" s="201"/>
      <c r="AW2249" s="201"/>
      <c r="AX2249" s="201"/>
      <c r="AZ2249" s="201"/>
      <c r="BB2249"/>
      <c r="BD2249" s="117" t="s">
        <v>4169</v>
      </c>
    </row>
    <row r="2250" spans="48:56" x14ac:dyDescent="0.25">
      <c r="AV2250" s="201"/>
      <c r="AW2250" s="201"/>
      <c r="AX2250" s="201"/>
      <c r="AZ2250" s="201"/>
      <c r="BB2250"/>
      <c r="BD2250" s="117" t="s">
        <v>4170</v>
      </c>
    </row>
    <row r="2251" spans="48:56" x14ac:dyDescent="0.25">
      <c r="AV2251" s="201"/>
      <c r="AW2251" s="201"/>
      <c r="AX2251" s="201"/>
      <c r="AZ2251" s="201"/>
      <c r="BB2251"/>
      <c r="BD2251" s="117" t="s">
        <v>4171</v>
      </c>
    </row>
    <row r="2252" spans="48:56" x14ac:dyDescent="0.25">
      <c r="AV2252" s="201"/>
      <c r="AW2252" s="201"/>
      <c r="AX2252" s="201"/>
      <c r="AZ2252" s="201"/>
      <c r="BB2252"/>
      <c r="BD2252" s="117" t="s">
        <v>4172</v>
      </c>
    </row>
    <row r="2253" spans="48:56" x14ac:dyDescent="0.25">
      <c r="AV2253" s="201"/>
      <c r="AW2253" s="201"/>
      <c r="AX2253" s="201"/>
      <c r="AZ2253" s="201"/>
      <c r="BB2253"/>
      <c r="BD2253" s="117" t="s">
        <v>4173</v>
      </c>
    </row>
    <row r="2254" spans="48:56" x14ac:dyDescent="0.25">
      <c r="AV2254" s="201"/>
      <c r="AW2254" s="201"/>
      <c r="AX2254" s="201"/>
      <c r="AZ2254" s="201"/>
      <c r="BB2254"/>
      <c r="BD2254" s="117" t="s">
        <v>4174</v>
      </c>
    </row>
    <row r="2255" spans="48:56" x14ac:dyDescent="0.25">
      <c r="AV2255" s="201"/>
      <c r="AW2255" s="201"/>
      <c r="AX2255" s="201"/>
      <c r="AZ2255" s="201"/>
      <c r="BB2255"/>
      <c r="BD2255" s="117" t="s">
        <v>4175</v>
      </c>
    </row>
    <row r="2256" spans="48:56" x14ac:dyDescent="0.25">
      <c r="AV2256" s="201"/>
      <c r="AW2256" s="201"/>
      <c r="AX2256" s="201"/>
      <c r="AZ2256" s="201"/>
      <c r="BB2256"/>
      <c r="BD2256" s="117" t="s">
        <v>4176</v>
      </c>
    </row>
    <row r="2257" spans="48:56" x14ac:dyDescent="0.25">
      <c r="AV2257" s="201"/>
      <c r="AW2257" s="201"/>
      <c r="AX2257" s="201"/>
      <c r="AZ2257" s="201"/>
      <c r="BB2257"/>
      <c r="BD2257" s="117" t="s">
        <v>4177</v>
      </c>
    </row>
    <row r="2258" spans="48:56" x14ac:dyDescent="0.25">
      <c r="AV2258" s="201"/>
      <c r="AW2258" s="201"/>
      <c r="AX2258" s="201"/>
      <c r="AZ2258" s="201"/>
      <c r="BB2258"/>
      <c r="BD2258" s="117" t="s">
        <v>4178</v>
      </c>
    </row>
    <row r="2259" spans="48:56" x14ac:dyDescent="0.25">
      <c r="AV2259" s="201"/>
      <c r="AW2259" s="201"/>
      <c r="AX2259" s="201"/>
      <c r="AZ2259" s="201"/>
      <c r="BB2259"/>
      <c r="BD2259" s="117" t="s">
        <v>4179</v>
      </c>
    </row>
    <row r="2260" spans="48:56" x14ac:dyDescent="0.25">
      <c r="AV2260" s="201"/>
      <c r="AW2260" s="201"/>
      <c r="AX2260" s="201"/>
      <c r="AZ2260" s="201"/>
      <c r="BB2260"/>
      <c r="BD2260" s="117" t="s">
        <v>4180</v>
      </c>
    </row>
    <row r="2261" spans="48:56" x14ac:dyDescent="0.25">
      <c r="AV2261" s="201"/>
      <c r="AW2261" s="201"/>
      <c r="AX2261" s="201"/>
      <c r="AZ2261" s="201"/>
      <c r="BB2261"/>
      <c r="BD2261" s="117" t="s">
        <v>4181</v>
      </c>
    </row>
    <row r="2262" spans="48:56" x14ac:dyDescent="0.25">
      <c r="AV2262" s="201"/>
      <c r="AW2262" s="201"/>
      <c r="AX2262" s="201"/>
      <c r="AZ2262" s="201"/>
      <c r="BB2262"/>
      <c r="BD2262" s="117" t="s">
        <v>4182</v>
      </c>
    </row>
    <row r="2263" spans="48:56" x14ac:dyDescent="0.25">
      <c r="AV2263" s="201"/>
      <c r="AW2263" s="201"/>
      <c r="AX2263" s="201"/>
      <c r="AZ2263" s="201"/>
      <c r="BB2263"/>
      <c r="BD2263" s="117" t="s">
        <v>4183</v>
      </c>
    </row>
    <row r="2264" spans="48:56" x14ac:dyDescent="0.25">
      <c r="AV2264" s="201"/>
      <c r="AW2264" s="201"/>
      <c r="AX2264" s="201"/>
      <c r="AZ2264" s="201"/>
      <c r="BB2264"/>
      <c r="BD2264" s="117" t="s">
        <v>4184</v>
      </c>
    </row>
    <row r="2265" spans="48:56" x14ac:dyDescent="0.25">
      <c r="AV2265" s="201"/>
      <c r="AW2265" s="201"/>
      <c r="AX2265" s="201"/>
      <c r="AZ2265" s="201"/>
      <c r="BB2265"/>
      <c r="BD2265" s="117" t="s">
        <v>4185</v>
      </c>
    </row>
    <row r="2266" spans="48:56" x14ac:dyDescent="0.25">
      <c r="AV2266" s="201"/>
      <c r="AW2266" s="201"/>
      <c r="AX2266" s="201"/>
      <c r="AZ2266" s="201"/>
      <c r="BB2266"/>
      <c r="BD2266" s="117" t="s">
        <v>4186</v>
      </c>
    </row>
    <row r="2267" spans="48:56" x14ac:dyDescent="0.25">
      <c r="AV2267" s="201"/>
      <c r="AW2267" s="201"/>
      <c r="AX2267" s="201"/>
      <c r="AZ2267" s="201"/>
      <c r="BB2267"/>
      <c r="BD2267" s="117" t="s">
        <v>4187</v>
      </c>
    </row>
    <row r="2268" spans="48:56" x14ac:dyDescent="0.25">
      <c r="AV2268" s="201"/>
      <c r="AW2268" s="201"/>
      <c r="AX2268" s="201"/>
      <c r="AZ2268" s="201"/>
      <c r="BB2268"/>
      <c r="BD2268" s="117" t="s">
        <v>4188</v>
      </c>
    </row>
    <row r="2269" spans="48:56" x14ac:dyDescent="0.25">
      <c r="AV2269" s="201"/>
      <c r="AW2269" s="201"/>
      <c r="AX2269" s="201"/>
      <c r="AZ2269" s="201"/>
      <c r="BB2269"/>
      <c r="BD2269" s="117" t="s">
        <v>4189</v>
      </c>
    </row>
    <row r="2270" spans="48:56" x14ac:dyDescent="0.25">
      <c r="AV2270" s="201"/>
      <c r="AW2270" s="201"/>
      <c r="AX2270" s="201"/>
      <c r="AZ2270" s="201"/>
      <c r="BB2270"/>
      <c r="BD2270" s="117" t="s">
        <v>4190</v>
      </c>
    </row>
    <row r="2271" spans="48:56" x14ac:dyDescent="0.25">
      <c r="AV2271" s="201"/>
      <c r="AW2271" s="201"/>
      <c r="AX2271" s="201"/>
      <c r="AZ2271" s="201"/>
      <c r="BB2271"/>
      <c r="BD2271" s="117" t="s">
        <v>4191</v>
      </c>
    </row>
    <row r="2272" spans="48:56" x14ac:dyDescent="0.25">
      <c r="AV2272" s="201"/>
      <c r="AW2272" s="201"/>
      <c r="AX2272" s="201"/>
      <c r="AZ2272" s="201"/>
      <c r="BB2272"/>
      <c r="BD2272" s="117" t="s">
        <v>4192</v>
      </c>
    </row>
    <row r="2273" spans="48:56" x14ac:dyDescent="0.25">
      <c r="AV2273" s="201"/>
      <c r="AW2273" s="201"/>
      <c r="AX2273" s="201"/>
      <c r="AZ2273" s="201"/>
      <c r="BB2273"/>
      <c r="BD2273" s="117" t="s">
        <v>4193</v>
      </c>
    </row>
    <row r="2274" spans="48:56" x14ac:dyDescent="0.25">
      <c r="AV2274" s="201"/>
      <c r="AW2274" s="201"/>
      <c r="AX2274" s="201"/>
      <c r="AZ2274" s="201"/>
      <c r="BB2274"/>
      <c r="BD2274" s="117" t="s">
        <v>4194</v>
      </c>
    </row>
    <row r="2275" spans="48:56" x14ac:dyDescent="0.25">
      <c r="AV2275" s="201"/>
      <c r="AW2275" s="201"/>
      <c r="AX2275" s="201"/>
      <c r="AZ2275" s="201"/>
      <c r="BB2275"/>
      <c r="BD2275" s="117" t="s">
        <v>4195</v>
      </c>
    </row>
    <row r="2276" spans="48:56" x14ac:dyDescent="0.25">
      <c r="AV2276" s="201"/>
      <c r="AW2276" s="201"/>
      <c r="AX2276" s="201"/>
      <c r="AZ2276" s="201"/>
      <c r="BB2276"/>
      <c r="BD2276" s="117" t="s">
        <v>4196</v>
      </c>
    </row>
    <row r="2277" spans="48:56" x14ac:dyDescent="0.25">
      <c r="AV2277" s="201"/>
      <c r="AW2277" s="201"/>
      <c r="AX2277" s="201"/>
      <c r="AZ2277" s="201"/>
      <c r="BB2277"/>
      <c r="BD2277" s="117" t="s">
        <v>4197</v>
      </c>
    </row>
    <row r="2278" spans="48:56" x14ac:dyDescent="0.25">
      <c r="AV2278" s="201"/>
      <c r="AW2278" s="201"/>
      <c r="AX2278" s="201"/>
      <c r="AZ2278" s="201"/>
      <c r="BB2278"/>
      <c r="BD2278" s="117" t="s">
        <v>4198</v>
      </c>
    </row>
    <row r="2279" spans="48:56" x14ac:dyDescent="0.25">
      <c r="AV2279" s="201"/>
      <c r="AW2279" s="201"/>
      <c r="AX2279" s="201"/>
      <c r="AZ2279" s="201"/>
      <c r="BB2279"/>
      <c r="BD2279" s="117" t="s">
        <v>4199</v>
      </c>
    </row>
    <row r="2280" spans="48:56" x14ac:dyDescent="0.25">
      <c r="AV2280" s="201"/>
      <c r="AW2280" s="201"/>
      <c r="AX2280" s="201"/>
      <c r="AZ2280" s="201"/>
      <c r="BB2280"/>
      <c r="BD2280" s="117" t="s">
        <v>4200</v>
      </c>
    </row>
    <row r="2281" spans="48:56" x14ac:dyDescent="0.25">
      <c r="AV2281" s="201"/>
      <c r="AW2281" s="201"/>
      <c r="AX2281" s="201"/>
      <c r="AZ2281" s="201"/>
      <c r="BB2281"/>
      <c r="BD2281" s="117" t="s">
        <v>4201</v>
      </c>
    </row>
    <row r="2282" spans="48:56" x14ac:dyDescent="0.25">
      <c r="AV2282" s="201"/>
      <c r="AW2282" s="201"/>
      <c r="AX2282" s="201"/>
      <c r="AZ2282" s="201"/>
      <c r="BB2282"/>
      <c r="BD2282" s="117" t="s">
        <v>4202</v>
      </c>
    </row>
    <row r="2283" spans="48:56" x14ac:dyDescent="0.25">
      <c r="AV2283" s="201"/>
      <c r="AW2283" s="201"/>
      <c r="AX2283" s="201"/>
      <c r="AZ2283" s="201"/>
      <c r="BB2283"/>
      <c r="BD2283" s="117" t="s">
        <v>4203</v>
      </c>
    </row>
    <row r="2284" spans="48:56" x14ac:dyDescent="0.25">
      <c r="AV2284" s="201"/>
      <c r="AW2284" s="201"/>
      <c r="AX2284" s="201"/>
      <c r="AZ2284" s="201"/>
      <c r="BB2284"/>
      <c r="BD2284" s="117" t="s">
        <v>4204</v>
      </c>
    </row>
    <row r="2285" spans="48:56" x14ac:dyDescent="0.25">
      <c r="AV2285" s="201"/>
      <c r="AW2285" s="201"/>
      <c r="AX2285" s="201"/>
      <c r="AZ2285" s="201"/>
      <c r="BB2285"/>
      <c r="BD2285" s="117" t="s">
        <v>4205</v>
      </c>
    </row>
    <row r="2286" spans="48:56" x14ac:dyDescent="0.25">
      <c r="AV2286" s="201"/>
      <c r="AW2286" s="201"/>
      <c r="AX2286" s="201"/>
      <c r="AZ2286" s="201"/>
      <c r="BB2286"/>
      <c r="BD2286" s="117" t="s">
        <v>4206</v>
      </c>
    </row>
    <row r="2287" spans="48:56" x14ac:dyDescent="0.25">
      <c r="AV2287" s="201"/>
      <c r="AW2287" s="201"/>
      <c r="AX2287" s="201"/>
      <c r="AZ2287" s="201"/>
      <c r="BB2287"/>
      <c r="BD2287" s="117" t="s">
        <v>4207</v>
      </c>
    </row>
    <row r="2288" spans="48:56" x14ac:dyDescent="0.25">
      <c r="AV2288" s="201"/>
      <c r="AW2288" s="201"/>
      <c r="AX2288" s="201"/>
      <c r="AZ2288" s="201"/>
      <c r="BB2288"/>
      <c r="BD2288" s="117" t="s">
        <v>4208</v>
      </c>
    </row>
    <row r="2289" spans="48:56" x14ac:dyDescent="0.25">
      <c r="AV2289" s="201"/>
      <c r="AW2289" s="201"/>
      <c r="AX2289" s="201"/>
      <c r="AZ2289" s="201"/>
      <c r="BB2289"/>
      <c r="BD2289" s="117" t="s">
        <v>4209</v>
      </c>
    </row>
    <row r="2290" spans="48:56" x14ac:dyDescent="0.25">
      <c r="AV2290" s="201"/>
      <c r="AW2290" s="201"/>
      <c r="AX2290" s="201"/>
      <c r="AZ2290" s="201"/>
      <c r="BB2290"/>
      <c r="BD2290" s="117" t="s">
        <v>4210</v>
      </c>
    </row>
    <row r="2291" spans="48:56" x14ac:dyDescent="0.25">
      <c r="AV2291" s="201"/>
      <c r="AW2291" s="201"/>
      <c r="AX2291" s="201"/>
      <c r="AZ2291" s="201"/>
      <c r="BB2291"/>
      <c r="BD2291" s="117" t="s">
        <v>4211</v>
      </c>
    </row>
    <row r="2292" spans="48:56" x14ac:dyDescent="0.25">
      <c r="AV2292" s="201"/>
      <c r="AW2292" s="201"/>
      <c r="AX2292" s="201"/>
      <c r="AZ2292" s="201"/>
      <c r="BB2292"/>
      <c r="BD2292" s="117" t="s">
        <v>4212</v>
      </c>
    </row>
    <row r="2293" spans="48:56" x14ac:dyDescent="0.25">
      <c r="AV2293" s="201"/>
      <c r="AW2293" s="201"/>
      <c r="AX2293" s="201"/>
      <c r="AZ2293" s="201"/>
      <c r="BB2293"/>
      <c r="BD2293" s="117" t="s">
        <v>4213</v>
      </c>
    </row>
    <row r="2294" spans="48:56" x14ac:dyDescent="0.25">
      <c r="AV2294" s="201"/>
      <c r="AW2294" s="201"/>
      <c r="AX2294" s="201"/>
      <c r="AZ2294" s="201"/>
      <c r="BB2294"/>
      <c r="BD2294" s="117" t="s">
        <v>4214</v>
      </c>
    </row>
    <row r="2295" spans="48:56" x14ac:dyDescent="0.25">
      <c r="AV2295" s="201"/>
      <c r="AW2295" s="201"/>
      <c r="AX2295" s="201"/>
      <c r="AZ2295" s="201"/>
      <c r="BB2295"/>
      <c r="BD2295" s="117" t="s">
        <v>4215</v>
      </c>
    </row>
    <row r="2296" spans="48:56" x14ac:dyDescent="0.25">
      <c r="AV2296" s="201"/>
      <c r="AW2296" s="201"/>
      <c r="AX2296" s="201"/>
      <c r="AZ2296" s="201"/>
      <c r="BB2296"/>
      <c r="BD2296" s="117" t="s">
        <v>4216</v>
      </c>
    </row>
    <row r="2297" spans="48:56" x14ac:dyDescent="0.25">
      <c r="AV2297" s="201"/>
      <c r="AW2297" s="201"/>
      <c r="AX2297" s="201"/>
      <c r="AZ2297" s="201"/>
      <c r="BB2297"/>
      <c r="BD2297" s="117" t="s">
        <v>4217</v>
      </c>
    </row>
    <row r="2298" spans="48:56" x14ac:dyDescent="0.25">
      <c r="AV2298" s="201"/>
      <c r="AW2298" s="201"/>
      <c r="AX2298" s="201"/>
      <c r="AZ2298" s="201"/>
      <c r="BB2298"/>
      <c r="BD2298" s="117" t="s">
        <v>4218</v>
      </c>
    </row>
    <row r="2299" spans="48:56" x14ac:dyDescent="0.25">
      <c r="AV2299" s="201"/>
      <c r="AW2299" s="201"/>
      <c r="AX2299" s="201"/>
      <c r="AZ2299" s="201"/>
      <c r="BB2299"/>
      <c r="BD2299" s="117" t="s">
        <v>4219</v>
      </c>
    </row>
    <row r="2300" spans="48:56" x14ac:dyDescent="0.25">
      <c r="AV2300" s="201"/>
      <c r="AW2300" s="201"/>
      <c r="AX2300" s="201"/>
      <c r="AZ2300" s="201"/>
      <c r="BB2300"/>
      <c r="BD2300" s="117" t="s">
        <v>4220</v>
      </c>
    </row>
    <row r="2301" spans="48:56" x14ac:dyDescent="0.25">
      <c r="AV2301" s="201"/>
      <c r="AW2301" s="201"/>
      <c r="AX2301" s="201"/>
      <c r="AZ2301" s="201"/>
      <c r="BB2301"/>
      <c r="BD2301" s="117" t="s">
        <v>4221</v>
      </c>
    </row>
    <row r="2302" spans="48:56" x14ac:dyDescent="0.25">
      <c r="AV2302" s="201"/>
      <c r="AW2302" s="201"/>
      <c r="AX2302" s="201"/>
      <c r="AZ2302" s="201"/>
      <c r="BB2302"/>
      <c r="BD2302" s="117" t="s">
        <v>4222</v>
      </c>
    </row>
    <row r="2303" spans="48:56" x14ac:dyDescent="0.25">
      <c r="AV2303" s="201"/>
      <c r="AW2303" s="201"/>
      <c r="AX2303" s="201"/>
      <c r="AZ2303" s="201"/>
      <c r="BB2303"/>
      <c r="BD2303" s="117" t="s">
        <v>4223</v>
      </c>
    </row>
    <row r="2304" spans="48:56" x14ac:dyDescent="0.25">
      <c r="AV2304" s="201"/>
      <c r="AW2304" s="201"/>
      <c r="AX2304" s="201"/>
      <c r="AZ2304" s="201"/>
      <c r="BB2304"/>
      <c r="BD2304" s="117" t="s">
        <v>4224</v>
      </c>
    </row>
    <row r="2305" spans="48:56" x14ac:dyDescent="0.25">
      <c r="AV2305" s="201"/>
      <c r="AW2305" s="201"/>
      <c r="AX2305" s="201"/>
      <c r="AZ2305" s="201"/>
      <c r="BB2305"/>
      <c r="BD2305" s="117" t="s">
        <v>4225</v>
      </c>
    </row>
    <row r="2306" spans="48:56" x14ac:dyDescent="0.25">
      <c r="AV2306" s="201"/>
      <c r="AW2306" s="201"/>
      <c r="AX2306" s="201"/>
      <c r="AZ2306" s="201"/>
      <c r="BB2306"/>
      <c r="BD2306" s="117" t="s">
        <v>4226</v>
      </c>
    </row>
    <row r="2307" spans="48:56" x14ac:dyDescent="0.25">
      <c r="AV2307" s="201"/>
      <c r="AW2307" s="201"/>
      <c r="AX2307" s="201"/>
      <c r="AZ2307" s="201"/>
      <c r="BB2307"/>
      <c r="BD2307" s="117" t="s">
        <v>4227</v>
      </c>
    </row>
    <row r="2308" spans="48:56" x14ac:dyDescent="0.25">
      <c r="AV2308" s="201"/>
      <c r="AW2308" s="201"/>
      <c r="AX2308" s="201"/>
      <c r="AZ2308" s="201"/>
      <c r="BB2308"/>
      <c r="BD2308" s="117" t="s">
        <v>4228</v>
      </c>
    </row>
    <row r="2309" spans="48:56" x14ac:dyDescent="0.25">
      <c r="AV2309" s="201"/>
      <c r="AW2309" s="201"/>
      <c r="AX2309" s="201"/>
      <c r="AZ2309" s="201"/>
      <c r="BB2309"/>
      <c r="BD2309" s="117" t="s">
        <v>4229</v>
      </c>
    </row>
    <row r="2310" spans="48:56" x14ac:dyDescent="0.25">
      <c r="AV2310" s="201"/>
      <c r="AW2310" s="201"/>
      <c r="AX2310" s="201"/>
      <c r="AZ2310" s="201"/>
      <c r="BB2310"/>
      <c r="BD2310" s="117" t="s">
        <v>4230</v>
      </c>
    </row>
    <row r="2311" spans="48:56" x14ac:dyDescent="0.25">
      <c r="AV2311" s="201"/>
      <c r="AW2311" s="201"/>
      <c r="AX2311" s="201"/>
      <c r="AZ2311" s="201"/>
      <c r="BB2311"/>
      <c r="BD2311" s="117" t="s">
        <v>4231</v>
      </c>
    </row>
    <row r="2312" spans="48:56" x14ac:dyDescent="0.25">
      <c r="AV2312" s="201"/>
      <c r="AW2312" s="201"/>
      <c r="AX2312" s="201"/>
      <c r="AZ2312" s="201"/>
      <c r="BB2312"/>
      <c r="BD2312" s="117" t="s">
        <v>4232</v>
      </c>
    </row>
    <row r="2313" spans="48:56" x14ac:dyDescent="0.25">
      <c r="AV2313" s="201"/>
      <c r="AW2313" s="201"/>
      <c r="AX2313" s="201"/>
      <c r="AZ2313" s="201"/>
      <c r="BB2313"/>
      <c r="BD2313" s="117" t="s">
        <v>4233</v>
      </c>
    </row>
    <row r="2314" spans="48:56" x14ac:dyDescent="0.25">
      <c r="AV2314" s="201"/>
      <c r="AW2314" s="201"/>
      <c r="AX2314" s="201"/>
      <c r="AZ2314" s="201"/>
      <c r="BB2314"/>
      <c r="BD2314" s="117" t="s">
        <v>4234</v>
      </c>
    </row>
    <row r="2315" spans="48:56" x14ac:dyDescent="0.25">
      <c r="AV2315" s="201"/>
      <c r="AW2315" s="201"/>
      <c r="AX2315" s="201"/>
      <c r="AZ2315" s="201"/>
      <c r="BB2315"/>
      <c r="BD2315" s="117" t="s">
        <v>4235</v>
      </c>
    </row>
    <row r="2316" spans="48:56" x14ac:dyDescent="0.25">
      <c r="AV2316" s="201"/>
      <c r="AW2316" s="201"/>
      <c r="AX2316" s="201"/>
      <c r="AZ2316" s="201"/>
      <c r="BB2316"/>
      <c r="BD2316" s="117" t="s">
        <v>4236</v>
      </c>
    </row>
    <row r="2317" spans="48:56" x14ac:dyDescent="0.25">
      <c r="AV2317" s="201"/>
      <c r="AW2317" s="201"/>
      <c r="AX2317" s="201"/>
      <c r="AZ2317" s="201"/>
      <c r="BB2317"/>
      <c r="BD2317" s="117" t="s">
        <v>4237</v>
      </c>
    </row>
    <row r="2318" spans="48:56" x14ac:dyDescent="0.25">
      <c r="AV2318" s="201"/>
      <c r="AW2318" s="201"/>
      <c r="AX2318" s="201"/>
      <c r="AZ2318" s="201"/>
      <c r="BB2318"/>
      <c r="BD2318" s="117" t="s">
        <v>4238</v>
      </c>
    </row>
    <row r="2319" spans="48:56" x14ac:dyDescent="0.25">
      <c r="AV2319" s="201"/>
      <c r="AW2319" s="201"/>
      <c r="AX2319" s="201"/>
      <c r="AZ2319" s="201"/>
      <c r="BB2319"/>
      <c r="BD2319" s="117" t="s">
        <v>4239</v>
      </c>
    </row>
    <row r="2320" spans="48:56" x14ac:dyDescent="0.25">
      <c r="AV2320" s="201"/>
      <c r="AW2320" s="201"/>
      <c r="AX2320" s="201"/>
      <c r="AZ2320" s="201"/>
      <c r="BB2320"/>
      <c r="BD2320" s="117" t="s">
        <v>4240</v>
      </c>
    </row>
    <row r="2321" spans="48:56" x14ac:dyDescent="0.25">
      <c r="AV2321" s="201"/>
      <c r="AW2321" s="201"/>
      <c r="AX2321" s="201"/>
      <c r="AZ2321" s="201"/>
      <c r="BB2321"/>
      <c r="BD2321" s="117" t="s">
        <v>4241</v>
      </c>
    </row>
    <row r="2322" spans="48:56" x14ac:dyDescent="0.25">
      <c r="AV2322" s="201"/>
      <c r="AW2322" s="201"/>
      <c r="AX2322" s="201"/>
      <c r="AZ2322" s="201"/>
      <c r="BB2322"/>
      <c r="BD2322" s="117" t="s">
        <v>4242</v>
      </c>
    </row>
    <row r="2323" spans="48:56" x14ac:dyDescent="0.25">
      <c r="AV2323" s="201"/>
      <c r="AW2323" s="201"/>
      <c r="AX2323" s="201"/>
      <c r="AZ2323" s="201"/>
      <c r="BB2323"/>
      <c r="BD2323" s="117" t="s">
        <v>4243</v>
      </c>
    </row>
    <row r="2324" spans="48:56" x14ac:dyDescent="0.25">
      <c r="AV2324" s="201"/>
      <c r="AW2324" s="201"/>
      <c r="AX2324" s="201"/>
      <c r="AZ2324" s="201"/>
      <c r="BB2324"/>
      <c r="BD2324" s="117" t="s">
        <v>4244</v>
      </c>
    </row>
    <row r="2325" spans="48:56" x14ac:dyDescent="0.25">
      <c r="AV2325" s="201"/>
      <c r="AW2325" s="201"/>
      <c r="AX2325" s="201"/>
      <c r="AZ2325" s="201"/>
      <c r="BB2325"/>
      <c r="BD2325" s="117" t="s">
        <v>4245</v>
      </c>
    </row>
    <row r="2326" spans="48:56" x14ac:dyDescent="0.25">
      <c r="AV2326" s="201"/>
      <c r="AW2326" s="201"/>
      <c r="AX2326" s="201"/>
      <c r="AZ2326" s="201"/>
      <c r="BB2326"/>
      <c r="BD2326" s="117" t="s">
        <v>4246</v>
      </c>
    </row>
    <row r="2327" spans="48:56" x14ac:dyDescent="0.25">
      <c r="AV2327" s="201"/>
      <c r="AW2327" s="201"/>
      <c r="AX2327" s="201"/>
      <c r="AZ2327" s="201"/>
      <c r="BB2327"/>
      <c r="BD2327" s="117" t="s">
        <v>4247</v>
      </c>
    </row>
    <row r="2328" spans="48:56" x14ac:dyDescent="0.25">
      <c r="AV2328" s="201"/>
      <c r="AW2328" s="201"/>
      <c r="AX2328" s="201"/>
      <c r="AZ2328" s="201"/>
      <c r="BB2328"/>
      <c r="BD2328" s="117" t="s">
        <v>4248</v>
      </c>
    </row>
    <row r="2329" spans="48:56" x14ac:dyDescent="0.25">
      <c r="AV2329" s="201"/>
      <c r="AW2329" s="201"/>
      <c r="AX2329" s="201"/>
      <c r="AZ2329" s="201"/>
      <c r="BB2329"/>
      <c r="BD2329" s="117" t="s">
        <v>4249</v>
      </c>
    </row>
    <row r="2330" spans="48:56" x14ac:dyDescent="0.25">
      <c r="AV2330" s="201"/>
      <c r="AW2330" s="201"/>
      <c r="AX2330" s="201"/>
      <c r="AZ2330" s="201"/>
      <c r="BB2330"/>
      <c r="BD2330" s="117" t="s">
        <v>4250</v>
      </c>
    </row>
    <row r="2331" spans="48:56" x14ac:dyDescent="0.25">
      <c r="AV2331" s="201"/>
      <c r="AW2331" s="201"/>
      <c r="AX2331" s="201"/>
      <c r="AZ2331" s="201"/>
      <c r="BB2331"/>
      <c r="BD2331" s="117" t="s">
        <v>4251</v>
      </c>
    </row>
    <row r="2332" spans="48:56" x14ac:dyDescent="0.25">
      <c r="AV2332" s="201"/>
      <c r="AW2332" s="201"/>
      <c r="AX2332" s="201"/>
      <c r="AZ2332" s="201"/>
      <c r="BB2332"/>
      <c r="BD2332" s="117" t="s">
        <v>4252</v>
      </c>
    </row>
    <row r="2333" spans="48:56" x14ac:dyDescent="0.25">
      <c r="AV2333" s="201"/>
      <c r="AW2333" s="201"/>
      <c r="AX2333" s="201"/>
      <c r="AZ2333" s="201"/>
      <c r="BB2333"/>
      <c r="BD2333" s="117" t="s">
        <v>4253</v>
      </c>
    </row>
    <row r="2334" spans="48:56" x14ac:dyDescent="0.25">
      <c r="AV2334" s="201"/>
      <c r="AW2334" s="201"/>
      <c r="AX2334" s="201"/>
      <c r="AZ2334" s="201"/>
      <c r="BB2334"/>
      <c r="BD2334" s="117" t="s">
        <v>4254</v>
      </c>
    </row>
    <row r="2335" spans="48:56" x14ac:dyDescent="0.25">
      <c r="AV2335" s="201"/>
      <c r="AW2335" s="201"/>
      <c r="AX2335" s="201"/>
      <c r="AZ2335" s="201"/>
      <c r="BB2335"/>
      <c r="BD2335" s="117" t="s">
        <v>4255</v>
      </c>
    </row>
    <row r="2336" spans="48:56" x14ac:dyDescent="0.25">
      <c r="AV2336" s="201"/>
      <c r="AW2336" s="201"/>
      <c r="AX2336" s="201"/>
      <c r="AZ2336" s="201"/>
      <c r="BB2336"/>
      <c r="BD2336" s="117" t="s">
        <v>4256</v>
      </c>
    </row>
    <row r="2337" spans="48:56" x14ac:dyDescent="0.25">
      <c r="AV2337" s="201"/>
      <c r="AW2337" s="201"/>
      <c r="AX2337" s="201"/>
      <c r="AZ2337" s="201"/>
      <c r="BB2337"/>
      <c r="BD2337" s="117" t="s">
        <v>4257</v>
      </c>
    </row>
    <row r="2338" spans="48:56" x14ac:dyDescent="0.25">
      <c r="AV2338" s="201"/>
      <c r="AW2338" s="201"/>
      <c r="AX2338" s="201"/>
      <c r="AZ2338" s="201"/>
      <c r="BB2338"/>
      <c r="BD2338" s="117" t="s">
        <v>4258</v>
      </c>
    </row>
    <row r="2339" spans="48:56" x14ac:dyDescent="0.25">
      <c r="AV2339" s="201"/>
      <c r="AW2339" s="201"/>
      <c r="AX2339" s="201"/>
      <c r="AZ2339" s="201"/>
      <c r="BB2339"/>
      <c r="BD2339" s="117" t="s">
        <v>4259</v>
      </c>
    </row>
    <row r="2340" spans="48:56" x14ac:dyDescent="0.25">
      <c r="AV2340" s="201"/>
      <c r="AW2340" s="201"/>
      <c r="AX2340" s="201"/>
      <c r="AZ2340" s="201"/>
      <c r="BB2340"/>
      <c r="BD2340" s="117" t="s">
        <v>4260</v>
      </c>
    </row>
    <row r="2341" spans="48:56" x14ac:dyDescent="0.25">
      <c r="AV2341" s="201"/>
      <c r="AW2341" s="201"/>
      <c r="AX2341" s="201"/>
      <c r="AZ2341" s="201"/>
      <c r="BB2341"/>
      <c r="BD2341" s="117" t="s">
        <v>4261</v>
      </c>
    </row>
    <row r="2342" spans="48:56" x14ac:dyDescent="0.25">
      <c r="AV2342" s="201"/>
      <c r="AW2342" s="201"/>
      <c r="AX2342" s="201"/>
      <c r="AZ2342" s="201"/>
      <c r="BB2342"/>
      <c r="BD2342" s="117" t="s">
        <v>4262</v>
      </c>
    </row>
    <row r="2343" spans="48:56" x14ac:dyDescent="0.25">
      <c r="AV2343" s="201"/>
      <c r="AW2343" s="201"/>
      <c r="AX2343" s="201"/>
      <c r="AZ2343" s="201"/>
      <c r="BB2343"/>
      <c r="BD2343" s="117" t="s">
        <v>4263</v>
      </c>
    </row>
    <row r="2344" spans="48:56" x14ac:dyDescent="0.25">
      <c r="AV2344" s="201"/>
      <c r="AW2344" s="201"/>
      <c r="AX2344" s="201"/>
      <c r="AZ2344" s="201"/>
      <c r="BB2344"/>
      <c r="BD2344" s="117" t="s">
        <v>4264</v>
      </c>
    </row>
    <row r="2345" spans="48:56" x14ac:dyDescent="0.25">
      <c r="AV2345" s="201"/>
      <c r="AW2345" s="201"/>
      <c r="AX2345" s="201"/>
      <c r="AZ2345" s="201"/>
      <c r="BB2345"/>
      <c r="BD2345" s="117" t="s">
        <v>4265</v>
      </c>
    </row>
    <row r="2346" spans="48:56" x14ac:dyDescent="0.25">
      <c r="AV2346" s="201"/>
      <c r="AW2346" s="201"/>
      <c r="AX2346" s="201"/>
      <c r="AZ2346" s="201"/>
      <c r="BB2346"/>
      <c r="BD2346" s="117" t="s">
        <v>4266</v>
      </c>
    </row>
    <row r="2347" spans="48:56" x14ac:dyDescent="0.25">
      <c r="AV2347" s="201"/>
      <c r="AW2347" s="201"/>
      <c r="AX2347" s="201"/>
      <c r="AZ2347" s="201"/>
      <c r="BB2347"/>
      <c r="BD2347" s="117" t="s">
        <v>4267</v>
      </c>
    </row>
    <row r="2348" spans="48:56" x14ac:dyDescent="0.25">
      <c r="AV2348" s="201"/>
      <c r="AW2348" s="201"/>
      <c r="AX2348" s="201"/>
      <c r="AZ2348" s="201"/>
      <c r="BB2348"/>
      <c r="BD2348" s="117" t="s">
        <v>4268</v>
      </c>
    </row>
    <row r="2349" spans="48:56" x14ac:dyDescent="0.25">
      <c r="AV2349" s="201"/>
      <c r="AW2349" s="201"/>
      <c r="AX2349" s="201"/>
      <c r="AZ2349" s="201"/>
      <c r="BB2349"/>
      <c r="BD2349" s="117" t="s">
        <v>4269</v>
      </c>
    </row>
    <row r="2350" spans="48:56" x14ac:dyDescent="0.25">
      <c r="AV2350" s="201"/>
      <c r="AW2350" s="201"/>
      <c r="AX2350" s="201"/>
      <c r="AZ2350" s="201"/>
      <c r="BB2350"/>
      <c r="BD2350" s="117" t="s">
        <v>4270</v>
      </c>
    </row>
    <row r="2351" spans="48:56" x14ac:dyDescent="0.25">
      <c r="AV2351" s="201"/>
      <c r="AW2351" s="201"/>
      <c r="AX2351" s="201"/>
      <c r="AZ2351" s="201"/>
      <c r="BB2351"/>
      <c r="BD2351" s="117" t="s">
        <v>4271</v>
      </c>
    </row>
    <row r="2352" spans="48:56" x14ac:dyDescent="0.25">
      <c r="AV2352" s="201"/>
      <c r="AW2352" s="201"/>
      <c r="AX2352" s="201"/>
      <c r="AZ2352" s="201"/>
      <c r="BB2352"/>
      <c r="BD2352" s="117" t="s">
        <v>4272</v>
      </c>
    </row>
    <row r="2353" spans="48:56" x14ac:dyDescent="0.25">
      <c r="AV2353" s="201"/>
      <c r="AW2353" s="201"/>
      <c r="AX2353" s="201"/>
      <c r="AZ2353" s="201"/>
      <c r="BB2353"/>
      <c r="BD2353" s="117" t="s">
        <v>4273</v>
      </c>
    </row>
    <row r="2354" spans="48:56" x14ac:dyDescent="0.25">
      <c r="AV2354" s="201"/>
      <c r="AW2354" s="201"/>
      <c r="AX2354" s="201"/>
      <c r="AZ2354" s="201"/>
      <c r="BB2354"/>
      <c r="BD2354" s="117" t="s">
        <v>4274</v>
      </c>
    </row>
    <row r="2355" spans="48:56" x14ac:dyDescent="0.25">
      <c r="AV2355" s="201"/>
      <c r="AW2355" s="201"/>
      <c r="AX2355" s="201"/>
      <c r="AZ2355" s="201"/>
      <c r="BB2355"/>
      <c r="BD2355" s="117" t="s">
        <v>4275</v>
      </c>
    </row>
    <row r="2356" spans="48:56" x14ac:dyDescent="0.25">
      <c r="AV2356" s="201"/>
      <c r="AW2356" s="201"/>
      <c r="AX2356" s="201"/>
      <c r="AZ2356" s="201"/>
      <c r="BB2356"/>
      <c r="BD2356" s="117" t="s">
        <v>4276</v>
      </c>
    </row>
    <row r="2357" spans="48:56" x14ac:dyDescent="0.25">
      <c r="AV2357" s="201"/>
      <c r="AW2357" s="201"/>
      <c r="AX2357" s="201"/>
      <c r="AZ2357" s="201"/>
      <c r="BB2357"/>
      <c r="BD2357" s="117" t="s">
        <v>4277</v>
      </c>
    </row>
    <row r="2358" spans="48:56" x14ac:dyDescent="0.25">
      <c r="AV2358" s="201"/>
      <c r="AW2358" s="201"/>
      <c r="AX2358" s="201"/>
      <c r="AZ2358" s="201"/>
      <c r="BB2358"/>
      <c r="BD2358" s="117" t="s">
        <v>4278</v>
      </c>
    </row>
    <row r="2359" spans="48:56" x14ac:dyDescent="0.25">
      <c r="AV2359" s="201"/>
      <c r="AW2359" s="201"/>
      <c r="AX2359" s="201"/>
      <c r="AZ2359" s="201"/>
      <c r="BB2359"/>
      <c r="BD2359" s="117" t="s">
        <v>4279</v>
      </c>
    </row>
    <row r="2360" spans="48:56" x14ac:dyDescent="0.25">
      <c r="AV2360" s="201"/>
      <c r="AW2360" s="201"/>
      <c r="AX2360" s="201"/>
      <c r="AZ2360" s="201"/>
      <c r="BB2360"/>
      <c r="BD2360" s="117" t="s">
        <v>4280</v>
      </c>
    </row>
    <row r="2361" spans="48:56" x14ac:dyDescent="0.25">
      <c r="AV2361" s="201"/>
      <c r="AW2361" s="201"/>
      <c r="AX2361" s="201"/>
      <c r="AZ2361" s="201"/>
      <c r="BB2361"/>
      <c r="BD2361" s="117" t="s">
        <v>4281</v>
      </c>
    </row>
    <row r="2362" spans="48:56" x14ac:dyDescent="0.25">
      <c r="AV2362" s="201"/>
      <c r="AW2362" s="201"/>
      <c r="AX2362" s="201"/>
      <c r="AZ2362" s="201"/>
      <c r="BB2362"/>
      <c r="BD2362" s="117" t="s">
        <v>4282</v>
      </c>
    </row>
    <row r="2363" spans="48:56" x14ac:dyDescent="0.25">
      <c r="AV2363" s="201"/>
      <c r="AW2363" s="201"/>
      <c r="AX2363" s="201"/>
      <c r="AZ2363" s="201"/>
      <c r="BB2363"/>
      <c r="BD2363" s="117" t="s">
        <v>4283</v>
      </c>
    </row>
    <row r="2364" spans="48:56" x14ac:dyDescent="0.25">
      <c r="AV2364" s="201"/>
      <c r="AW2364" s="201"/>
      <c r="AX2364" s="201"/>
      <c r="AZ2364" s="201"/>
      <c r="BB2364"/>
      <c r="BD2364" s="117" t="s">
        <v>4284</v>
      </c>
    </row>
    <row r="2365" spans="48:56" x14ac:dyDescent="0.25">
      <c r="AV2365" s="201"/>
      <c r="AW2365" s="201"/>
      <c r="AX2365" s="201"/>
      <c r="AZ2365" s="201"/>
      <c r="BB2365"/>
      <c r="BD2365" s="117" t="s">
        <v>4285</v>
      </c>
    </row>
    <row r="2366" spans="48:56" x14ac:dyDescent="0.25">
      <c r="AV2366" s="201"/>
      <c r="AW2366" s="201"/>
      <c r="AX2366" s="201"/>
      <c r="AZ2366" s="201"/>
      <c r="BB2366"/>
      <c r="BD2366" s="117" t="s">
        <v>4286</v>
      </c>
    </row>
    <row r="2367" spans="48:56" x14ac:dyDescent="0.25">
      <c r="AV2367" s="201"/>
      <c r="AW2367" s="201"/>
      <c r="AX2367" s="201"/>
      <c r="AZ2367" s="201"/>
      <c r="BB2367"/>
      <c r="BD2367" s="117" t="s">
        <v>4287</v>
      </c>
    </row>
    <row r="2368" spans="48:56" x14ac:dyDescent="0.25">
      <c r="AV2368" s="201"/>
      <c r="AW2368" s="201"/>
      <c r="AX2368" s="201"/>
      <c r="AZ2368" s="201"/>
      <c r="BB2368"/>
      <c r="BD2368" s="117" t="s">
        <v>4288</v>
      </c>
    </row>
    <row r="2369" spans="48:56" x14ac:dyDescent="0.25">
      <c r="AV2369" s="201"/>
      <c r="AW2369" s="201"/>
      <c r="AX2369" s="201"/>
      <c r="AZ2369" s="201"/>
      <c r="BB2369"/>
      <c r="BD2369" s="117" t="s">
        <v>4289</v>
      </c>
    </row>
    <row r="2370" spans="48:56" x14ac:dyDescent="0.25">
      <c r="AV2370" s="201"/>
      <c r="AW2370" s="201"/>
      <c r="AX2370" s="201"/>
      <c r="AZ2370" s="201"/>
      <c r="BB2370"/>
      <c r="BD2370" s="117" t="s">
        <v>4290</v>
      </c>
    </row>
    <row r="2371" spans="48:56" x14ac:dyDescent="0.25">
      <c r="AV2371" s="201"/>
      <c r="AW2371" s="201"/>
      <c r="AX2371" s="201"/>
      <c r="AZ2371" s="201"/>
      <c r="BB2371"/>
      <c r="BD2371" s="117" t="s">
        <v>4291</v>
      </c>
    </row>
    <row r="2372" spans="48:56" x14ac:dyDescent="0.25">
      <c r="AV2372" s="201"/>
      <c r="AW2372" s="201"/>
      <c r="AX2372" s="201"/>
      <c r="AZ2372" s="201"/>
      <c r="BB2372"/>
      <c r="BD2372" s="117" t="s">
        <v>4292</v>
      </c>
    </row>
    <row r="2373" spans="48:56" x14ac:dyDescent="0.25">
      <c r="AV2373" s="201"/>
      <c r="AW2373" s="201"/>
      <c r="AX2373" s="201"/>
      <c r="AZ2373" s="201"/>
      <c r="BB2373"/>
      <c r="BD2373" s="117" t="s">
        <v>4293</v>
      </c>
    </row>
    <row r="2374" spans="48:56" x14ac:dyDescent="0.25">
      <c r="AV2374" s="201"/>
      <c r="AW2374" s="201"/>
      <c r="AX2374" s="201"/>
      <c r="AZ2374" s="201"/>
      <c r="BB2374"/>
      <c r="BD2374" s="117" t="s">
        <v>4294</v>
      </c>
    </row>
    <row r="2375" spans="48:56" x14ac:dyDescent="0.25">
      <c r="AV2375" s="201"/>
      <c r="AW2375" s="201"/>
      <c r="AX2375" s="201"/>
      <c r="AZ2375" s="201"/>
      <c r="BB2375"/>
      <c r="BD2375" s="117" t="s">
        <v>4295</v>
      </c>
    </row>
    <row r="2376" spans="48:56" x14ac:dyDescent="0.25">
      <c r="AV2376" s="201"/>
      <c r="AW2376" s="201"/>
      <c r="AX2376" s="201"/>
      <c r="AZ2376" s="201"/>
      <c r="BB2376"/>
      <c r="BD2376" s="117" t="s">
        <v>4296</v>
      </c>
    </row>
    <row r="2377" spans="48:56" x14ac:dyDescent="0.25">
      <c r="AV2377" s="201"/>
      <c r="AW2377" s="201"/>
      <c r="AX2377" s="201"/>
      <c r="AZ2377" s="201"/>
      <c r="BB2377"/>
      <c r="BD2377" s="117" t="s">
        <v>4297</v>
      </c>
    </row>
    <row r="2378" spans="48:56" x14ac:dyDescent="0.25">
      <c r="AV2378" s="201"/>
      <c r="AW2378" s="201"/>
      <c r="AX2378" s="201"/>
      <c r="AZ2378" s="201"/>
      <c r="BB2378"/>
      <c r="BD2378" s="117" t="s">
        <v>4298</v>
      </c>
    </row>
    <row r="2379" spans="48:56" x14ac:dyDescent="0.25">
      <c r="AV2379" s="201"/>
      <c r="AW2379" s="201"/>
      <c r="AX2379" s="201"/>
      <c r="AZ2379" s="201"/>
      <c r="BB2379"/>
      <c r="BD2379" s="117" t="s">
        <v>4299</v>
      </c>
    </row>
    <row r="2380" spans="48:56" x14ac:dyDescent="0.25">
      <c r="AV2380" s="201"/>
      <c r="AW2380" s="201"/>
      <c r="AX2380" s="201"/>
      <c r="AZ2380" s="201"/>
      <c r="BB2380"/>
      <c r="BD2380" s="117" t="s">
        <v>4300</v>
      </c>
    </row>
    <row r="2381" spans="48:56" x14ac:dyDescent="0.25">
      <c r="AV2381" s="201"/>
      <c r="AW2381" s="201"/>
      <c r="AX2381" s="201"/>
      <c r="AZ2381" s="201"/>
      <c r="BB2381"/>
      <c r="BD2381" s="117" t="s">
        <v>4301</v>
      </c>
    </row>
    <row r="2382" spans="48:56" x14ac:dyDescent="0.25">
      <c r="AV2382" s="201"/>
      <c r="AW2382" s="201"/>
      <c r="AX2382" s="201"/>
      <c r="AZ2382" s="201"/>
      <c r="BB2382"/>
      <c r="BD2382" s="117" t="s">
        <v>4302</v>
      </c>
    </row>
    <row r="2383" spans="48:56" x14ac:dyDescent="0.25">
      <c r="AV2383" s="201"/>
      <c r="AW2383" s="201"/>
      <c r="AX2383" s="201"/>
      <c r="AZ2383" s="201"/>
      <c r="BB2383"/>
      <c r="BD2383" s="117" t="s">
        <v>4303</v>
      </c>
    </row>
    <row r="2384" spans="48:56" x14ac:dyDescent="0.25">
      <c r="AV2384" s="201"/>
      <c r="AW2384" s="201"/>
      <c r="AX2384" s="201"/>
      <c r="AZ2384" s="201"/>
      <c r="BB2384"/>
      <c r="BD2384" s="117" t="s">
        <v>4304</v>
      </c>
    </row>
    <row r="2385" spans="48:56" x14ac:dyDescent="0.25">
      <c r="AV2385" s="201"/>
      <c r="AW2385" s="201"/>
      <c r="AX2385" s="201"/>
      <c r="AZ2385" s="201"/>
      <c r="BB2385"/>
      <c r="BD2385" s="117" t="s">
        <v>4305</v>
      </c>
    </row>
    <row r="2386" spans="48:56" x14ac:dyDescent="0.25">
      <c r="AV2386" s="201"/>
      <c r="AW2386" s="201"/>
      <c r="AX2386" s="201"/>
      <c r="AZ2386" s="201"/>
      <c r="BB2386"/>
      <c r="BD2386" s="117" t="s">
        <v>4306</v>
      </c>
    </row>
    <row r="2387" spans="48:56" x14ac:dyDescent="0.25">
      <c r="AV2387" s="201"/>
      <c r="AW2387" s="201"/>
      <c r="AX2387" s="201"/>
      <c r="AZ2387" s="201"/>
      <c r="BB2387"/>
      <c r="BD2387" s="117" t="s">
        <v>4307</v>
      </c>
    </row>
    <row r="2388" spans="48:56" x14ac:dyDescent="0.25">
      <c r="AV2388" s="201"/>
      <c r="AW2388" s="201"/>
      <c r="AX2388" s="201"/>
      <c r="AZ2388" s="201"/>
      <c r="BB2388"/>
      <c r="BD2388" s="117" t="s">
        <v>4308</v>
      </c>
    </row>
    <row r="2389" spans="48:56" x14ac:dyDescent="0.25">
      <c r="AV2389" s="201"/>
      <c r="AW2389" s="201"/>
      <c r="AX2389" s="201"/>
      <c r="AZ2389" s="201"/>
      <c r="BB2389"/>
      <c r="BD2389" s="117" t="s">
        <v>4309</v>
      </c>
    </row>
    <row r="2390" spans="48:56" x14ac:dyDescent="0.25">
      <c r="AV2390" s="201"/>
      <c r="AW2390" s="201"/>
      <c r="AX2390" s="201"/>
      <c r="AZ2390" s="201"/>
      <c r="BB2390"/>
      <c r="BD2390" s="117" t="s">
        <v>4310</v>
      </c>
    </row>
    <row r="2391" spans="48:56" x14ac:dyDescent="0.25">
      <c r="AV2391" s="201"/>
      <c r="AW2391" s="201"/>
      <c r="AX2391" s="201"/>
      <c r="AZ2391" s="201"/>
      <c r="BB2391"/>
      <c r="BD2391" s="117" t="s">
        <v>4311</v>
      </c>
    </row>
    <row r="2392" spans="48:56" x14ac:dyDescent="0.25">
      <c r="AV2392" s="201"/>
      <c r="AW2392" s="201"/>
      <c r="AX2392" s="201"/>
      <c r="AZ2392" s="201"/>
      <c r="BB2392"/>
      <c r="BD2392" s="117" t="s">
        <v>4312</v>
      </c>
    </row>
    <row r="2393" spans="48:56" x14ac:dyDescent="0.25">
      <c r="AV2393" s="201"/>
      <c r="AW2393" s="201"/>
      <c r="AX2393" s="201"/>
      <c r="AZ2393" s="201"/>
      <c r="BB2393"/>
      <c r="BD2393" s="117" t="s">
        <v>4313</v>
      </c>
    </row>
    <row r="2394" spans="48:56" x14ac:dyDescent="0.25">
      <c r="AV2394" s="201"/>
      <c r="AW2394" s="201"/>
      <c r="AX2394" s="201"/>
      <c r="AZ2394" s="201"/>
      <c r="BB2394"/>
      <c r="BD2394" s="117" t="s">
        <v>4314</v>
      </c>
    </row>
    <row r="2395" spans="48:56" x14ac:dyDescent="0.25">
      <c r="AV2395" s="201"/>
      <c r="AW2395" s="201"/>
      <c r="AX2395" s="201"/>
      <c r="AZ2395" s="201"/>
      <c r="BB2395"/>
      <c r="BD2395" s="117" t="s">
        <v>4315</v>
      </c>
    </row>
    <row r="2396" spans="48:56" x14ac:dyDescent="0.25">
      <c r="AV2396" s="201"/>
      <c r="AW2396" s="201"/>
      <c r="AX2396" s="201"/>
      <c r="AZ2396" s="201"/>
      <c r="BB2396"/>
      <c r="BD2396" s="117" t="s">
        <v>4316</v>
      </c>
    </row>
    <row r="2397" spans="48:56" x14ac:dyDescent="0.25">
      <c r="AV2397" s="201"/>
      <c r="AW2397" s="201"/>
      <c r="AX2397" s="201"/>
      <c r="AZ2397" s="201"/>
      <c r="BB2397"/>
      <c r="BD2397" s="117" t="s">
        <v>4317</v>
      </c>
    </row>
    <row r="2398" spans="48:56" x14ac:dyDescent="0.25">
      <c r="AV2398" s="201"/>
      <c r="AW2398" s="201"/>
      <c r="AX2398" s="201"/>
      <c r="AZ2398" s="201"/>
      <c r="BB2398"/>
      <c r="BD2398" s="117" t="s">
        <v>4318</v>
      </c>
    </row>
    <row r="2399" spans="48:56" x14ac:dyDescent="0.25">
      <c r="AV2399" s="201"/>
      <c r="AW2399" s="201"/>
      <c r="AX2399" s="201"/>
      <c r="AZ2399" s="201"/>
      <c r="BB2399"/>
      <c r="BD2399" s="117" t="s">
        <v>4319</v>
      </c>
    </row>
    <row r="2400" spans="48:56" x14ac:dyDescent="0.25">
      <c r="AV2400" s="201"/>
      <c r="AW2400" s="201"/>
      <c r="AX2400" s="201"/>
      <c r="AZ2400" s="201"/>
      <c r="BB2400"/>
      <c r="BD2400" s="117" t="s">
        <v>4320</v>
      </c>
    </row>
    <row r="2401" spans="48:56" x14ac:dyDescent="0.25">
      <c r="AV2401" s="201"/>
      <c r="AW2401" s="201"/>
      <c r="AX2401" s="201"/>
      <c r="AZ2401" s="201"/>
      <c r="BB2401"/>
      <c r="BD2401" s="117" t="s">
        <v>4321</v>
      </c>
    </row>
    <row r="2402" spans="48:56" x14ac:dyDescent="0.25">
      <c r="AV2402" s="201"/>
      <c r="AW2402" s="201"/>
      <c r="AX2402" s="201"/>
      <c r="AZ2402" s="201"/>
      <c r="BB2402"/>
      <c r="BD2402" s="117" t="s">
        <v>4322</v>
      </c>
    </row>
    <row r="2403" spans="48:56" x14ac:dyDescent="0.25">
      <c r="AV2403" s="201"/>
      <c r="AW2403" s="201"/>
      <c r="AX2403" s="201"/>
      <c r="AZ2403" s="201"/>
      <c r="BB2403"/>
      <c r="BD2403" s="117" t="s">
        <v>4323</v>
      </c>
    </row>
    <row r="2404" spans="48:56" x14ac:dyDescent="0.25">
      <c r="AV2404" s="201"/>
      <c r="AW2404" s="201"/>
      <c r="AX2404" s="201"/>
      <c r="AZ2404" s="201"/>
      <c r="BB2404"/>
      <c r="BD2404" s="117" t="s">
        <v>4324</v>
      </c>
    </row>
    <row r="2405" spans="48:56" x14ac:dyDescent="0.25">
      <c r="AV2405" s="201"/>
      <c r="AW2405" s="201"/>
      <c r="AX2405" s="201"/>
      <c r="AZ2405" s="201"/>
      <c r="BB2405"/>
      <c r="BD2405" s="117" t="s">
        <v>4325</v>
      </c>
    </row>
    <row r="2406" spans="48:56" x14ac:dyDescent="0.25">
      <c r="AV2406" s="201"/>
      <c r="AW2406" s="201"/>
      <c r="AX2406" s="201"/>
      <c r="AZ2406" s="201"/>
      <c r="BB2406"/>
      <c r="BD2406" s="117" t="s">
        <v>4326</v>
      </c>
    </row>
    <row r="2407" spans="48:56" x14ac:dyDescent="0.25">
      <c r="AV2407" s="201"/>
      <c r="AW2407" s="201"/>
      <c r="AX2407" s="201"/>
      <c r="AZ2407" s="201"/>
      <c r="BB2407"/>
      <c r="BD2407" s="117" t="s">
        <v>4327</v>
      </c>
    </row>
    <row r="2408" spans="48:56" x14ac:dyDescent="0.25">
      <c r="AV2408" s="201"/>
      <c r="AW2408" s="201"/>
      <c r="AX2408" s="201"/>
      <c r="AZ2408" s="201"/>
      <c r="BB2408"/>
      <c r="BD2408" s="117" t="s">
        <v>4328</v>
      </c>
    </row>
    <row r="2409" spans="48:56" x14ac:dyDescent="0.25">
      <c r="AV2409" s="201"/>
      <c r="AW2409" s="201"/>
      <c r="AX2409" s="201"/>
      <c r="AZ2409" s="201"/>
      <c r="BB2409"/>
      <c r="BD2409" s="117" t="s">
        <v>4329</v>
      </c>
    </row>
    <row r="2410" spans="48:56" x14ac:dyDescent="0.25">
      <c r="AV2410" s="201"/>
      <c r="AW2410" s="201"/>
      <c r="AX2410" s="201"/>
      <c r="AZ2410" s="201"/>
      <c r="BB2410"/>
      <c r="BD2410" s="117" t="s">
        <v>4330</v>
      </c>
    </row>
    <row r="2411" spans="48:56" x14ac:dyDescent="0.25">
      <c r="AV2411" s="201"/>
      <c r="AW2411" s="201"/>
      <c r="AX2411" s="201"/>
      <c r="AZ2411" s="201"/>
      <c r="BB2411"/>
      <c r="BD2411" s="117" t="s">
        <v>4331</v>
      </c>
    </row>
    <row r="2412" spans="48:56" x14ac:dyDescent="0.25">
      <c r="AV2412" s="201"/>
      <c r="AW2412" s="201"/>
      <c r="AX2412" s="201"/>
      <c r="AZ2412" s="201"/>
      <c r="BB2412"/>
      <c r="BD2412" s="117" t="s">
        <v>4332</v>
      </c>
    </row>
    <row r="2413" spans="48:56" x14ac:dyDescent="0.25">
      <c r="AV2413" s="201"/>
      <c r="AW2413" s="201"/>
      <c r="AX2413" s="201"/>
      <c r="AZ2413" s="201"/>
      <c r="BB2413"/>
      <c r="BD2413" s="117" t="s">
        <v>4333</v>
      </c>
    </row>
    <row r="2414" spans="48:56" x14ac:dyDescent="0.25">
      <c r="AV2414" s="201"/>
      <c r="AW2414" s="201"/>
      <c r="AX2414" s="201"/>
      <c r="AZ2414" s="201"/>
      <c r="BB2414"/>
      <c r="BD2414" s="117" t="s">
        <v>4334</v>
      </c>
    </row>
    <row r="2415" spans="48:56" x14ac:dyDescent="0.25">
      <c r="AV2415" s="201"/>
      <c r="AW2415" s="201"/>
      <c r="AX2415" s="201"/>
      <c r="AZ2415" s="201"/>
      <c r="BB2415"/>
      <c r="BD2415" s="117" t="s">
        <v>4335</v>
      </c>
    </row>
    <row r="2416" spans="48:56" x14ac:dyDescent="0.25">
      <c r="AV2416" s="201"/>
      <c r="AW2416" s="201"/>
      <c r="AX2416" s="201"/>
      <c r="AZ2416" s="201"/>
      <c r="BB2416"/>
      <c r="BD2416" s="117" t="s">
        <v>4336</v>
      </c>
    </row>
    <row r="2417" spans="48:56" x14ac:dyDescent="0.25">
      <c r="AV2417" s="201"/>
      <c r="AW2417" s="201"/>
      <c r="AX2417" s="201"/>
      <c r="AZ2417" s="201"/>
      <c r="BB2417"/>
      <c r="BD2417" s="117" t="s">
        <v>4337</v>
      </c>
    </row>
    <row r="2418" spans="48:56" x14ac:dyDescent="0.25">
      <c r="AV2418" s="201"/>
      <c r="AW2418" s="201"/>
      <c r="AX2418" s="201"/>
      <c r="AZ2418" s="201"/>
      <c r="BB2418"/>
      <c r="BD2418" s="117" t="s">
        <v>4338</v>
      </c>
    </row>
    <row r="2419" spans="48:56" x14ac:dyDescent="0.25">
      <c r="AV2419" s="201"/>
      <c r="AW2419" s="201"/>
      <c r="AX2419" s="201"/>
      <c r="AZ2419" s="201"/>
      <c r="BB2419"/>
      <c r="BD2419" s="117" t="s">
        <v>4339</v>
      </c>
    </row>
    <row r="2420" spans="48:56" x14ac:dyDescent="0.25">
      <c r="AV2420" s="201"/>
      <c r="AW2420" s="201"/>
      <c r="AX2420" s="201"/>
      <c r="AZ2420" s="201"/>
      <c r="BB2420"/>
      <c r="BD2420" s="117" t="s">
        <v>4340</v>
      </c>
    </row>
    <row r="2421" spans="48:56" x14ac:dyDescent="0.25">
      <c r="AV2421" s="201"/>
      <c r="AW2421" s="201"/>
      <c r="AX2421" s="201"/>
      <c r="AZ2421" s="201"/>
      <c r="BB2421"/>
      <c r="BD2421" s="117" t="s">
        <v>4341</v>
      </c>
    </row>
    <row r="2422" spans="48:56" x14ac:dyDescent="0.25">
      <c r="AV2422" s="201"/>
      <c r="AW2422" s="201"/>
      <c r="AX2422" s="201"/>
      <c r="AZ2422" s="201"/>
      <c r="BB2422"/>
      <c r="BD2422" s="117" t="s">
        <v>4342</v>
      </c>
    </row>
    <row r="2423" spans="48:56" x14ac:dyDescent="0.25">
      <c r="AV2423" s="201"/>
      <c r="AW2423" s="201"/>
      <c r="AX2423" s="201"/>
      <c r="AZ2423" s="201"/>
      <c r="BB2423"/>
      <c r="BD2423" s="117" t="s">
        <v>4343</v>
      </c>
    </row>
    <row r="2424" spans="48:56" x14ac:dyDescent="0.25">
      <c r="AV2424" s="201"/>
      <c r="AW2424" s="201"/>
      <c r="AX2424" s="201"/>
      <c r="AZ2424" s="201"/>
      <c r="BB2424"/>
      <c r="BD2424" s="117" t="s">
        <v>4344</v>
      </c>
    </row>
    <row r="2425" spans="48:56" x14ac:dyDescent="0.25">
      <c r="AV2425" s="201"/>
      <c r="AW2425" s="201"/>
      <c r="AX2425" s="201"/>
      <c r="AZ2425" s="201"/>
      <c r="BB2425"/>
      <c r="BD2425" s="117" t="s">
        <v>4345</v>
      </c>
    </row>
    <row r="2426" spans="48:56" x14ac:dyDescent="0.25">
      <c r="AV2426" s="201"/>
      <c r="AW2426" s="201"/>
      <c r="AX2426" s="201"/>
      <c r="AZ2426" s="201"/>
      <c r="BB2426"/>
      <c r="BD2426" s="117" t="s">
        <v>4346</v>
      </c>
    </row>
    <row r="2427" spans="48:56" x14ac:dyDescent="0.25">
      <c r="AV2427" s="201"/>
      <c r="AW2427" s="201"/>
      <c r="AX2427" s="201"/>
      <c r="AZ2427" s="201"/>
      <c r="BB2427"/>
      <c r="BD2427" s="117" t="s">
        <v>4347</v>
      </c>
    </row>
    <row r="2428" spans="48:56" x14ac:dyDescent="0.25">
      <c r="AV2428" s="201"/>
      <c r="AW2428" s="201"/>
      <c r="AX2428" s="201"/>
      <c r="AZ2428" s="201"/>
      <c r="BB2428"/>
      <c r="BD2428" s="117" t="s">
        <v>4348</v>
      </c>
    </row>
    <row r="2429" spans="48:56" x14ac:dyDescent="0.25">
      <c r="AV2429" s="201"/>
      <c r="AW2429" s="201"/>
      <c r="AX2429" s="201"/>
      <c r="AZ2429" s="201"/>
      <c r="BB2429"/>
      <c r="BD2429" s="117" t="s">
        <v>4349</v>
      </c>
    </row>
    <row r="2430" spans="48:56" x14ac:dyDescent="0.25">
      <c r="AV2430" s="201"/>
      <c r="AW2430" s="201"/>
      <c r="AX2430" s="201"/>
      <c r="AZ2430" s="201"/>
      <c r="BB2430"/>
      <c r="BD2430" s="117" t="s">
        <v>4350</v>
      </c>
    </row>
    <row r="2431" spans="48:56" x14ac:dyDescent="0.25">
      <c r="AV2431" s="201"/>
      <c r="AW2431" s="201"/>
      <c r="AX2431" s="201"/>
      <c r="AZ2431" s="201"/>
      <c r="BB2431"/>
      <c r="BD2431" s="117" t="s">
        <v>4351</v>
      </c>
    </row>
    <row r="2432" spans="48:56" x14ac:dyDescent="0.25">
      <c r="AV2432" s="201"/>
      <c r="AW2432" s="201"/>
      <c r="AX2432" s="201"/>
      <c r="AZ2432" s="201"/>
      <c r="BB2432"/>
      <c r="BD2432" s="117" t="s">
        <v>4352</v>
      </c>
    </row>
    <row r="2433" spans="48:56" x14ac:dyDescent="0.25">
      <c r="AV2433" s="201"/>
      <c r="AW2433" s="201"/>
      <c r="AX2433" s="201"/>
      <c r="AZ2433" s="201"/>
      <c r="BB2433"/>
      <c r="BD2433" s="117" t="s">
        <v>4353</v>
      </c>
    </row>
    <row r="2434" spans="48:56" x14ac:dyDescent="0.25">
      <c r="AV2434" s="201"/>
      <c r="AW2434" s="201"/>
      <c r="AX2434" s="201"/>
      <c r="AZ2434" s="201"/>
      <c r="BB2434"/>
      <c r="BD2434" s="117" t="s">
        <v>4354</v>
      </c>
    </row>
    <row r="2435" spans="48:56" x14ac:dyDescent="0.25">
      <c r="AV2435" s="201"/>
      <c r="AW2435" s="201"/>
      <c r="AX2435" s="201"/>
      <c r="AZ2435" s="201"/>
      <c r="BB2435"/>
      <c r="BD2435" s="117" t="s">
        <v>4355</v>
      </c>
    </row>
    <row r="2436" spans="48:56" x14ac:dyDescent="0.25">
      <c r="AV2436" s="201"/>
      <c r="AW2436" s="201"/>
      <c r="AX2436" s="201"/>
      <c r="AZ2436" s="201"/>
      <c r="BB2436"/>
      <c r="BD2436" s="117" t="s">
        <v>4356</v>
      </c>
    </row>
    <row r="2437" spans="48:56" x14ac:dyDescent="0.25">
      <c r="AV2437" s="201"/>
      <c r="AW2437" s="201"/>
      <c r="AX2437" s="201"/>
      <c r="AZ2437" s="201"/>
      <c r="BB2437"/>
      <c r="BD2437" s="117" t="s">
        <v>4357</v>
      </c>
    </row>
    <row r="2438" spans="48:56" x14ac:dyDescent="0.25">
      <c r="AV2438" s="201"/>
      <c r="AW2438" s="201"/>
      <c r="AX2438" s="201"/>
      <c r="AZ2438" s="201"/>
      <c r="BB2438"/>
      <c r="BD2438" s="117" t="s">
        <v>4358</v>
      </c>
    </row>
    <row r="2439" spans="48:56" x14ac:dyDescent="0.25">
      <c r="AV2439" s="201"/>
      <c r="AW2439" s="201"/>
      <c r="AX2439" s="201"/>
      <c r="AZ2439" s="201"/>
      <c r="BB2439"/>
      <c r="BD2439" s="117" t="s">
        <v>1903</v>
      </c>
    </row>
    <row r="2440" spans="48:56" x14ac:dyDescent="0.25">
      <c r="AV2440" s="201"/>
      <c r="AW2440" s="201"/>
      <c r="AX2440" s="201"/>
      <c r="AZ2440" s="201"/>
      <c r="BB2440"/>
      <c r="BD2440" s="117" t="s">
        <v>4359</v>
      </c>
    </row>
    <row r="2441" spans="48:56" x14ac:dyDescent="0.25">
      <c r="AV2441" s="201"/>
      <c r="AW2441" s="201"/>
      <c r="AX2441" s="201"/>
      <c r="AZ2441" s="201"/>
      <c r="BB2441"/>
      <c r="BD2441" s="117" t="s">
        <v>4360</v>
      </c>
    </row>
    <row r="2442" spans="48:56" x14ac:dyDescent="0.25">
      <c r="AV2442" s="201"/>
      <c r="AW2442" s="201"/>
      <c r="AX2442" s="201"/>
      <c r="AZ2442" s="201"/>
      <c r="BB2442"/>
      <c r="BD2442" s="117" t="s">
        <v>4361</v>
      </c>
    </row>
    <row r="2443" spans="48:56" x14ac:dyDescent="0.25">
      <c r="AV2443" s="201"/>
      <c r="AW2443" s="201"/>
      <c r="AX2443" s="201"/>
      <c r="AZ2443" s="201"/>
      <c r="BB2443"/>
      <c r="BD2443" s="117" t="s">
        <v>4362</v>
      </c>
    </row>
    <row r="2444" spans="48:56" x14ac:dyDescent="0.25">
      <c r="AV2444" s="201"/>
      <c r="AW2444" s="201"/>
      <c r="AX2444" s="201"/>
      <c r="AZ2444" s="201"/>
      <c r="BB2444"/>
      <c r="BD2444" s="117" t="s">
        <v>4363</v>
      </c>
    </row>
    <row r="2445" spans="48:56" x14ac:dyDescent="0.25">
      <c r="AV2445" s="201"/>
      <c r="AW2445" s="201"/>
      <c r="AX2445" s="201"/>
      <c r="AZ2445" s="201"/>
      <c r="BB2445"/>
      <c r="BD2445" s="117" t="s">
        <v>4364</v>
      </c>
    </row>
    <row r="2446" spans="48:56" x14ac:dyDescent="0.25">
      <c r="AV2446" s="201"/>
      <c r="AW2446" s="201"/>
      <c r="AX2446" s="201"/>
      <c r="AZ2446" s="201"/>
      <c r="BB2446"/>
      <c r="BD2446" s="117" t="s">
        <v>4365</v>
      </c>
    </row>
    <row r="2447" spans="48:56" x14ac:dyDescent="0.25">
      <c r="AV2447" s="201"/>
      <c r="AW2447" s="201"/>
      <c r="AX2447" s="201"/>
      <c r="AZ2447" s="201"/>
      <c r="BB2447"/>
      <c r="BD2447" s="117" t="s">
        <v>4366</v>
      </c>
    </row>
    <row r="2448" spans="48:56" x14ac:dyDescent="0.25">
      <c r="AV2448" s="201"/>
      <c r="AW2448" s="201"/>
      <c r="AX2448" s="201"/>
      <c r="AZ2448" s="201"/>
      <c r="BB2448"/>
      <c r="BD2448" s="117" t="s">
        <v>4367</v>
      </c>
    </row>
    <row r="2449" spans="48:56" x14ac:dyDescent="0.25">
      <c r="AV2449" s="201"/>
      <c r="AW2449" s="201"/>
      <c r="AX2449" s="201"/>
      <c r="AZ2449" s="201"/>
      <c r="BB2449"/>
      <c r="BD2449" s="117" t="s">
        <v>4368</v>
      </c>
    </row>
    <row r="2450" spans="48:56" x14ac:dyDescent="0.25">
      <c r="AV2450" s="201"/>
      <c r="AW2450" s="201"/>
      <c r="AX2450" s="201"/>
      <c r="AZ2450" s="201"/>
      <c r="BB2450"/>
      <c r="BD2450" s="117" t="s">
        <v>4369</v>
      </c>
    </row>
    <row r="2451" spans="48:56" x14ac:dyDescent="0.25">
      <c r="AV2451" s="201"/>
      <c r="AW2451" s="201"/>
      <c r="AX2451" s="201"/>
      <c r="AZ2451" s="201"/>
      <c r="BB2451"/>
      <c r="BD2451" s="117" t="s">
        <v>4370</v>
      </c>
    </row>
    <row r="2452" spans="48:56" x14ac:dyDescent="0.25">
      <c r="AV2452" s="201"/>
      <c r="AW2452" s="201"/>
      <c r="AX2452" s="201"/>
      <c r="AZ2452" s="201"/>
      <c r="BB2452"/>
      <c r="BD2452" s="117" t="s">
        <v>4371</v>
      </c>
    </row>
    <row r="2453" spans="48:56" x14ac:dyDescent="0.25">
      <c r="AV2453" s="201"/>
      <c r="AW2453" s="201"/>
      <c r="AX2453" s="201"/>
      <c r="AZ2453" s="201"/>
      <c r="BB2453"/>
      <c r="BD2453" s="117" t="s">
        <v>4372</v>
      </c>
    </row>
    <row r="2454" spans="48:56" x14ac:dyDescent="0.25">
      <c r="AV2454" s="201"/>
      <c r="AW2454" s="201"/>
      <c r="AX2454" s="201"/>
      <c r="AZ2454" s="201"/>
      <c r="BB2454"/>
      <c r="BD2454" s="117" t="s">
        <v>4373</v>
      </c>
    </row>
    <row r="2455" spans="48:56" x14ac:dyDescent="0.25">
      <c r="AV2455" s="201"/>
      <c r="AW2455" s="201"/>
      <c r="AX2455" s="201"/>
      <c r="AZ2455" s="201"/>
      <c r="BB2455"/>
      <c r="BD2455" s="117" t="s">
        <v>4374</v>
      </c>
    </row>
    <row r="2456" spans="48:56" x14ac:dyDescent="0.25">
      <c r="AV2456" s="201"/>
      <c r="AW2456" s="201"/>
      <c r="AX2456" s="201"/>
      <c r="AZ2456" s="201"/>
      <c r="BB2456"/>
      <c r="BD2456" s="117" t="s">
        <v>4375</v>
      </c>
    </row>
    <row r="2457" spans="48:56" x14ac:dyDescent="0.25">
      <c r="AV2457" s="201"/>
      <c r="AW2457" s="201"/>
      <c r="AX2457" s="201"/>
      <c r="AZ2457" s="201"/>
      <c r="BB2457"/>
      <c r="BD2457" s="117" t="s">
        <v>4376</v>
      </c>
    </row>
    <row r="2458" spans="48:56" x14ac:dyDescent="0.25">
      <c r="AV2458" s="201"/>
      <c r="AW2458" s="201"/>
      <c r="AX2458" s="201"/>
      <c r="AZ2458" s="201"/>
      <c r="BB2458"/>
      <c r="BD2458" s="117" t="s">
        <v>4377</v>
      </c>
    </row>
    <row r="2459" spans="48:56" x14ac:dyDescent="0.25">
      <c r="AV2459" s="201"/>
      <c r="AW2459" s="201"/>
      <c r="AX2459" s="201"/>
      <c r="AZ2459" s="201"/>
      <c r="BB2459"/>
      <c r="BD2459" s="117" t="s">
        <v>4378</v>
      </c>
    </row>
    <row r="2460" spans="48:56" x14ac:dyDescent="0.25">
      <c r="AV2460" s="201"/>
      <c r="AW2460" s="201"/>
      <c r="AX2460" s="201"/>
      <c r="AZ2460" s="201"/>
      <c r="BB2460"/>
      <c r="BD2460" s="117" t="s">
        <v>4379</v>
      </c>
    </row>
    <row r="2461" spans="48:56" x14ac:dyDescent="0.25">
      <c r="AV2461" s="201"/>
      <c r="AW2461" s="201"/>
      <c r="AX2461" s="201"/>
      <c r="AZ2461" s="201"/>
      <c r="BB2461"/>
      <c r="BD2461" s="117" t="s">
        <v>4380</v>
      </c>
    </row>
    <row r="2462" spans="48:56" x14ac:dyDescent="0.25">
      <c r="AV2462" s="201"/>
      <c r="AW2462" s="201"/>
      <c r="AX2462" s="201"/>
      <c r="AZ2462" s="201"/>
      <c r="BB2462"/>
      <c r="BD2462" s="117" t="s">
        <v>4381</v>
      </c>
    </row>
    <row r="2463" spans="48:56" x14ac:dyDescent="0.25">
      <c r="AV2463" s="201"/>
      <c r="AW2463" s="201"/>
      <c r="AX2463" s="201"/>
      <c r="AZ2463" s="201"/>
      <c r="BB2463"/>
      <c r="BD2463" s="117" t="s">
        <v>4382</v>
      </c>
    </row>
    <row r="2464" spans="48:56" x14ac:dyDescent="0.25">
      <c r="AV2464" s="201"/>
      <c r="AW2464" s="201"/>
      <c r="AX2464" s="201"/>
      <c r="AZ2464" s="201"/>
      <c r="BB2464"/>
      <c r="BD2464" s="117" t="s">
        <v>4383</v>
      </c>
    </row>
    <row r="2465" spans="48:56" x14ac:dyDescent="0.25">
      <c r="AV2465" s="201"/>
      <c r="AW2465" s="201"/>
      <c r="AX2465" s="201"/>
      <c r="AZ2465" s="201"/>
      <c r="BB2465"/>
      <c r="BD2465" s="117" t="s">
        <v>4384</v>
      </c>
    </row>
    <row r="2466" spans="48:56" x14ac:dyDescent="0.25">
      <c r="AV2466" s="201"/>
      <c r="AW2466" s="201"/>
      <c r="AX2466" s="201"/>
      <c r="AZ2466" s="201"/>
      <c r="BB2466"/>
      <c r="BD2466" s="117" t="s">
        <v>4385</v>
      </c>
    </row>
    <row r="2467" spans="48:56" x14ac:dyDescent="0.25">
      <c r="AV2467" s="201"/>
      <c r="AW2467" s="201"/>
      <c r="AX2467" s="201"/>
      <c r="AZ2467" s="201"/>
      <c r="BB2467"/>
      <c r="BD2467" s="117" t="s">
        <v>4386</v>
      </c>
    </row>
    <row r="2468" spans="48:56" x14ac:dyDescent="0.25">
      <c r="AV2468" s="201"/>
      <c r="AW2468" s="201"/>
      <c r="AX2468" s="201"/>
      <c r="AZ2468" s="201"/>
      <c r="BB2468"/>
      <c r="BD2468" s="117" t="s">
        <v>4387</v>
      </c>
    </row>
    <row r="2469" spans="48:56" x14ac:dyDescent="0.25">
      <c r="AV2469" s="201"/>
      <c r="AW2469" s="201"/>
      <c r="AX2469" s="201"/>
      <c r="AZ2469" s="201"/>
      <c r="BB2469"/>
      <c r="BD2469" s="117" t="s">
        <v>4388</v>
      </c>
    </row>
    <row r="2470" spans="48:56" x14ac:dyDescent="0.25">
      <c r="AV2470" s="201"/>
      <c r="AW2470" s="201"/>
      <c r="AX2470" s="201"/>
      <c r="AZ2470" s="201"/>
      <c r="BB2470"/>
      <c r="BD2470" s="117" t="s">
        <v>4389</v>
      </c>
    </row>
    <row r="2471" spans="48:56" x14ac:dyDescent="0.25">
      <c r="AV2471" s="201"/>
      <c r="AW2471" s="201"/>
      <c r="AX2471" s="201"/>
      <c r="AZ2471" s="201"/>
      <c r="BB2471"/>
      <c r="BD2471" s="117" t="s">
        <v>4390</v>
      </c>
    </row>
    <row r="2472" spans="48:56" x14ac:dyDescent="0.25">
      <c r="AV2472" s="201"/>
      <c r="AW2472" s="201"/>
      <c r="AX2472" s="201"/>
      <c r="AZ2472" s="201"/>
      <c r="BB2472"/>
      <c r="BD2472" s="117" t="s">
        <v>4391</v>
      </c>
    </row>
    <row r="2473" spans="48:56" x14ac:dyDescent="0.25">
      <c r="AV2473" s="201"/>
      <c r="AW2473" s="201"/>
      <c r="AX2473" s="201"/>
      <c r="AZ2473" s="201"/>
      <c r="BB2473"/>
      <c r="BD2473" s="117" t="s">
        <v>4392</v>
      </c>
    </row>
    <row r="2474" spans="48:56" x14ac:dyDescent="0.25">
      <c r="AV2474" s="201"/>
      <c r="AW2474" s="201"/>
      <c r="AX2474" s="201"/>
      <c r="AZ2474" s="201"/>
      <c r="BB2474"/>
      <c r="BD2474" s="117" t="s">
        <v>4393</v>
      </c>
    </row>
    <row r="2475" spans="48:56" x14ac:dyDescent="0.25">
      <c r="AV2475" s="201"/>
      <c r="AW2475" s="201"/>
      <c r="AX2475" s="201"/>
      <c r="AZ2475" s="201"/>
      <c r="BB2475"/>
      <c r="BD2475" s="117" t="s">
        <v>4394</v>
      </c>
    </row>
    <row r="2476" spans="48:56" x14ac:dyDescent="0.25">
      <c r="AV2476" s="201"/>
      <c r="AW2476" s="201"/>
      <c r="AX2476" s="201"/>
      <c r="AZ2476" s="201"/>
      <c r="BB2476"/>
      <c r="BD2476" s="117" t="s">
        <v>4395</v>
      </c>
    </row>
    <row r="2477" spans="48:56" x14ac:dyDescent="0.25">
      <c r="AV2477" s="201"/>
      <c r="AW2477" s="201"/>
      <c r="AX2477" s="201"/>
      <c r="AZ2477" s="201"/>
      <c r="BB2477"/>
      <c r="BD2477" s="117" t="s">
        <v>4396</v>
      </c>
    </row>
    <row r="2478" spans="48:56" x14ac:dyDescent="0.25">
      <c r="AV2478" s="201"/>
      <c r="AW2478" s="201"/>
      <c r="AX2478" s="201"/>
      <c r="AZ2478" s="201"/>
      <c r="BB2478"/>
      <c r="BD2478" s="117" t="s">
        <v>4397</v>
      </c>
    </row>
    <row r="2479" spans="48:56" x14ac:dyDescent="0.25">
      <c r="AV2479" s="201"/>
      <c r="AW2479" s="201"/>
      <c r="AX2479" s="201"/>
      <c r="AZ2479" s="201"/>
      <c r="BB2479"/>
      <c r="BD2479" s="117" t="s">
        <v>4398</v>
      </c>
    </row>
    <row r="2480" spans="48:56" x14ac:dyDescent="0.25">
      <c r="AV2480" s="201"/>
      <c r="AW2480" s="201"/>
      <c r="AX2480" s="201"/>
      <c r="AZ2480" s="201"/>
      <c r="BB2480"/>
      <c r="BD2480" s="117" t="s">
        <v>4399</v>
      </c>
    </row>
    <row r="2481" spans="48:56" x14ac:dyDescent="0.25">
      <c r="AV2481" s="201"/>
      <c r="AW2481" s="201"/>
      <c r="AX2481" s="201"/>
      <c r="AZ2481" s="201"/>
      <c r="BB2481"/>
      <c r="BD2481" s="117" t="s">
        <v>4400</v>
      </c>
    </row>
    <row r="2482" spans="48:56" x14ac:dyDescent="0.25">
      <c r="AV2482" s="201"/>
      <c r="AW2482" s="201"/>
      <c r="AX2482" s="201"/>
      <c r="AZ2482" s="201"/>
      <c r="BB2482"/>
      <c r="BD2482" s="117" t="s">
        <v>4401</v>
      </c>
    </row>
    <row r="2483" spans="48:56" x14ac:dyDescent="0.25">
      <c r="AV2483" s="201"/>
      <c r="AW2483" s="201"/>
      <c r="AX2483" s="201"/>
      <c r="AZ2483" s="201"/>
      <c r="BB2483"/>
      <c r="BD2483" s="117" t="s">
        <v>4402</v>
      </c>
    </row>
    <row r="2484" spans="48:56" x14ac:dyDescent="0.25">
      <c r="AV2484" s="201"/>
      <c r="AW2484" s="201"/>
      <c r="AX2484" s="201"/>
      <c r="AZ2484" s="201"/>
      <c r="BB2484"/>
      <c r="BD2484" s="117" t="s">
        <v>4403</v>
      </c>
    </row>
    <row r="2485" spans="48:56" x14ac:dyDescent="0.25">
      <c r="AV2485" s="201"/>
      <c r="AW2485" s="201"/>
      <c r="AX2485" s="201"/>
      <c r="AZ2485" s="201"/>
      <c r="BB2485"/>
      <c r="BD2485" s="117" t="s">
        <v>4404</v>
      </c>
    </row>
    <row r="2486" spans="48:56" x14ac:dyDescent="0.25">
      <c r="AV2486" s="201"/>
      <c r="AW2486" s="201"/>
      <c r="AX2486" s="201"/>
      <c r="AZ2486" s="201"/>
      <c r="BB2486"/>
      <c r="BD2486" s="117" t="s">
        <v>4405</v>
      </c>
    </row>
    <row r="2487" spans="48:56" x14ac:dyDescent="0.25">
      <c r="AV2487" s="201"/>
      <c r="AW2487" s="201"/>
      <c r="AX2487" s="201"/>
      <c r="AZ2487" s="201"/>
      <c r="BB2487"/>
      <c r="BD2487" s="117" t="s">
        <v>4406</v>
      </c>
    </row>
    <row r="2488" spans="48:56" x14ac:dyDescent="0.25">
      <c r="AV2488" s="201"/>
      <c r="AW2488" s="201"/>
      <c r="AX2488" s="201"/>
      <c r="AZ2488" s="201"/>
      <c r="BB2488"/>
      <c r="BD2488" s="117" t="s">
        <v>4407</v>
      </c>
    </row>
    <row r="2489" spans="48:56" x14ac:dyDescent="0.25">
      <c r="AV2489" s="201"/>
      <c r="AW2489" s="201"/>
      <c r="AX2489" s="201"/>
      <c r="AZ2489" s="201"/>
      <c r="BB2489"/>
      <c r="BD2489" s="117" t="s">
        <v>4408</v>
      </c>
    </row>
    <row r="2490" spans="48:56" x14ac:dyDescent="0.25">
      <c r="AV2490" s="201"/>
      <c r="AW2490" s="201"/>
      <c r="AX2490" s="201"/>
      <c r="AZ2490" s="201"/>
      <c r="BB2490"/>
      <c r="BD2490" s="117" t="s">
        <v>4409</v>
      </c>
    </row>
    <row r="2491" spans="48:56" x14ac:dyDescent="0.25">
      <c r="AV2491" s="201"/>
      <c r="AW2491" s="201"/>
      <c r="AX2491" s="201"/>
      <c r="AZ2491" s="201"/>
      <c r="BB2491"/>
      <c r="BD2491" s="117" t="s">
        <v>4410</v>
      </c>
    </row>
    <row r="2492" spans="48:56" x14ac:dyDescent="0.25">
      <c r="AV2492" s="201"/>
      <c r="AW2492" s="201"/>
      <c r="AX2492" s="201"/>
      <c r="AZ2492" s="201"/>
      <c r="BB2492"/>
      <c r="BD2492" s="117" t="s">
        <v>4411</v>
      </c>
    </row>
    <row r="2493" spans="48:56" x14ac:dyDescent="0.25">
      <c r="AV2493" s="201"/>
      <c r="AW2493" s="201"/>
      <c r="AX2493" s="201"/>
      <c r="AZ2493" s="201"/>
      <c r="BB2493"/>
      <c r="BD2493" s="117" t="s">
        <v>4412</v>
      </c>
    </row>
    <row r="2494" spans="48:56" x14ac:dyDescent="0.25">
      <c r="AV2494" s="201"/>
      <c r="AW2494" s="201"/>
      <c r="AX2494" s="201"/>
      <c r="AZ2494" s="201"/>
      <c r="BB2494"/>
      <c r="BD2494" s="117" t="s">
        <v>4413</v>
      </c>
    </row>
    <row r="2495" spans="48:56" x14ac:dyDescent="0.25">
      <c r="AV2495" s="201"/>
      <c r="AW2495" s="201"/>
      <c r="AX2495" s="201"/>
      <c r="AZ2495" s="201"/>
      <c r="BB2495"/>
      <c r="BD2495" s="117" t="s">
        <v>4414</v>
      </c>
    </row>
    <row r="2496" spans="48:56" x14ac:dyDescent="0.25">
      <c r="AV2496" s="201"/>
      <c r="AW2496" s="201"/>
      <c r="AX2496" s="201"/>
      <c r="AZ2496" s="201"/>
      <c r="BB2496"/>
      <c r="BD2496" s="117" t="s">
        <v>4415</v>
      </c>
    </row>
    <row r="2497" spans="48:56" x14ac:dyDescent="0.25">
      <c r="AV2497" s="201"/>
      <c r="AW2497" s="201"/>
      <c r="AX2497" s="201"/>
      <c r="AZ2497" s="201"/>
      <c r="BB2497"/>
      <c r="BD2497" s="117" t="s">
        <v>4416</v>
      </c>
    </row>
    <row r="2498" spans="48:56" x14ac:dyDescent="0.25">
      <c r="AV2498" s="201"/>
      <c r="AW2498" s="201"/>
      <c r="AX2498" s="201"/>
      <c r="AZ2498" s="201"/>
      <c r="BB2498"/>
      <c r="BD2498" s="117" t="s">
        <v>4417</v>
      </c>
    </row>
    <row r="2499" spans="48:56" x14ac:dyDescent="0.25">
      <c r="AV2499" s="201"/>
      <c r="AW2499" s="201"/>
      <c r="AX2499" s="201"/>
      <c r="AZ2499" s="201"/>
      <c r="BB2499"/>
      <c r="BD2499" s="117" t="s">
        <v>4418</v>
      </c>
    </row>
    <row r="2500" spans="48:56" x14ac:dyDescent="0.25">
      <c r="AV2500" s="201"/>
      <c r="AW2500" s="201"/>
      <c r="AX2500" s="201"/>
      <c r="AZ2500" s="201"/>
      <c r="BB2500"/>
      <c r="BD2500" s="117" t="s">
        <v>4419</v>
      </c>
    </row>
    <row r="2501" spans="48:56" x14ac:dyDescent="0.25">
      <c r="AV2501" s="201"/>
      <c r="AW2501" s="201"/>
      <c r="AX2501" s="201"/>
      <c r="AZ2501" s="201"/>
      <c r="BB2501"/>
      <c r="BD2501" s="117" t="s">
        <v>4420</v>
      </c>
    </row>
    <row r="2502" spans="48:56" x14ac:dyDescent="0.25">
      <c r="AV2502" s="201"/>
      <c r="AW2502" s="201"/>
      <c r="AX2502" s="201"/>
      <c r="AZ2502" s="201"/>
      <c r="BB2502"/>
      <c r="BD2502" s="117" t="s">
        <v>4421</v>
      </c>
    </row>
    <row r="2503" spans="48:56" x14ac:dyDescent="0.25">
      <c r="AV2503" s="201"/>
      <c r="AW2503" s="201"/>
      <c r="AX2503" s="201"/>
      <c r="AZ2503" s="201"/>
      <c r="BB2503"/>
      <c r="BD2503" s="117" t="s">
        <v>4422</v>
      </c>
    </row>
    <row r="2504" spans="48:56" x14ac:dyDescent="0.25">
      <c r="AV2504" s="201"/>
      <c r="AW2504" s="201"/>
      <c r="AX2504" s="201"/>
      <c r="AZ2504" s="201"/>
      <c r="BB2504"/>
      <c r="BD2504" s="117" t="s">
        <v>4423</v>
      </c>
    </row>
    <row r="2505" spans="48:56" x14ac:dyDescent="0.25">
      <c r="AV2505" s="201"/>
      <c r="AW2505" s="201"/>
      <c r="AX2505" s="201"/>
      <c r="AZ2505" s="201"/>
      <c r="BB2505"/>
      <c r="BD2505" s="117" t="s">
        <v>4424</v>
      </c>
    </row>
    <row r="2506" spans="48:56" x14ac:dyDescent="0.25">
      <c r="AV2506" s="201"/>
      <c r="AW2506" s="201"/>
      <c r="AX2506" s="201"/>
      <c r="AZ2506" s="201"/>
      <c r="BB2506"/>
      <c r="BD2506" s="117" t="s">
        <v>4425</v>
      </c>
    </row>
    <row r="2507" spans="48:56" x14ac:dyDescent="0.25">
      <c r="AV2507" s="201"/>
      <c r="AW2507" s="201"/>
      <c r="AX2507" s="201"/>
      <c r="AZ2507" s="201"/>
      <c r="BB2507"/>
      <c r="BD2507" s="117" t="s">
        <v>4426</v>
      </c>
    </row>
    <row r="2508" spans="48:56" x14ac:dyDescent="0.25">
      <c r="AV2508" s="201"/>
      <c r="AW2508" s="201"/>
      <c r="AX2508" s="201"/>
      <c r="AZ2508" s="201"/>
      <c r="BB2508"/>
      <c r="BD2508" s="117" t="s">
        <v>4427</v>
      </c>
    </row>
    <row r="2509" spans="48:56" x14ac:dyDescent="0.25">
      <c r="AV2509" s="201"/>
      <c r="AW2509" s="201"/>
      <c r="AX2509" s="201"/>
      <c r="AZ2509" s="201"/>
      <c r="BB2509"/>
      <c r="BD2509" s="117" t="s">
        <v>4428</v>
      </c>
    </row>
    <row r="2510" spans="48:56" x14ac:dyDescent="0.25">
      <c r="AV2510" s="201"/>
      <c r="AW2510" s="201"/>
      <c r="AX2510" s="201"/>
      <c r="AZ2510" s="201"/>
      <c r="BB2510"/>
      <c r="BD2510" s="117" t="s">
        <v>4429</v>
      </c>
    </row>
    <row r="2511" spans="48:56" x14ac:dyDescent="0.25">
      <c r="AV2511" s="201"/>
      <c r="AW2511" s="201"/>
      <c r="AX2511" s="201"/>
      <c r="AZ2511" s="201"/>
      <c r="BB2511"/>
      <c r="BD2511" s="117" t="s">
        <v>4430</v>
      </c>
    </row>
    <row r="2512" spans="48:56" x14ac:dyDescent="0.25">
      <c r="AV2512" s="201"/>
      <c r="AW2512" s="201"/>
      <c r="AX2512" s="201"/>
      <c r="AZ2512" s="201"/>
      <c r="BB2512"/>
      <c r="BD2512" s="117" t="s">
        <v>4431</v>
      </c>
    </row>
    <row r="2513" spans="48:56" x14ac:dyDescent="0.25">
      <c r="AV2513" s="201"/>
      <c r="AW2513" s="201"/>
      <c r="AX2513" s="201"/>
      <c r="AZ2513" s="201"/>
      <c r="BB2513"/>
      <c r="BD2513" s="117" t="s">
        <v>4432</v>
      </c>
    </row>
    <row r="2514" spans="48:56" x14ac:dyDescent="0.25">
      <c r="AV2514" s="201"/>
      <c r="AW2514" s="201"/>
      <c r="AX2514" s="201"/>
      <c r="AZ2514" s="201"/>
      <c r="BB2514"/>
      <c r="BD2514" s="117" t="s">
        <v>4433</v>
      </c>
    </row>
    <row r="2515" spans="48:56" x14ac:dyDescent="0.25">
      <c r="AV2515" s="201"/>
      <c r="AW2515" s="201"/>
      <c r="AX2515" s="201"/>
      <c r="AZ2515" s="201"/>
      <c r="BB2515"/>
      <c r="BD2515" s="117" t="s">
        <v>4434</v>
      </c>
    </row>
    <row r="2516" spans="48:56" x14ac:dyDescent="0.25">
      <c r="AV2516" s="201"/>
      <c r="AW2516" s="201"/>
      <c r="AX2516" s="201"/>
      <c r="AZ2516" s="201"/>
      <c r="BB2516"/>
      <c r="BD2516" s="117" t="s">
        <v>4435</v>
      </c>
    </row>
    <row r="2517" spans="48:56" x14ac:dyDescent="0.25">
      <c r="AV2517" s="201"/>
      <c r="AW2517" s="201"/>
      <c r="AX2517" s="201"/>
      <c r="AZ2517" s="201"/>
      <c r="BB2517"/>
      <c r="BD2517" s="117" t="s">
        <v>4436</v>
      </c>
    </row>
    <row r="2518" spans="48:56" x14ac:dyDescent="0.25">
      <c r="AV2518" s="201"/>
      <c r="AW2518" s="201"/>
      <c r="AX2518" s="201"/>
      <c r="AZ2518" s="201"/>
      <c r="BB2518"/>
      <c r="BD2518" s="117" t="s">
        <v>4437</v>
      </c>
    </row>
    <row r="2519" spans="48:56" x14ac:dyDescent="0.25">
      <c r="AV2519" s="201"/>
      <c r="AW2519" s="201"/>
      <c r="AX2519" s="201"/>
      <c r="AZ2519" s="201"/>
      <c r="BB2519"/>
      <c r="BD2519" s="117" t="s">
        <v>4438</v>
      </c>
    </row>
    <row r="2520" spans="48:56" x14ac:dyDescent="0.25">
      <c r="AV2520" s="201"/>
      <c r="AW2520" s="201"/>
      <c r="AX2520" s="201"/>
      <c r="AZ2520" s="201"/>
      <c r="BB2520"/>
      <c r="BD2520" s="117" t="s">
        <v>4439</v>
      </c>
    </row>
    <row r="2521" spans="48:56" x14ac:dyDescent="0.25">
      <c r="AV2521" s="201"/>
      <c r="AW2521" s="201"/>
      <c r="AX2521" s="201"/>
      <c r="AZ2521" s="201"/>
      <c r="BB2521"/>
      <c r="BD2521" s="117" t="s">
        <v>4440</v>
      </c>
    </row>
    <row r="2522" spans="48:56" x14ac:dyDescent="0.25">
      <c r="AV2522" s="201"/>
      <c r="AW2522" s="201"/>
      <c r="AX2522" s="201"/>
      <c r="AZ2522" s="201"/>
      <c r="BB2522"/>
      <c r="BD2522" s="117" t="s">
        <v>4441</v>
      </c>
    </row>
    <row r="2523" spans="48:56" x14ac:dyDescent="0.25">
      <c r="AV2523" s="201"/>
      <c r="AW2523" s="201"/>
      <c r="AX2523" s="201"/>
      <c r="AZ2523" s="201"/>
      <c r="BB2523"/>
      <c r="BD2523" s="117" t="s">
        <v>4442</v>
      </c>
    </row>
    <row r="2524" spans="48:56" x14ac:dyDescent="0.25">
      <c r="AV2524" s="201"/>
      <c r="AW2524" s="201"/>
      <c r="AX2524" s="201"/>
      <c r="AZ2524" s="201"/>
      <c r="BB2524"/>
      <c r="BD2524" s="117" t="s">
        <v>4443</v>
      </c>
    </row>
    <row r="2525" spans="48:56" x14ac:dyDescent="0.25">
      <c r="AV2525" s="201"/>
      <c r="AW2525" s="201"/>
      <c r="AX2525" s="201"/>
      <c r="AZ2525" s="201"/>
      <c r="BB2525"/>
      <c r="BD2525" s="117" t="s">
        <v>4444</v>
      </c>
    </row>
    <row r="2526" spans="48:56" x14ac:dyDescent="0.25">
      <c r="AV2526" s="201"/>
      <c r="AW2526" s="201"/>
      <c r="AX2526" s="201"/>
      <c r="AZ2526" s="201"/>
      <c r="BB2526"/>
      <c r="BD2526" s="117" t="s">
        <v>4445</v>
      </c>
    </row>
    <row r="2527" spans="48:56" x14ac:dyDescent="0.25">
      <c r="AV2527" s="201"/>
      <c r="AW2527" s="201"/>
      <c r="AX2527" s="201"/>
      <c r="AZ2527" s="201"/>
      <c r="BB2527"/>
      <c r="BD2527" s="117" t="s">
        <v>4446</v>
      </c>
    </row>
    <row r="2528" spans="48:56" x14ac:dyDescent="0.25">
      <c r="AV2528" s="201"/>
      <c r="AW2528" s="201"/>
      <c r="AX2528" s="201"/>
      <c r="AZ2528" s="201"/>
      <c r="BB2528"/>
      <c r="BD2528" s="117" t="s">
        <v>4447</v>
      </c>
    </row>
    <row r="2529" spans="48:56" x14ac:dyDescent="0.25">
      <c r="AV2529" s="201"/>
      <c r="AW2529" s="201"/>
      <c r="AX2529" s="201"/>
      <c r="AZ2529" s="201"/>
      <c r="BB2529"/>
      <c r="BD2529" s="117" t="s">
        <v>4448</v>
      </c>
    </row>
    <row r="2530" spans="48:56" x14ac:dyDescent="0.25">
      <c r="AV2530" s="201"/>
      <c r="AW2530" s="201"/>
      <c r="AX2530" s="201"/>
      <c r="AZ2530" s="201"/>
      <c r="BB2530"/>
      <c r="BD2530" s="117" t="s">
        <v>4449</v>
      </c>
    </row>
    <row r="2531" spans="48:56" x14ac:dyDescent="0.25">
      <c r="AV2531" s="201"/>
      <c r="AW2531" s="201"/>
      <c r="AX2531" s="201"/>
      <c r="AZ2531" s="201"/>
      <c r="BB2531"/>
      <c r="BD2531" s="117" t="s">
        <v>4450</v>
      </c>
    </row>
    <row r="2532" spans="48:56" x14ac:dyDescent="0.25">
      <c r="AV2532" s="201"/>
      <c r="AW2532" s="201"/>
      <c r="AX2532" s="201"/>
      <c r="AZ2532" s="201"/>
      <c r="BB2532"/>
      <c r="BD2532" s="117" t="s">
        <v>4451</v>
      </c>
    </row>
    <row r="2533" spans="48:56" x14ac:dyDescent="0.25">
      <c r="AV2533" s="201"/>
      <c r="AW2533" s="201"/>
      <c r="AX2533" s="201"/>
      <c r="AZ2533" s="201"/>
      <c r="BB2533"/>
      <c r="BD2533" s="117" t="s">
        <v>4452</v>
      </c>
    </row>
    <row r="2534" spans="48:56" x14ac:dyDescent="0.25">
      <c r="AV2534" s="201"/>
      <c r="AW2534" s="201"/>
      <c r="AX2534" s="201"/>
      <c r="AZ2534" s="201"/>
      <c r="BB2534"/>
      <c r="BD2534" s="117" t="s">
        <v>4453</v>
      </c>
    </row>
    <row r="2535" spans="48:56" x14ac:dyDescent="0.25">
      <c r="AV2535" s="201"/>
      <c r="AW2535" s="201"/>
      <c r="AX2535" s="201"/>
      <c r="AZ2535" s="201"/>
      <c r="BB2535"/>
      <c r="BD2535" s="117" t="s">
        <v>4454</v>
      </c>
    </row>
    <row r="2536" spans="48:56" x14ac:dyDescent="0.25">
      <c r="AV2536" s="201"/>
      <c r="AW2536" s="201"/>
      <c r="AX2536" s="201"/>
      <c r="AZ2536" s="201"/>
      <c r="BB2536"/>
      <c r="BD2536" s="117" t="s">
        <v>4455</v>
      </c>
    </row>
    <row r="2537" spans="48:56" x14ac:dyDescent="0.25">
      <c r="AV2537" s="201"/>
      <c r="AW2537" s="201"/>
      <c r="AX2537" s="201"/>
      <c r="AZ2537" s="201"/>
      <c r="BB2537"/>
      <c r="BD2537" s="117" t="s">
        <v>4456</v>
      </c>
    </row>
    <row r="2538" spans="48:56" x14ac:dyDescent="0.25">
      <c r="AV2538" s="201"/>
      <c r="AW2538" s="201"/>
      <c r="AX2538" s="201"/>
      <c r="AZ2538" s="201"/>
      <c r="BB2538"/>
      <c r="BD2538" s="117" t="s">
        <v>4457</v>
      </c>
    </row>
    <row r="2539" spans="48:56" x14ac:dyDescent="0.25">
      <c r="AV2539" s="201"/>
      <c r="AW2539" s="201"/>
      <c r="AX2539" s="201"/>
      <c r="AZ2539" s="201"/>
      <c r="BB2539"/>
      <c r="BD2539" s="117" t="s">
        <v>4458</v>
      </c>
    </row>
    <row r="2540" spans="48:56" x14ac:dyDescent="0.25">
      <c r="AV2540" s="201"/>
      <c r="AW2540" s="201"/>
      <c r="AX2540" s="201"/>
      <c r="AZ2540" s="201"/>
      <c r="BB2540"/>
      <c r="BD2540" s="117" t="s">
        <v>4459</v>
      </c>
    </row>
    <row r="2541" spans="48:56" x14ac:dyDescent="0.25">
      <c r="AV2541" s="201"/>
      <c r="AW2541" s="201"/>
      <c r="AX2541" s="201"/>
      <c r="AZ2541" s="201"/>
      <c r="BB2541"/>
      <c r="BD2541" s="117" t="s">
        <v>4460</v>
      </c>
    </row>
    <row r="2542" spans="48:56" x14ac:dyDescent="0.25">
      <c r="AV2542" s="201"/>
      <c r="AW2542" s="201"/>
      <c r="AX2542" s="201"/>
      <c r="AZ2542" s="201"/>
      <c r="BB2542"/>
      <c r="BD2542" s="117" t="s">
        <v>4461</v>
      </c>
    </row>
    <row r="2543" spans="48:56" x14ac:dyDescent="0.25">
      <c r="AV2543" s="201"/>
      <c r="AW2543" s="201"/>
      <c r="AX2543" s="201"/>
      <c r="AZ2543" s="201"/>
      <c r="BB2543"/>
      <c r="BD2543" s="117" t="s">
        <v>4462</v>
      </c>
    </row>
    <row r="2544" spans="48:56" x14ac:dyDescent="0.25">
      <c r="AV2544" s="201"/>
      <c r="AW2544" s="201"/>
      <c r="AX2544" s="201"/>
      <c r="AZ2544" s="201"/>
      <c r="BB2544"/>
      <c r="BD2544" s="117" t="s">
        <v>4463</v>
      </c>
    </row>
    <row r="2545" spans="48:56" x14ac:dyDescent="0.25">
      <c r="AV2545" s="201"/>
      <c r="AW2545" s="201"/>
      <c r="AX2545" s="201"/>
      <c r="AZ2545" s="201"/>
      <c r="BB2545"/>
      <c r="BD2545" s="117" t="s">
        <v>4464</v>
      </c>
    </row>
    <row r="2546" spans="48:56" x14ac:dyDescent="0.25">
      <c r="AV2546" s="201"/>
      <c r="AW2546" s="201"/>
      <c r="AX2546" s="201"/>
      <c r="AZ2546" s="201"/>
      <c r="BB2546"/>
      <c r="BD2546" s="117" t="s">
        <v>4465</v>
      </c>
    </row>
    <row r="2547" spans="48:56" x14ac:dyDescent="0.25">
      <c r="AV2547" s="201"/>
      <c r="AW2547" s="201"/>
      <c r="AX2547" s="201"/>
      <c r="AZ2547" s="201"/>
      <c r="BB2547"/>
      <c r="BD2547" s="117" t="s">
        <v>4466</v>
      </c>
    </row>
    <row r="2548" spans="48:56" x14ac:dyDescent="0.25">
      <c r="AV2548" s="201"/>
      <c r="AW2548" s="201"/>
      <c r="AX2548" s="201"/>
      <c r="AZ2548" s="201"/>
      <c r="BB2548"/>
      <c r="BD2548" s="117" t="s">
        <v>4467</v>
      </c>
    </row>
    <row r="2549" spans="48:56" x14ac:dyDescent="0.25">
      <c r="AV2549" s="201"/>
      <c r="AW2549" s="201"/>
      <c r="AX2549" s="201"/>
      <c r="AZ2549" s="201"/>
      <c r="BB2549"/>
      <c r="BD2549" s="117" t="s">
        <v>4468</v>
      </c>
    </row>
    <row r="2550" spans="48:56" x14ac:dyDescent="0.25">
      <c r="AV2550" s="201"/>
      <c r="AW2550" s="201"/>
      <c r="AX2550" s="201"/>
      <c r="AZ2550" s="201"/>
      <c r="BB2550"/>
      <c r="BD2550" s="117" t="s">
        <v>4469</v>
      </c>
    </row>
    <row r="2551" spans="48:56" x14ac:dyDescent="0.25">
      <c r="AV2551" s="201"/>
      <c r="AW2551" s="201"/>
      <c r="AX2551" s="201"/>
      <c r="AZ2551" s="201"/>
      <c r="BB2551"/>
      <c r="BD2551" s="117" t="s">
        <v>4470</v>
      </c>
    </row>
    <row r="2552" spans="48:56" x14ac:dyDescent="0.25">
      <c r="AV2552" s="201"/>
      <c r="AW2552" s="201"/>
      <c r="AX2552" s="201"/>
      <c r="AZ2552" s="201"/>
      <c r="BB2552"/>
      <c r="BD2552" s="117" t="s">
        <v>4471</v>
      </c>
    </row>
    <row r="2553" spans="48:56" x14ac:dyDescent="0.25">
      <c r="AV2553" s="201"/>
      <c r="AW2553" s="201"/>
      <c r="AX2553" s="201"/>
      <c r="AZ2553" s="201"/>
      <c r="BB2553"/>
      <c r="BD2553" s="117" t="s">
        <v>4472</v>
      </c>
    </row>
    <row r="2554" spans="48:56" x14ac:dyDescent="0.25">
      <c r="AV2554" s="201"/>
      <c r="AW2554" s="201"/>
      <c r="AX2554" s="201"/>
      <c r="AZ2554" s="201"/>
      <c r="BB2554"/>
      <c r="BD2554" s="117" t="s">
        <v>4473</v>
      </c>
    </row>
    <row r="2555" spans="48:56" x14ac:dyDescent="0.25">
      <c r="AV2555" s="201"/>
      <c r="AW2555" s="201"/>
      <c r="AX2555" s="201"/>
      <c r="AZ2555" s="201"/>
      <c r="BB2555"/>
      <c r="BD2555" s="117" t="s">
        <v>4474</v>
      </c>
    </row>
    <row r="2556" spans="48:56" x14ac:dyDescent="0.25">
      <c r="AV2556" s="201"/>
      <c r="AW2556" s="201"/>
      <c r="AX2556" s="201"/>
      <c r="AZ2556" s="201"/>
      <c r="BB2556"/>
      <c r="BD2556" s="117" t="s">
        <v>4475</v>
      </c>
    </row>
    <row r="2557" spans="48:56" x14ac:dyDescent="0.25">
      <c r="AV2557" s="201"/>
      <c r="AW2557" s="201"/>
      <c r="AX2557" s="201"/>
      <c r="AZ2557" s="201"/>
      <c r="BB2557"/>
      <c r="BD2557" s="117" t="s">
        <v>4476</v>
      </c>
    </row>
    <row r="2558" spans="48:56" x14ac:dyDescent="0.25">
      <c r="AV2558" s="201"/>
      <c r="AW2558" s="201"/>
      <c r="AX2558" s="201"/>
      <c r="AZ2558" s="201"/>
      <c r="BB2558"/>
      <c r="BD2558" s="117" t="s">
        <v>4477</v>
      </c>
    </row>
    <row r="2559" spans="48:56" x14ac:dyDescent="0.25">
      <c r="AV2559" s="201"/>
      <c r="AW2559" s="201"/>
      <c r="AX2559" s="201"/>
      <c r="AZ2559" s="201"/>
      <c r="BB2559"/>
      <c r="BD2559" s="117" t="s">
        <v>4478</v>
      </c>
    </row>
    <row r="2560" spans="48:56" x14ac:dyDescent="0.25">
      <c r="AV2560" s="201"/>
      <c r="AW2560" s="201"/>
      <c r="AX2560" s="201"/>
      <c r="AZ2560" s="201"/>
      <c r="BB2560"/>
      <c r="BD2560" s="117" t="s">
        <v>4479</v>
      </c>
    </row>
    <row r="2561" spans="48:56" x14ac:dyDescent="0.25">
      <c r="AV2561" s="201"/>
      <c r="AW2561" s="201"/>
      <c r="AX2561" s="201"/>
      <c r="AZ2561" s="201"/>
      <c r="BB2561"/>
      <c r="BD2561" s="117" t="s">
        <v>4480</v>
      </c>
    </row>
    <row r="2562" spans="48:56" x14ac:dyDescent="0.25">
      <c r="AV2562" s="201"/>
      <c r="AW2562" s="201"/>
      <c r="AX2562" s="201"/>
      <c r="AZ2562" s="201"/>
      <c r="BB2562"/>
      <c r="BD2562" s="117" t="s">
        <v>4481</v>
      </c>
    </row>
    <row r="2563" spans="48:56" x14ac:dyDescent="0.25">
      <c r="AV2563" s="201"/>
      <c r="AW2563" s="201"/>
      <c r="AX2563" s="201"/>
      <c r="AZ2563" s="201"/>
      <c r="BB2563"/>
      <c r="BD2563" s="117" t="s">
        <v>4482</v>
      </c>
    </row>
    <row r="2564" spans="48:56" x14ac:dyDescent="0.25">
      <c r="AV2564" s="201"/>
      <c r="AW2564" s="201"/>
      <c r="AX2564" s="201"/>
      <c r="AZ2564" s="201"/>
      <c r="BB2564"/>
      <c r="BD2564" s="117" t="s">
        <v>4483</v>
      </c>
    </row>
    <row r="2565" spans="48:56" x14ac:dyDescent="0.25">
      <c r="AV2565" s="201"/>
      <c r="AW2565" s="201"/>
      <c r="AX2565" s="201"/>
      <c r="AZ2565" s="201"/>
      <c r="BB2565"/>
      <c r="BD2565" s="117" t="s">
        <v>4484</v>
      </c>
    </row>
    <row r="2566" spans="48:56" x14ac:dyDescent="0.25">
      <c r="AV2566" s="201"/>
      <c r="AW2566" s="201"/>
      <c r="AX2566" s="201"/>
      <c r="AZ2566" s="201"/>
      <c r="BB2566"/>
      <c r="BD2566" s="117" t="s">
        <v>4485</v>
      </c>
    </row>
    <row r="2567" spans="48:56" x14ac:dyDescent="0.25">
      <c r="AV2567" s="201"/>
      <c r="AW2567" s="201"/>
      <c r="AX2567" s="201"/>
      <c r="AZ2567" s="201"/>
      <c r="BB2567"/>
      <c r="BD2567" s="117" t="s">
        <v>4486</v>
      </c>
    </row>
    <row r="2568" spans="48:56" x14ac:dyDescent="0.25">
      <c r="AV2568" s="201"/>
      <c r="AW2568" s="201"/>
      <c r="AX2568" s="201"/>
      <c r="AZ2568" s="201"/>
      <c r="BB2568"/>
      <c r="BD2568" s="117" t="s">
        <v>4487</v>
      </c>
    </row>
    <row r="2569" spans="48:56" x14ac:dyDescent="0.25">
      <c r="AV2569" s="201"/>
      <c r="AW2569" s="201"/>
      <c r="AX2569" s="201"/>
      <c r="AZ2569" s="201"/>
      <c r="BB2569"/>
      <c r="BD2569" s="117" t="s">
        <v>4488</v>
      </c>
    </row>
    <row r="2570" spans="48:56" x14ac:dyDescent="0.25">
      <c r="AV2570" s="201"/>
      <c r="AW2570" s="201"/>
      <c r="AX2570" s="201"/>
      <c r="AZ2570" s="201"/>
      <c r="BB2570"/>
      <c r="BD2570" s="117" t="s">
        <v>4489</v>
      </c>
    </row>
    <row r="2571" spans="48:56" x14ac:dyDescent="0.25">
      <c r="AV2571" s="201"/>
      <c r="AW2571" s="201"/>
      <c r="AX2571" s="201"/>
      <c r="AZ2571" s="201"/>
      <c r="BB2571"/>
      <c r="BD2571" s="117" t="s">
        <v>4490</v>
      </c>
    </row>
    <row r="2572" spans="48:56" x14ac:dyDescent="0.25">
      <c r="AV2572" s="201"/>
      <c r="AW2572" s="201"/>
      <c r="AX2572" s="201"/>
      <c r="AZ2572" s="201"/>
      <c r="BB2572"/>
      <c r="BD2572" s="117" t="s">
        <v>4491</v>
      </c>
    </row>
    <row r="2573" spans="48:56" x14ac:dyDescent="0.25">
      <c r="AV2573" s="201"/>
      <c r="AW2573" s="201"/>
      <c r="AX2573" s="201"/>
      <c r="AZ2573" s="201"/>
      <c r="BB2573"/>
      <c r="BD2573" s="117" t="s">
        <v>4492</v>
      </c>
    </row>
    <row r="2574" spans="48:56" x14ac:dyDescent="0.25">
      <c r="AV2574" s="201"/>
      <c r="AW2574" s="201"/>
      <c r="AX2574" s="201"/>
      <c r="AZ2574" s="201"/>
      <c r="BB2574"/>
      <c r="BD2574" s="117" t="s">
        <v>4493</v>
      </c>
    </row>
    <row r="2575" spans="48:56" x14ac:dyDescent="0.25">
      <c r="AV2575" s="201"/>
      <c r="AW2575" s="201"/>
      <c r="AX2575" s="201"/>
      <c r="AZ2575" s="201"/>
      <c r="BB2575"/>
      <c r="BD2575" s="117" t="s">
        <v>4494</v>
      </c>
    </row>
    <row r="2576" spans="48:56" x14ac:dyDescent="0.25">
      <c r="AV2576" s="201"/>
      <c r="AW2576" s="201"/>
      <c r="AX2576" s="201"/>
      <c r="AZ2576" s="201"/>
      <c r="BB2576"/>
      <c r="BD2576" s="117" t="s">
        <v>4495</v>
      </c>
    </row>
    <row r="2577" spans="48:56" x14ac:dyDescent="0.25">
      <c r="AV2577" s="201"/>
      <c r="AW2577" s="201"/>
      <c r="AX2577" s="201"/>
      <c r="AZ2577" s="201"/>
      <c r="BB2577"/>
      <c r="BD2577" s="117" t="s">
        <v>4496</v>
      </c>
    </row>
    <row r="2578" spans="48:56" x14ac:dyDescent="0.25">
      <c r="AV2578" s="201"/>
      <c r="AW2578" s="201"/>
      <c r="AX2578" s="201"/>
      <c r="AZ2578" s="201"/>
      <c r="BB2578"/>
      <c r="BD2578" s="117" t="s">
        <v>4497</v>
      </c>
    </row>
    <row r="2579" spans="48:56" x14ac:dyDescent="0.25">
      <c r="AV2579" s="201"/>
      <c r="AW2579" s="201"/>
      <c r="AX2579" s="201"/>
      <c r="AZ2579" s="201"/>
      <c r="BB2579"/>
      <c r="BD2579" s="117" t="s">
        <v>4498</v>
      </c>
    </row>
    <row r="2580" spans="48:56" x14ac:dyDescent="0.25">
      <c r="AV2580" s="201"/>
      <c r="AW2580" s="201"/>
      <c r="AX2580" s="201"/>
      <c r="AZ2580" s="201"/>
      <c r="BB2580"/>
      <c r="BD2580" s="117" t="s">
        <v>4499</v>
      </c>
    </row>
    <row r="2581" spans="48:56" x14ac:dyDescent="0.25">
      <c r="AV2581" s="201"/>
      <c r="AW2581" s="201"/>
      <c r="AX2581" s="201"/>
      <c r="AZ2581" s="201"/>
      <c r="BB2581"/>
      <c r="BD2581" s="117" t="s">
        <v>4500</v>
      </c>
    </row>
    <row r="2582" spans="48:56" x14ac:dyDescent="0.25">
      <c r="AV2582" s="201"/>
      <c r="AW2582" s="201"/>
      <c r="AX2582" s="201"/>
      <c r="AZ2582" s="201"/>
      <c r="BB2582"/>
      <c r="BD2582" s="117" t="s">
        <v>4501</v>
      </c>
    </row>
    <row r="2583" spans="48:56" x14ac:dyDescent="0.25">
      <c r="AV2583" s="201"/>
      <c r="AW2583" s="201"/>
      <c r="AX2583" s="201"/>
      <c r="AZ2583" s="201"/>
      <c r="BB2583"/>
      <c r="BD2583" s="117" t="s">
        <v>4502</v>
      </c>
    </row>
    <row r="2584" spans="48:56" x14ac:dyDescent="0.25">
      <c r="AV2584" s="201"/>
      <c r="AW2584" s="201"/>
      <c r="AX2584" s="201"/>
      <c r="AZ2584" s="201"/>
      <c r="BB2584"/>
      <c r="BD2584" s="117" t="s">
        <v>4503</v>
      </c>
    </row>
    <row r="2585" spans="48:56" x14ac:dyDescent="0.25">
      <c r="AV2585" s="201"/>
      <c r="AW2585" s="201"/>
      <c r="AX2585" s="201"/>
      <c r="AZ2585" s="201"/>
      <c r="BB2585"/>
      <c r="BD2585" s="117" t="s">
        <v>4504</v>
      </c>
    </row>
    <row r="2586" spans="48:56" x14ac:dyDescent="0.25">
      <c r="AV2586" s="201"/>
      <c r="AW2586" s="201"/>
      <c r="AX2586" s="201"/>
      <c r="AZ2586" s="201"/>
      <c r="BB2586"/>
      <c r="BD2586" s="117" t="s">
        <v>4505</v>
      </c>
    </row>
    <row r="2587" spans="48:56" x14ac:dyDescent="0.25">
      <c r="AV2587" s="201"/>
      <c r="AW2587" s="201"/>
      <c r="AX2587" s="201"/>
      <c r="AZ2587" s="201"/>
      <c r="BB2587"/>
      <c r="BD2587" s="117" t="s">
        <v>4506</v>
      </c>
    </row>
    <row r="2588" spans="48:56" x14ac:dyDescent="0.25">
      <c r="AV2588" s="201"/>
      <c r="AW2588" s="201"/>
      <c r="AX2588" s="201"/>
      <c r="AZ2588" s="201"/>
      <c r="BB2588"/>
      <c r="BD2588" s="117" t="s">
        <v>4507</v>
      </c>
    </row>
    <row r="2589" spans="48:56" x14ac:dyDescent="0.25">
      <c r="AV2589" s="201"/>
      <c r="AW2589" s="201"/>
      <c r="AX2589" s="201"/>
      <c r="AZ2589" s="201"/>
      <c r="BB2589"/>
      <c r="BD2589" s="117" t="s">
        <v>4508</v>
      </c>
    </row>
    <row r="2590" spans="48:56" x14ac:dyDescent="0.25">
      <c r="AV2590" s="201"/>
      <c r="AW2590" s="201"/>
      <c r="AX2590" s="201"/>
      <c r="AZ2590" s="201"/>
      <c r="BB2590"/>
      <c r="BD2590" s="117" t="s">
        <v>4509</v>
      </c>
    </row>
    <row r="2591" spans="48:56" x14ac:dyDescent="0.25">
      <c r="AV2591" s="201"/>
      <c r="AW2591" s="201"/>
      <c r="AX2591" s="201"/>
      <c r="AZ2591" s="201"/>
      <c r="BB2591"/>
      <c r="BD2591" s="117" t="s">
        <v>4510</v>
      </c>
    </row>
    <row r="2592" spans="48:56" x14ac:dyDescent="0.25">
      <c r="AV2592" s="201"/>
      <c r="AW2592" s="201"/>
      <c r="AX2592" s="201"/>
      <c r="AZ2592" s="201"/>
      <c r="BB2592"/>
      <c r="BD2592" s="117" t="s">
        <v>4511</v>
      </c>
    </row>
    <row r="2593" spans="48:56" x14ac:dyDescent="0.25">
      <c r="AV2593" s="201"/>
      <c r="AW2593" s="201"/>
      <c r="AX2593" s="201"/>
      <c r="AZ2593" s="201"/>
      <c r="BB2593"/>
      <c r="BD2593" s="117" t="s">
        <v>4512</v>
      </c>
    </row>
    <row r="2594" spans="48:56" x14ac:dyDescent="0.25">
      <c r="AV2594" s="201"/>
      <c r="AW2594" s="201"/>
      <c r="AX2594" s="201"/>
      <c r="AZ2594" s="201"/>
      <c r="BB2594"/>
      <c r="BD2594" s="117" t="s">
        <v>4513</v>
      </c>
    </row>
    <row r="2595" spans="48:56" x14ac:dyDescent="0.25">
      <c r="AV2595" s="201"/>
      <c r="AW2595" s="201"/>
      <c r="AX2595" s="201"/>
      <c r="AZ2595" s="201"/>
      <c r="BB2595"/>
      <c r="BD2595" s="117" t="s">
        <v>4514</v>
      </c>
    </row>
    <row r="2596" spans="48:56" x14ac:dyDescent="0.25">
      <c r="AV2596" s="201"/>
      <c r="AW2596" s="201"/>
      <c r="AX2596" s="201"/>
      <c r="AZ2596" s="201"/>
      <c r="BB2596"/>
      <c r="BD2596" s="117" t="s">
        <v>4515</v>
      </c>
    </row>
    <row r="2597" spans="48:56" x14ac:dyDescent="0.25">
      <c r="AV2597" s="201"/>
      <c r="AW2597" s="201"/>
      <c r="AX2597" s="201"/>
      <c r="AZ2597" s="201"/>
      <c r="BB2597"/>
      <c r="BD2597" s="117" t="s">
        <v>4516</v>
      </c>
    </row>
    <row r="2598" spans="48:56" x14ac:dyDescent="0.25">
      <c r="AV2598" s="201"/>
      <c r="AW2598" s="201"/>
      <c r="AX2598" s="201"/>
      <c r="AZ2598" s="201"/>
      <c r="BB2598"/>
      <c r="BD2598" s="117" t="s">
        <v>4517</v>
      </c>
    </row>
    <row r="2599" spans="48:56" x14ac:dyDescent="0.25">
      <c r="AV2599" s="201"/>
      <c r="AW2599" s="201"/>
      <c r="AX2599" s="201"/>
      <c r="AZ2599" s="201"/>
      <c r="BB2599"/>
      <c r="BD2599" s="117" t="s">
        <v>4518</v>
      </c>
    </row>
    <row r="2600" spans="48:56" x14ac:dyDescent="0.25">
      <c r="AV2600" s="201"/>
      <c r="AW2600" s="201"/>
      <c r="AX2600" s="201"/>
      <c r="AZ2600" s="201"/>
      <c r="BB2600"/>
      <c r="BD2600" s="117" t="s">
        <v>4519</v>
      </c>
    </row>
    <row r="2601" spans="48:56" x14ac:dyDescent="0.25">
      <c r="AV2601" s="201"/>
      <c r="AW2601" s="201"/>
      <c r="AX2601" s="201"/>
      <c r="AZ2601" s="201"/>
      <c r="BB2601"/>
      <c r="BD2601" s="117" t="s">
        <v>4520</v>
      </c>
    </row>
    <row r="2602" spans="48:56" x14ac:dyDescent="0.25">
      <c r="AV2602" s="201"/>
      <c r="AW2602" s="201"/>
      <c r="AX2602" s="201"/>
      <c r="AZ2602" s="201"/>
      <c r="BB2602"/>
      <c r="BD2602" s="117" t="s">
        <v>4521</v>
      </c>
    </row>
    <row r="2603" spans="48:56" x14ac:dyDescent="0.25">
      <c r="AV2603" s="201"/>
      <c r="AW2603" s="201"/>
      <c r="AX2603" s="201"/>
      <c r="AZ2603" s="201"/>
      <c r="BB2603"/>
      <c r="BD2603" s="117" t="s">
        <v>4522</v>
      </c>
    </row>
    <row r="2604" spans="48:56" x14ac:dyDescent="0.25">
      <c r="AV2604" s="201"/>
      <c r="AW2604" s="201"/>
      <c r="AX2604" s="201"/>
      <c r="AZ2604" s="201"/>
      <c r="BB2604"/>
      <c r="BD2604" s="117" t="s">
        <v>4523</v>
      </c>
    </row>
    <row r="2605" spans="48:56" x14ac:dyDescent="0.25">
      <c r="AV2605" s="201"/>
      <c r="AW2605" s="201"/>
      <c r="AX2605" s="201"/>
      <c r="AZ2605" s="201"/>
      <c r="BB2605"/>
      <c r="BD2605" s="117" t="s">
        <v>4524</v>
      </c>
    </row>
    <row r="2606" spans="48:56" x14ac:dyDescent="0.25">
      <c r="AV2606" s="201"/>
      <c r="AW2606" s="201"/>
      <c r="AX2606" s="201"/>
      <c r="AZ2606" s="201"/>
      <c r="BB2606"/>
      <c r="BD2606" s="117" t="s">
        <v>4525</v>
      </c>
    </row>
    <row r="2607" spans="48:56" x14ac:dyDescent="0.25">
      <c r="AV2607" s="201"/>
      <c r="AW2607" s="201"/>
      <c r="AX2607" s="201"/>
      <c r="AZ2607" s="201"/>
      <c r="BB2607"/>
      <c r="BD2607" s="117" t="s">
        <v>4526</v>
      </c>
    </row>
    <row r="2608" spans="48:56" x14ac:dyDescent="0.25">
      <c r="AV2608" s="201"/>
      <c r="AW2608" s="201"/>
      <c r="AX2608" s="201"/>
      <c r="AZ2608" s="201"/>
      <c r="BB2608"/>
      <c r="BD2608" s="117" t="s">
        <v>4527</v>
      </c>
    </row>
    <row r="2609" spans="48:56" x14ac:dyDescent="0.25">
      <c r="AV2609" s="201"/>
      <c r="AW2609" s="201"/>
      <c r="AX2609" s="201"/>
      <c r="AZ2609" s="201"/>
      <c r="BB2609"/>
      <c r="BD2609" s="117" t="s">
        <v>4528</v>
      </c>
    </row>
    <row r="2610" spans="48:56" x14ac:dyDescent="0.25">
      <c r="AV2610" s="201"/>
      <c r="AW2610" s="201"/>
      <c r="AX2610" s="201"/>
      <c r="AZ2610" s="201"/>
      <c r="BB2610"/>
      <c r="BD2610" s="117" t="s">
        <v>4529</v>
      </c>
    </row>
    <row r="2611" spans="48:56" x14ac:dyDescent="0.25">
      <c r="AV2611" s="201"/>
      <c r="AW2611" s="201"/>
      <c r="AX2611" s="201"/>
      <c r="AZ2611" s="201"/>
      <c r="BB2611"/>
      <c r="BD2611" s="117" t="s">
        <v>4530</v>
      </c>
    </row>
    <row r="2612" spans="48:56" x14ac:dyDescent="0.25">
      <c r="AV2612" s="201"/>
      <c r="AW2612" s="201"/>
      <c r="AX2612" s="201"/>
      <c r="AZ2612" s="201"/>
      <c r="BB2612"/>
      <c r="BD2612" s="117" t="s">
        <v>4531</v>
      </c>
    </row>
    <row r="2613" spans="48:56" x14ac:dyDescent="0.25">
      <c r="AV2613" s="201"/>
      <c r="AW2613" s="201"/>
      <c r="AX2613" s="201"/>
      <c r="AZ2613" s="201"/>
      <c r="BB2613"/>
      <c r="BD2613" s="117" t="s">
        <v>4532</v>
      </c>
    </row>
    <row r="2614" spans="48:56" x14ac:dyDescent="0.25">
      <c r="AV2614" s="201"/>
      <c r="AW2614" s="201"/>
      <c r="AX2614" s="201"/>
      <c r="AZ2614" s="201"/>
      <c r="BB2614"/>
      <c r="BD2614" s="117" t="s">
        <v>4533</v>
      </c>
    </row>
    <row r="2615" spans="48:56" x14ac:dyDescent="0.25">
      <c r="AV2615" s="201"/>
      <c r="AW2615" s="201"/>
      <c r="AX2615" s="201"/>
      <c r="AZ2615" s="201"/>
      <c r="BB2615"/>
      <c r="BD2615" s="117" t="s">
        <v>4534</v>
      </c>
    </row>
    <row r="2616" spans="48:56" x14ac:dyDescent="0.25">
      <c r="AV2616" s="201"/>
      <c r="AW2616" s="201"/>
      <c r="AX2616" s="201"/>
      <c r="AZ2616" s="201"/>
      <c r="BB2616"/>
      <c r="BD2616" s="117" t="s">
        <v>4535</v>
      </c>
    </row>
    <row r="2617" spans="48:56" x14ac:dyDescent="0.25">
      <c r="AV2617" s="201"/>
      <c r="AW2617" s="201"/>
      <c r="AX2617" s="201"/>
      <c r="AZ2617" s="201"/>
      <c r="BB2617"/>
      <c r="BD2617" s="117" t="s">
        <v>4536</v>
      </c>
    </row>
    <row r="2618" spans="48:56" x14ac:dyDescent="0.25">
      <c r="AV2618" s="201"/>
      <c r="AW2618" s="201"/>
      <c r="AX2618" s="201"/>
      <c r="AZ2618" s="201"/>
      <c r="BB2618"/>
      <c r="BD2618" s="117" t="s">
        <v>4537</v>
      </c>
    </row>
    <row r="2619" spans="48:56" x14ac:dyDescent="0.25">
      <c r="AV2619" s="201"/>
      <c r="AW2619" s="201"/>
      <c r="AX2619" s="201"/>
      <c r="AZ2619" s="201"/>
      <c r="BB2619"/>
      <c r="BD2619" s="117" t="s">
        <v>4538</v>
      </c>
    </row>
    <row r="2620" spans="48:56" x14ac:dyDescent="0.25">
      <c r="AV2620" s="201"/>
      <c r="AW2620" s="201"/>
      <c r="AX2620" s="201"/>
      <c r="AZ2620" s="201"/>
      <c r="BB2620"/>
      <c r="BD2620" s="117" t="s">
        <v>4539</v>
      </c>
    </row>
    <row r="2621" spans="48:56" x14ac:dyDescent="0.25">
      <c r="AV2621" s="201"/>
      <c r="AW2621" s="201"/>
      <c r="AX2621" s="201"/>
      <c r="AZ2621" s="201"/>
      <c r="BB2621"/>
      <c r="BD2621" s="117" t="s">
        <v>4540</v>
      </c>
    </row>
    <row r="2622" spans="48:56" x14ac:dyDescent="0.25">
      <c r="AV2622" s="201"/>
      <c r="AW2622" s="201"/>
      <c r="AX2622" s="201"/>
      <c r="AZ2622" s="201"/>
      <c r="BB2622"/>
      <c r="BD2622" s="117" t="s">
        <v>4541</v>
      </c>
    </row>
    <row r="2623" spans="48:56" x14ac:dyDescent="0.25">
      <c r="AV2623" s="201"/>
      <c r="AW2623" s="201"/>
      <c r="AX2623" s="201"/>
      <c r="AZ2623" s="201"/>
      <c r="BB2623"/>
      <c r="BD2623" s="117" t="s">
        <v>4542</v>
      </c>
    </row>
    <row r="2624" spans="48:56" x14ac:dyDescent="0.25">
      <c r="AV2624" s="201"/>
      <c r="AW2624" s="201"/>
      <c r="AX2624" s="201"/>
      <c r="AZ2624" s="201"/>
      <c r="BB2624"/>
      <c r="BD2624" s="117" t="s">
        <v>4543</v>
      </c>
    </row>
    <row r="2625" spans="48:56" x14ac:dyDescent="0.25">
      <c r="AV2625" s="201"/>
      <c r="AW2625" s="201"/>
      <c r="AX2625" s="201"/>
      <c r="AZ2625" s="201"/>
      <c r="BB2625"/>
      <c r="BD2625" s="117" t="s">
        <v>4544</v>
      </c>
    </row>
    <row r="2626" spans="48:56" x14ac:dyDescent="0.25">
      <c r="AV2626" s="201"/>
      <c r="AW2626" s="201"/>
      <c r="AX2626" s="201"/>
      <c r="AZ2626" s="201"/>
      <c r="BB2626"/>
      <c r="BD2626" s="117" t="s">
        <v>4545</v>
      </c>
    </row>
    <row r="2627" spans="48:56" x14ac:dyDescent="0.25">
      <c r="AV2627" s="201"/>
      <c r="AW2627" s="201"/>
      <c r="AX2627" s="201"/>
      <c r="AZ2627" s="201"/>
      <c r="BB2627"/>
      <c r="BD2627" s="117" t="s">
        <v>4546</v>
      </c>
    </row>
    <row r="2628" spans="48:56" x14ac:dyDescent="0.25">
      <c r="AV2628" s="201"/>
      <c r="AW2628" s="201"/>
      <c r="AX2628" s="201"/>
      <c r="AZ2628" s="201"/>
      <c r="BB2628"/>
      <c r="BD2628" s="117" t="s">
        <v>4547</v>
      </c>
    </row>
    <row r="2629" spans="48:56" x14ac:dyDescent="0.25">
      <c r="AV2629" s="201"/>
      <c r="AW2629" s="201"/>
      <c r="AX2629" s="201"/>
      <c r="AZ2629" s="201"/>
      <c r="BB2629"/>
      <c r="BD2629" s="117" t="s">
        <v>4548</v>
      </c>
    </row>
    <row r="2630" spans="48:56" x14ac:dyDescent="0.25">
      <c r="AV2630" s="201"/>
      <c r="AW2630" s="201"/>
      <c r="AX2630" s="201"/>
      <c r="AZ2630" s="201"/>
      <c r="BB2630"/>
      <c r="BD2630" s="117" t="s">
        <v>4549</v>
      </c>
    </row>
    <row r="2631" spans="48:56" x14ac:dyDescent="0.25">
      <c r="AV2631" s="201"/>
      <c r="AW2631" s="201"/>
      <c r="AX2631" s="201"/>
      <c r="AZ2631" s="201"/>
      <c r="BB2631"/>
      <c r="BD2631" s="117" t="s">
        <v>4550</v>
      </c>
    </row>
    <row r="2632" spans="48:56" x14ac:dyDescent="0.25">
      <c r="AV2632" s="201"/>
      <c r="AW2632" s="201"/>
      <c r="AX2632" s="201"/>
      <c r="AZ2632" s="201"/>
      <c r="BB2632"/>
      <c r="BD2632" s="117" t="s">
        <v>4551</v>
      </c>
    </row>
    <row r="2633" spans="48:56" x14ac:dyDescent="0.25">
      <c r="AV2633" s="201"/>
      <c r="AW2633" s="201"/>
      <c r="AX2633" s="201"/>
      <c r="AZ2633" s="201"/>
      <c r="BB2633"/>
      <c r="BD2633" s="117" t="s">
        <v>4552</v>
      </c>
    </row>
    <row r="2634" spans="48:56" x14ac:dyDescent="0.25">
      <c r="AV2634" s="201"/>
      <c r="AW2634" s="201"/>
      <c r="AX2634" s="201"/>
      <c r="AZ2634" s="201"/>
      <c r="BB2634"/>
      <c r="BD2634" s="117" t="s">
        <v>4553</v>
      </c>
    </row>
    <row r="2635" spans="48:56" x14ac:dyDescent="0.25">
      <c r="AV2635" s="201"/>
      <c r="AW2635" s="201"/>
      <c r="AX2635" s="201"/>
      <c r="AZ2635" s="201"/>
      <c r="BB2635"/>
      <c r="BD2635" s="117" t="s">
        <v>4554</v>
      </c>
    </row>
    <row r="2636" spans="48:56" x14ac:dyDescent="0.25">
      <c r="AV2636" s="201"/>
      <c r="AW2636" s="201"/>
      <c r="AX2636" s="201"/>
      <c r="AZ2636" s="201"/>
      <c r="BB2636"/>
      <c r="BD2636" s="117" t="s">
        <v>4555</v>
      </c>
    </row>
    <row r="2637" spans="48:56" x14ac:dyDescent="0.25">
      <c r="AV2637" s="201"/>
      <c r="AW2637" s="201"/>
      <c r="AX2637" s="201"/>
      <c r="AZ2637" s="201"/>
      <c r="BB2637"/>
      <c r="BD2637" s="117" t="s">
        <v>4556</v>
      </c>
    </row>
    <row r="2638" spans="48:56" x14ac:dyDescent="0.25">
      <c r="AV2638" s="201"/>
      <c r="AW2638" s="201"/>
      <c r="AX2638" s="201"/>
      <c r="AZ2638" s="201"/>
      <c r="BB2638"/>
      <c r="BD2638" s="117" t="s">
        <v>4557</v>
      </c>
    </row>
    <row r="2639" spans="48:56" x14ac:dyDescent="0.25">
      <c r="AV2639" s="201"/>
      <c r="AW2639" s="201"/>
      <c r="AX2639" s="201"/>
      <c r="AZ2639" s="201"/>
      <c r="BB2639"/>
      <c r="BD2639" s="117" t="s">
        <v>4558</v>
      </c>
    </row>
    <row r="2640" spans="48:56" x14ac:dyDescent="0.25">
      <c r="AV2640" s="201"/>
      <c r="AW2640" s="201"/>
      <c r="AX2640" s="201"/>
      <c r="AZ2640" s="201"/>
      <c r="BB2640"/>
      <c r="BD2640" s="117" t="s">
        <v>4559</v>
      </c>
    </row>
    <row r="2641" spans="48:56" x14ac:dyDescent="0.25">
      <c r="AV2641" s="201"/>
      <c r="AW2641" s="201"/>
      <c r="AX2641" s="201"/>
      <c r="AZ2641" s="201"/>
      <c r="BB2641"/>
      <c r="BD2641" s="117" t="s">
        <v>4560</v>
      </c>
    </row>
    <row r="2642" spans="48:56" x14ac:dyDescent="0.25">
      <c r="AV2642" s="201"/>
      <c r="AW2642" s="201"/>
      <c r="AX2642" s="201"/>
      <c r="AZ2642" s="201"/>
      <c r="BB2642"/>
      <c r="BD2642" s="117" t="s">
        <v>4561</v>
      </c>
    </row>
    <row r="2643" spans="48:56" x14ac:dyDescent="0.25">
      <c r="AV2643" s="201"/>
      <c r="AW2643" s="201"/>
      <c r="AX2643" s="201"/>
      <c r="AZ2643" s="201"/>
      <c r="BB2643"/>
      <c r="BD2643" s="117" t="s">
        <v>4562</v>
      </c>
    </row>
    <row r="2644" spans="48:56" x14ac:dyDescent="0.25">
      <c r="AV2644" s="201"/>
      <c r="AW2644" s="201"/>
      <c r="AX2644" s="201"/>
      <c r="AZ2644" s="201"/>
      <c r="BB2644"/>
      <c r="BD2644" s="117" t="s">
        <v>4563</v>
      </c>
    </row>
    <row r="2645" spans="48:56" x14ac:dyDescent="0.25">
      <c r="AV2645" s="201"/>
      <c r="AW2645" s="201"/>
      <c r="AX2645" s="201"/>
      <c r="AZ2645" s="201"/>
      <c r="BB2645"/>
      <c r="BD2645" s="117" t="s">
        <v>4564</v>
      </c>
    </row>
    <row r="2646" spans="48:56" x14ac:dyDescent="0.25">
      <c r="AV2646" s="201"/>
      <c r="AW2646" s="201"/>
      <c r="AX2646" s="201"/>
      <c r="AZ2646" s="201"/>
      <c r="BB2646"/>
      <c r="BD2646" s="117" t="s">
        <v>4565</v>
      </c>
    </row>
    <row r="2647" spans="48:56" x14ac:dyDescent="0.25">
      <c r="AV2647" s="201"/>
      <c r="AW2647" s="201"/>
      <c r="AX2647" s="201"/>
      <c r="AZ2647" s="201"/>
      <c r="BB2647"/>
      <c r="BD2647" s="117" t="s">
        <v>4566</v>
      </c>
    </row>
    <row r="2648" spans="48:56" x14ac:dyDescent="0.25">
      <c r="AV2648" s="201"/>
      <c r="AW2648" s="201"/>
      <c r="AX2648" s="201"/>
      <c r="AZ2648" s="201"/>
      <c r="BB2648"/>
      <c r="BD2648" s="117" t="s">
        <v>4567</v>
      </c>
    </row>
    <row r="2649" spans="48:56" x14ac:dyDescent="0.25">
      <c r="AV2649" s="201"/>
      <c r="AW2649" s="201"/>
      <c r="AX2649" s="201"/>
      <c r="AZ2649" s="201"/>
      <c r="BB2649"/>
      <c r="BD2649" s="117" t="s">
        <v>4568</v>
      </c>
    </row>
    <row r="2650" spans="48:56" x14ac:dyDescent="0.25">
      <c r="AV2650" s="201"/>
      <c r="AW2650" s="201"/>
      <c r="AX2650" s="201"/>
      <c r="AZ2650" s="201"/>
      <c r="BB2650"/>
      <c r="BD2650" s="117" t="s">
        <v>4569</v>
      </c>
    </row>
    <row r="2651" spans="48:56" x14ac:dyDescent="0.25">
      <c r="AV2651" s="201"/>
      <c r="AW2651" s="201"/>
      <c r="AX2651" s="201"/>
      <c r="AZ2651" s="201"/>
      <c r="BB2651"/>
      <c r="BD2651" s="117" t="s">
        <v>4570</v>
      </c>
    </row>
    <row r="2652" spans="48:56" x14ac:dyDescent="0.25">
      <c r="AV2652" s="201"/>
      <c r="AW2652" s="201"/>
      <c r="AX2652" s="201"/>
      <c r="AZ2652" s="201"/>
      <c r="BB2652"/>
      <c r="BD2652" s="117" t="s">
        <v>4571</v>
      </c>
    </row>
    <row r="2653" spans="48:56" x14ac:dyDescent="0.25">
      <c r="AV2653" s="201"/>
      <c r="AW2653" s="201"/>
      <c r="AX2653" s="201"/>
      <c r="AZ2653" s="201"/>
      <c r="BB2653"/>
      <c r="BD2653" s="117" t="s">
        <v>4572</v>
      </c>
    </row>
    <row r="2654" spans="48:56" x14ac:dyDescent="0.25">
      <c r="AV2654" s="201"/>
      <c r="AW2654" s="201"/>
      <c r="AX2654" s="201"/>
      <c r="AZ2654" s="201"/>
      <c r="BB2654"/>
      <c r="BD2654" s="117" t="s">
        <v>4573</v>
      </c>
    </row>
    <row r="2655" spans="48:56" x14ac:dyDescent="0.25">
      <c r="AV2655" s="201"/>
      <c r="AW2655" s="201"/>
      <c r="AX2655" s="201"/>
      <c r="AZ2655" s="201"/>
      <c r="BB2655"/>
      <c r="BD2655" s="117" t="s">
        <v>4574</v>
      </c>
    </row>
    <row r="2656" spans="48:56" x14ac:dyDescent="0.25">
      <c r="AV2656" s="201"/>
      <c r="AW2656" s="201"/>
      <c r="AX2656" s="201"/>
      <c r="AZ2656" s="201"/>
      <c r="BB2656"/>
      <c r="BD2656" s="117" t="s">
        <v>4575</v>
      </c>
    </row>
    <row r="2657" spans="48:56" x14ac:dyDescent="0.25">
      <c r="AV2657" s="201"/>
      <c r="AW2657" s="201"/>
      <c r="AX2657" s="201"/>
      <c r="AZ2657" s="201"/>
      <c r="BB2657"/>
      <c r="BD2657" s="117" t="s">
        <v>4576</v>
      </c>
    </row>
    <row r="2658" spans="48:56" x14ac:dyDescent="0.25">
      <c r="AV2658" s="201"/>
      <c r="AW2658" s="201"/>
      <c r="AX2658" s="201"/>
      <c r="AZ2658" s="201"/>
      <c r="BB2658"/>
      <c r="BD2658" s="117" t="s">
        <v>4577</v>
      </c>
    </row>
    <row r="2659" spans="48:56" x14ac:dyDescent="0.25">
      <c r="AV2659" s="201"/>
      <c r="AW2659" s="201"/>
      <c r="AX2659" s="201"/>
      <c r="AZ2659" s="201"/>
      <c r="BB2659"/>
      <c r="BD2659" s="117" t="s">
        <v>4578</v>
      </c>
    </row>
    <row r="2660" spans="48:56" x14ac:dyDescent="0.25">
      <c r="AV2660" s="201"/>
      <c r="AW2660" s="201"/>
      <c r="AX2660" s="201"/>
      <c r="AZ2660" s="201"/>
      <c r="BB2660"/>
      <c r="BD2660" s="117" t="s">
        <v>4579</v>
      </c>
    </row>
    <row r="2661" spans="48:56" x14ac:dyDescent="0.25">
      <c r="AV2661" s="201"/>
      <c r="AW2661" s="201"/>
      <c r="AX2661" s="201"/>
      <c r="AZ2661" s="201"/>
      <c r="BB2661"/>
      <c r="BD2661" s="117" t="s">
        <v>4580</v>
      </c>
    </row>
    <row r="2662" spans="48:56" x14ac:dyDescent="0.25">
      <c r="AV2662" s="201"/>
      <c r="AW2662" s="201"/>
      <c r="AX2662" s="201"/>
      <c r="AZ2662" s="201"/>
      <c r="BB2662"/>
      <c r="BD2662" s="117" t="s">
        <v>4581</v>
      </c>
    </row>
    <row r="2663" spans="48:56" x14ac:dyDescent="0.25">
      <c r="AV2663" s="201"/>
      <c r="AW2663" s="201"/>
      <c r="AX2663" s="201"/>
      <c r="AZ2663" s="201"/>
      <c r="BB2663"/>
      <c r="BD2663" s="117" t="s">
        <v>4582</v>
      </c>
    </row>
    <row r="2664" spans="48:56" x14ac:dyDescent="0.25">
      <c r="AV2664" s="201"/>
      <c r="AW2664" s="201"/>
      <c r="AX2664" s="201"/>
      <c r="AZ2664" s="201"/>
      <c r="BB2664"/>
      <c r="BD2664" s="117" t="s">
        <v>4583</v>
      </c>
    </row>
    <row r="2665" spans="48:56" x14ac:dyDescent="0.25">
      <c r="AV2665" s="201"/>
      <c r="AW2665" s="201"/>
      <c r="AX2665" s="201"/>
      <c r="AZ2665" s="201"/>
      <c r="BB2665"/>
      <c r="BD2665" s="117" t="s">
        <v>4584</v>
      </c>
    </row>
    <row r="2666" spans="48:56" x14ac:dyDescent="0.25">
      <c r="AV2666" s="201"/>
      <c r="AW2666" s="201"/>
      <c r="AX2666" s="201"/>
      <c r="AZ2666" s="201"/>
      <c r="BB2666"/>
      <c r="BD2666" s="117" t="s">
        <v>4585</v>
      </c>
    </row>
    <row r="2667" spans="48:56" x14ac:dyDescent="0.25">
      <c r="AV2667" s="201"/>
      <c r="AW2667" s="201"/>
      <c r="AX2667" s="201"/>
      <c r="AZ2667" s="201"/>
      <c r="BB2667"/>
      <c r="BD2667" s="117" t="s">
        <v>4586</v>
      </c>
    </row>
    <row r="2668" spans="48:56" x14ac:dyDescent="0.25">
      <c r="AV2668" s="201"/>
      <c r="AW2668" s="201"/>
      <c r="AX2668" s="201"/>
      <c r="AZ2668" s="201"/>
      <c r="BB2668"/>
      <c r="BD2668" s="117" t="s">
        <v>4587</v>
      </c>
    </row>
    <row r="2669" spans="48:56" x14ac:dyDescent="0.25">
      <c r="AV2669" s="201"/>
      <c r="AW2669" s="201"/>
      <c r="AX2669" s="201"/>
      <c r="AZ2669" s="201"/>
      <c r="BB2669"/>
      <c r="BD2669" s="117" t="s">
        <v>4588</v>
      </c>
    </row>
    <row r="2670" spans="48:56" x14ac:dyDescent="0.25">
      <c r="AV2670" s="201"/>
      <c r="AW2670" s="201"/>
      <c r="AX2670" s="201"/>
      <c r="AZ2670" s="201"/>
      <c r="BB2670"/>
      <c r="BD2670" s="117" t="s">
        <v>4589</v>
      </c>
    </row>
    <row r="2671" spans="48:56" x14ac:dyDescent="0.25">
      <c r="AV2671" s="201"/>
      <c r="AW2671" s="201"/>
      <c r="AX2671" s="201"/>
      <c r="AZ2671" s="201"/>
      <c r="BB2671"/>
      <c r="BD2671" s="117" t="s">
        <v>4590</v>
      </c>
    </row>
    <row r="2672" spans="48:56" x14ac:dyDescent="0.25">
      <c r="AV2672" s="201"/>
      <c r="AW2672" s="201"/>
      <c r="AX2672" s="201"/>
      <c r="AZ2672" s="201"/>
      <c r="BB2672"/>
      <c r="BD2672" s="117" t="s">
        <v>4591</v>
      </c>
    </row>
    <row r="2673" spans="48:56" x14ac:dyDescent="0.25">
      <c r="AV2673" s="201"/>
      <c r="AW2673" s="201"/>
      <c r="AX2673" s="201"/>
      <c r="AZ2673" s="201"/>
      <c r="BB2673"/>
      <c r="BD2673" s="117" t="s">
        <v>4592</v>
      </c>
    </row>
    <row r="2674" spans="48:56" x14ac:dyDescent="0.25">
      <c r="AV2674" s="201"/>
      <c r="AW2674" s="201"/>
      <c r="AX2674" s="201"/>
      <c r="AZ2674" s="201"/>
      <c r="BB2674"/>
      <c r="BD2674" s="117" t="s">
        <v>4593</v>
      </c>
    </row>
    <row r="2675" spans="48:56" x14ac:dyDescent="0.25">
      <c r="AV2675" s="201"/>
      <c r="AW2675" s="201"/>
      <c r="AX2675" s="201"/>
      <c r="AZ2675" s="201"/>
      <c r="BB2675"/>
      <c r="BD2675" s="117" t="s">
        <v>4594</v>
      </c>
    </row>
    <row r="2676" spans="48:56" x14ac:dyDescent="0.25">
      <c r="AV2676" s="201"/>
      <c r="AW2676" s="201"/>
      <c r="AX2676" s="201"/>
      <c r="AZ2676" s="201"/>
      <c r="BB2676"/>
      <c r="BD2676" s="117" t="s">
        <v>4595</v>
      </c>
    </row>
    <row r="2677" spans="48:56" x14ac:dyDescent="0.25">
      <c r="AV2677" s="201"/>
      <c r="AW2677" s="201"/>
      <c r="AX2677" s="201"/>
      <c r="AZ2677" s="201"/>
      <c r="BB2677"/>
      <c r="BD2677" s="117" t="s">
        <v>4596</v>
      </c>
    </row>
    <row r="2678" spans="48:56" x14ac:dyDescent="0.25">
      <c r="AV2678" s="201"/>
      <c r="AW2678" s="201"/>
      <c r="AX2678" s="201"/>
      <c r="AZ2678" s="201"/>
      <c r="BB2678"/>
      <c r="BD2678" s="117" t="s">
        <v>4597</v>
      </c>
    </row>
    <row r="2679" spans="48:56" x14ac:dyDescent="0.25">
      <c r="AV2679" s="201"/>
      <c r="AW2679" s="201"/>
      <c r="AX2679" s="201"/>
      <c r="AZ2679" s="201"/>
      <c r="BB2679"/>
      <c r="BD2679" s="117" t="s">
        <v>4598</v>
      </c>
    </row>
    <row r="2680" spans="48:56" x14ac:dyDescent="0.25">
      <c r="AV2680" s="201"/>
      <c r="AW2680" s="201"/>
      <c r="AX2680" s="201"/>
      <c r="AZ2680" s="201"/>
      <c r="BB2680"/>
      <c r="BD2680" s="117" t="s">
        <v>4599</v>
      </c>
    </row>
    <row r="2681" spans="48:56" x14ac:dyDescent="0.25">
      <c r="AV2681" s="201"/>
      <c r="AW2681" s="201"/>
      <c r="AX2681" s="201"/>
      <c r="AZ2681" s="201"/>
      <c r="BB2681"/>
      <c r="BD2681" s="117" t="s">
        <v>4600</v>
      </c>
    </row>
    <row r="2682" spans="48:56" x14ac:dyDescent="0.25">
      <c r="AV2682" s="201"/>
      <c r="AW2682" s="201"/>
      <c r="AX2682" s="201"/>
      <c r="AZ2682" s="201"/>
      <c r="BB2682"/>
      <c r="BD2682" s="117" t="s">
        <v>4601</v>
      </c>
    </row>
    <row r="2683" spans="48:56" x14ac:dyDescent="0.25">
      <c r="AV2683" s="201"/>
      <c r="AW2683" s="201"/>
      <c r="AX2683" s="201"/>
      <c r="AZ2683" s="201"/>
      <c r="BB2683"/>
      <c r="BD2683" s="117" t="s">
        <v>4602</v>
      </c>
    </row>
    <row r="2684" spans="48:56" x14ac:dyDescent="0.25">
      <c r="AV2684" s="201"/>
      <c r="AW2684" s="201"/>
      <c r="AX2684" s="201"/>
      <c r="AZ2684" s="201"/>
      <c r="BB2684"/>
      <c r="BD2684" s="117" t="s">
        <v>4603</v>
      </c>
    </row>
    <row r="2685" spans="48:56" x14ac:dyDescent="0.25">
      <c r="AV2685" s="201"/>
      <c r="AW2685" s="201"/>
      <c r="AX2685" s="201"/>
      <c r="AZ2685" s="201"/>
      <c r="BB2685"/>
      <c r="BD2685" s="117" t="s">
        <v>4604</v>
      </c>
    </row>
    <row r="2686" spans="48:56" x14ac:dyDescent="0.25">
      <c r="AV2686" s="201"/>
      <c r="AW2686" s="201"/>
      <c r="AX2686" s="201"/>
      <c r="AZ2686" s="201"/>
      <c r="BB2686"/>
      <c r="BD2686" s="117" t="s">
        <v>4605</v>
      </c>
    </row>
    <row r="2687" spans="48:56" x14ac:dyDescent="0.25">
      <c r="AV2687" s="201"/>
      <c r="AW2687" s="201"/>
      <c r="AX2687" s="201"/>
      <c r="AZ2687" s="201"/>
      <c r="BB2687"/>
      <c r="BD2687" s="117" t="s">
        <v>4606</v>
      </c>
    </row>
    <row r="2688" spans="48:56" x14ac:dyDescent="0.25">
      <c r="AV2688" s="201"/>
      <c r="AW2688" s="201"/>
      <c r="AX2688" s="201"/>
      <c r="AZ2688" s="201"/>
      <c r="BB2688"/>
      <c r="BD2688" s="117" t="s">
        <v>4607</v>
      </c>
    </row>
    <row r="2689" spans="48:56" x14ac:dyDescent="0.25">
      <c r="AV2689" s="201"/>
      <c r="AW2689" s="201"/>
      <c r="AX2689" s="201"/>
      <c r="AZ2689" s="201"/>
      <c r="BB2689"/>
      <c r="BD2689" s="117" t="s">
        <v>4608</v>
      </c>
    </row>
    <row r="2690" spans="48:56" x14ac:dyDescent="0.25">
      <c r="AV2690" s="201"/>
      <c r="AW2690" s="201"/>
      <c r="AX2690" s="201"/>
      <c r="AZ2690" s="201"/>
      <c r="BB2690"/>
      <c r="BD2690" s="117" t="s">
        <v>4609</v>
      </c>
    </row>
    <row r="2691" spans="48:56" x14ac:dyDescent="0.25">
      <c r="AV2691" s="201"/>
      <c r="AW2691" s="201"/>
      <c r="AX2691" s="201"/>
      <c r="AZ2691" s="201"/>
      <c r="BB2691"/>
      <c r="BD2691" s="117" t="s">
        <v>4610</v>
      </c>
    </row>
    <row r="2692" spans="48:56" x14ac:dyDescent="0.25">
      <c r="AV2692" s="201"/>
      <c r="AW2692" s="201"/>
      <c r="AX2692" s="201"/>
      <c r="AZ2692" s="201"/>
      <c r="BB2692"/>
      <c r="BD2692" s="117" t="s">
        <v>4611</v>
      </c>
    </row>
    <row r="2693" spans="48:56" x14ac:dyDescent="0.25">
      <c r="AV2693" s="201"/>
      <c r="AW2693" s="201"/>
      <c r="AX2693" s="201"/>
      <c r="AZ2693" s="201"/>
      <c r="BB2693"/>
      <c r="BD2693" s="117" t="s">
        <v>4612</v>
      </c>
    </row>
    <row r="2694" spans="48:56" x14ac:dyDescent="0.25">
      <c r="AV2694" s="201"/>
      <c r="AW2694" s="201"/>
      <c r="AX2694" s="201"/>
      <c r="AZ2694" s="201"/>
      <c r="BB2694"/>
      <c r="BD2694" s="117" t="s">
        <v>4613</v>
      </c>
    </row>
    <row r="2695" spans="48:56" x14ac:dyDescent="0.25">
      <c r="AV2695" s="201"/>
      <c r="AW2695" s="201"/>
      <c r="AX2695" s="201"/>
      <c r="AZ2695" s="201"/>
      <c r="BB2695"/>
      <c r="BD2695" s="117" t="s">
        <v>4614</v>
      </c>
    </row>
    <row r="2696" spans="48:56" x14ac:dyDescent="0.25">
      <c r="AV2696" s="201"/>
      <c r="AW2696" s="201"/>
      <c r="AX2696" s="201"/>
      <c r="AZ2696" s="201"/>
      <c r="BB2696"/>
      <c r="BD2696" s="117" t="s">
        <v>4615</v>
      </c>
    </row>
    <row r="2697" spans="48:56" x14ac:dyDescent="0.25">
      <c r="AV2697" s="201"/>
      <c r="AW2697" s="201"/>
      <c r="AX2697" s="201"/>
      <c r="AZ2697" s="201"/>
      <c r="BB2697"/>
      <c r="BD2697" s="117" t="s">
        <v>4616</v>
      </c>
    </row>
    <row r="2698" spans="48:56" x14ac:dyDescent="0.25">
      <c r="AV2698" s="201"/>
      <c r="AW2698" s="201"/>
      <c r="AX2698" s="201"/>
      <c r="AZ2698" s="201"/>
      <c r="BB2698"/>
      <c r="BD2698" s="117" t="s">
        <v>4617</v>
      </c>
    </row>
    <row r="2699" spans="48:56" x14ac:dyDescent="0.25">
      <c r="AV2699" s="201"/>
      <c r="AW2699" s="201"/>
      <c r="AX2699" s="201"/>
      <c r="AZ2699" s="201"/>
      <c r="BB2699"/>
      <c r="BD2699" s="117" t="s">
        <v>4618</v>
      </c>
    </row>
    <row r="2700" spans="48:56" x14ac:dyDescent="0.25">
      <c r="AV2700" s="201"/>
      <c r="AW2700" s="201"/>
      <c r="AX2700" s="201"/>
      <c r="AZ2700" s="201"/>
      <c r="BB2700"/>
      <c r="BD2700" s="117" t="s">
        <v>4619</v>
      </c>
    </row>
    <row r="2701" spans="48:56" x14ac:dyDescent="0.25">
      <c r="AV2701" s="201"/>
      <c r="AW2701" s="201"/>
      <c r="AX2701" s="201"/>
      <c r="AZ2701" s="201"/>
      <c r="BB2701"/>
      <c r="BD2701" s="117" t="s">
        <v>4620</v>
      </c>
    </row>
    <row r="2702" spans="48:56" x14ac:dyDescent="0.25">
      <c r="AV2702" s="201"/>
      <c r="AW2702" s="201"/>
      <c r="AX2702" s="201"/>
      <c r="AZ2702" s="201"/>
      <c r="BB2702"/>
      <c r="BD2702" s="117" t="s">
        <v>4621</v>
      </c>
    </row>
    <row r="2703" spans="48:56" x14ac:dyDescent="0.25">
      <c r="AV2703" s="201"/>
      <c r="AW2703" s="201"/>
      <c r="AX2703" s="201"/>
      <c r="AZ2703" s="201"/>
      <c r="BB2703"/>
      <c r="BD2703" s="117" t="s">
        <v>4622</v>
      </c>
    </row>
    <row r="2704" spans="48:56" x14ac:dyDescent="0.25">
      <c r="AV2704" s="201"/>
      <c r="AW2704" s="201"/>
      <c r="AX2704" s="201"/>
      <c r="AZ2704" s="201"/>
      <c r="BB2704"/>
      <c r="BD2704" s="117" t="s">
        <v>4623</v>
      </c>
    </row>
    <row r="2705" spans="48:56" x14ac:dyDescent="0.25">
      <c r="AV2705" s="201"/>
      <c r="AW2705" s="201"/>
      <c r="AX2705" s="201"/>
      <c r="AZ2705" s="201"/>
      <c r="BB2705"/>
      <c r="BD2705" s="117" t="s">
        <v>4624</v>
      </c>
    </row>
    <row r="2706" spans="48:56" x14ac:dyDescent="0.25">
      <c r="AV2706" s="201"/>
      <c r="AW2706" s="201"/>
      <c r="AX2706" s="201"/>
      <c r="AZ2706" s="201"/>
      <c r="BB2706"/>
      <c r="BD2706" s="117" t="s">
        <v>4625</v>
      </c>
    </row>
    <row r="2707" spans="48:56" x14ac:dyDescent="0.25">
      <c r="AV2707" s="201"/>
      <c r="AW2707" s="201"/>
      <c r="AX2707" s="201"/>
      <c r="AZ2707" s="201"/>
      <c r="BB2707"/>
      <c r="BD2707" s="117" t="s">
        <v>4626</v>
      </c>
    </row>
    <row r="2708" spans="48:56" x14ac:dyDescent="0.25">
      <c r="AV2708" s="201"/>
      <c r="AW2708" s="201"/>
      <c r="AX2708" s="201"/>
      <c r="AZ2708" s="201"/>
      <c r="BB2708"/>
      <c r="BD2708" s="117" t="s">
        <v>4627</v>
      </c>
    </row>
    <row r="2709" spans="48:56" x14ac:dyDescent="0.25">
      <c r="AV2709" s="201"/>
      <c r="AW2709" s="201"/>
      <c r="AX2709" s="201"/>
      <c r="AZ2709" s="201"/>
      <c r="BB2709"/>
      <c r="BD2709" s="117" t="s">
        <v>4628</v>
      </c>
    </row>
    <row r="2710" spans="48:56" x14ac:dyDescent="0.25">
      <c r="AV2710" s="201"/>
      <c r="AW2710" s="201"/>
      <c r="AX2710" s="201"/>
      <c r="AZ2710" s="201"/>
      <c r="BB2710"/>
      <c r="BD2710" s="117" t="s">
        <v>4629</v>
      </c>
    </row>
    <row r="2711" spans="48:56" x14ac:dyDescent="0.25">
      <c r="AV2711" s="201"/>
      <c r="AW2711" s="201"/>
      <c r="AX2711" s="201"/>
      <c r="AZ2711" s="201"/>
      <c r="BB2711"/>
      <c r="BD2711" s="117" t="s">
        <v>4630</v>
      </c>
    </row>
    <row r="2712" spans="48:56" x14ac:dyDescent="0.25">
      <c r="AV2712" s="201"/>
      <c r="AW2712" s="201"/>
      <c r="AX2712" s="201"/>
      <c r="AZ2712" s="201"/>
      <c r="BB2712"/>
      <c r="BD2712" s="117" t="s">
        <v>4631</v>
      </c>
    </row>
    <row r="2713" spans="48:56" x14ac:dyDescent="0.25">
      <c r="AV2713" s="201"/>
      <c r="AW2713" s="201"/>
      <c r="AX2713" s="201"/>
      <c r="AZ2713" s="201"/>
      <c r="BB2713"/>
      <c r="BD2713" s="117" t="s">
        <v>4632</v>
      </c>
    </row>
    <row r="2714" spans="48:56" x14ac:dyDescent="0.25">
      <c r="AV2714" s="201"/>
      <c r="AW2714" s="201"/>
      <c r="AX2714" s="201"/>
      <c r="AZ2714" s="201"/>
      <c r="BB2714"/>
      <c r="BD2714" s="117" t="s">
        <v>4633</v>
      </c>
    </row>
    <row r="2715" spans="48:56" x14ac:dyDescent="0.25">
      <c r="AV2715" s="201"/>
      <c r="AW2715" s="201"/>
      <c r="AX2715" s="201"/>
      <c r="AZ2715" s="201"/>
      <c r="BB2715"/>
      <c r="BD2715" s="117" t="s">
        <v>4634</v>
      </c>
    </row>
    <row r="2716" spans="48:56" x14ac:dyDescent="0.25">
      <c r="AV2716" s="201"/>
      <c r="AW2716" s="201"/>
      <c r="AX2716" s="201"/>
      <c r="AZ2716" s="201"/>
      <c r="BB2716"/>
      <c r="BD2716" s="117" t="s">
        <v>4635</v>
      </c>
    </row>
    <row r="2717" spans="48:56" x14ac:dyDescent="0.25">
      <c r="AV2717" s="201"/>
      <c r="AW2717" s="201"/>
      <c r="AX2717" s="201"/>
      <c r="AZ2717" s="201"/>
      <c r="BB2717"/>
      <c r="BD2717" s="117" t="s">
        <v>4636</v>
      </c>
    </row>
    <row r="2718" spans="48:56" x14ac:dyDescent="0.25">
      <c r="AV2718" s="201"/>
      <c r="AW2718" s="201"/>
      <c r="AX2718" s="201"/>
      <c r="AZ2718" s="201"/>
      <c r="BB2718"/>
      <c r="BD2718" s="117" t="s">
        <v>4637</v>
      </c>
    </row>
    <row r="2719" spans="48:56" x14ac:dyDescent="0.25">
      <c r="AV2719" s="201"/>
      <c r="AW2719" s="201"/>
      <c r="AX2719" s="201"/>
      <c r="AZ2719" s="201"/>
      <c r="BB2719"/>
      <c r="BD2719" s="117" t="s">
        <v>4638</v>
      </c>
    </row>
    <row r="2720" spans="48:56" x14ac:dyDescent="0.25">
      <c r="AV2720" s="201"/>
      <c r="AW2720" s="201"/>
      <c r="AX2720" s="201"/>
      <c r="AZ2720" s="201"/>
      <c r="BB2720"/>
      <c r="BD2720" s="117" t="s">
        <v>4639</v>
      </c>
    </row>
    <row r="2721" spans="48:56" x14ac:dyDescent="0.25">
      <c r="AV2721" s="201"/>
      <c r="AW2721" s="201"/>
      <c r="AX2721" s="201"/>
      <c r="AZ2721" s="201"/>
      <c r="BB2721"/>
      <c r="BD2721" s="117" t="s">
        <v>4640</v>
      </c>
    </row>
    <row r="2722" spans="48:56" x14ac:dyDescent="0.25">
      <c r="AV2722" s="201"/>
      <c r="AW2722" s="201"/>
      <c r="AX2722" s="201"/>
      <c r="AZ2722" s="201"/>
      <c r="BB2722"/>
      <c r="BD2722" s="117" t="s">
        <v>4641</v>
      </c>
    </row>
    <row r="2723" spans="48:56" x14ac:dyDescent="0.25">
      <c r="AV2723" s="201"/>
      <c r="AW2723" s="201"/>
      <c r="AX2723" s="201"/>
      <c r="AZ2723" s="201"/>
      <c r="BB2723"/>
      <c r="BD2723" s="117" t="s">
        <v>4642</v>
      </c>
    </row>
    <row r="2724" spans="48:56" x14ac:dyDescent="0.25">
      <c r="AV2724" s="201"/>
      <c r="AW2724" s="201"/>
      <c r="AX2724" s="201"/>
      <c r="AZ2724" s="201"/>
      <c r="BB2724"/>
      <c r="BD2724" s="117" t="s">
        <v>4643</v>
      </c>
    </row>
    <row r="2725" spans="48:56" x14ac:dyDescent="0.25">
      <c r="AV2725" s="201"/>
      <c r="AW2725" s="201"/>
      <c r="AX2725" s="201"/>
      <c r="AZ2725" s="201"/>
      <c r="BB2725"/>
      <c r="BD2725" s="117" t="s">
        <v>4644</v>
      </c>
    </row>
    <row r="2726" spans="48:56" x14ac:dyDescent="0.25">
      <c r="AV2726" s="201"/>
      <c r="AW2726" s="201"/>
      <c r="AX2726" s="201"/>
      <c r="AZ2726" s="201"/>
      <c r="BB2726"/>
      <c r="BD2726" s="117" t="s">
        <v>4645</v>
      </c>
    </row>
    <row r="2727" spans="48:56" x14ac:dyDescent="0.25">
      <c r="AV2727" s="201"/>
      <c r="AW2727" s="201"/>
      <c r="AX2727" s="201"/>
      <c r="AZ2727" s="201"/>
      <c r="BB2727"/>
      <c r="BD2727" s="117" t="s">
        <v>4646</v>
      </c>
    </row>
    <row r="2728" spans="48:56" x14ac:dyDescent="0.25">
      <c r="AV2728" s="201"/>
      <c r="AW2728" s="201"/>
      <c r="AX2728" s="201"/>
      <c r="AZ2728" s="201"/>
      <c r="BB2728"/>
      <c r="BD2728" s="117" t="s">
        <v>4647</v>
      </c>
    </row>
    <row r="2729" spans="48:56" x14ac:dyDescent="0.25">
      <c r="AV2729" s="201"/>
      <c r="AW2729" s="201"/>
      <c r="AX2729" s="201"/>
      <c r="AZ2729" s="201"/>
      <c r="BB2729"/>
      <c r="BD2729" s="117" t="s">
        <v>4648</v>
      </c>
    </row>
    <row r="2730" spans="48:56" x14ac:dyDescent="0.25">
      <c r="AV2730" s="201"/>
      <c r="AW2730" s="201"/>
      <c r="AX2730" s="201"/>
      <c r="AZ2730" s="201"/>
      <c r="BB2730"/>
      <c r="BD2730" s="117" t="s">
        <v>4649</v>
      </c>
    </row>
    <row r="2731" spans="48:56" x14ac:dyDescent="0.25">
      <c r="AV2731" s="201"/>
      <c r="AW2731" s="201"/>
      <c r="AX2731" s="201"/>
      <c r="AZ2731" s="201"/>
      <c r="BB2731"/>
      <c r="BD2731" s="117" t="s">
        <v>4650</v>
      </c>
    </row>
    <row r="2732" spans="48:56" x14ac:dyDescent="0.25">
      <c r="AV2732" s="201"/>
      <c r="AW2732" s="201"/>
      <c r="AX2732" s="201"/>
      <c r="AZ2732" s="201"/>
      <c r="BB2732"/>
      <c r="BD2732" s="117" t="s">
        <v>4651</v>
      </c>
    </row>
    <row r="2733" spans="48:56" x14ac:dyDescent="0.25">
      <c r="AV2733" s="201"/>
      <c r="AW2733" s="201"/>
      <c r="AX2733" s="201"/>
      <c r="AZ2733" s="201"/>
      <c r="BB2733"/>
      <c r="BD2733" s="117" t="s">
        <v>4652</v>
      </c>
    </row>
    <row r="2734" spans="48:56" x14ac:dyDescent="0.25">
      <c r="AV2734" s="201"/>
      <c r="AW2734" s="201"/>
      <c r="AX2734" s="201"/>
      <c r="AZ2734" s="201"/>
      <c r="BB2734"/>
      <c r="BD2734" s="117" t="s">
        <v>4653</v>
      </c>
    </row>
    <row r="2735" spans="48:56" x14ac:dyDescent="0.25">
      <c r="AV2735" s="201"/>
      <c r="AW2735" s="201"/>
      <c r="AX2735" s="201"/>
      <c r="AZ2735" s="201"/>
      <c r="BB2735"/>
      <c r="BD2735" s="117" t="s">
        <v>4654</v>
      </c>
    </row>
    <row r="2736" spans="48:56" x14ac:dyDescent="0.25">
      <c r="AV2736" s="201"/>
      <c r="AW2736" s="201"/>
      <c r="AX2736" s="201"/>
      <c r="AZ2736" s="201"/>
      <c r="BB2736"/>
      <c r="BD2736" s="117" t="s">
        <v>4655</v>
      </c>
    </row>
    <row r="2737" spans="48:56" x14ac:dyDescent="0.25">
      <c r="AV2737" s="201"/>
      <c r="AW2737" s="201"/>
      <c r="AX2737" s="201"/>
      <c r="AZ2737" s="201"/>
      <c r="BB2737"/>
      <c r="BD2737" s="117" t="s">
        <v>4656</v>
      </c>
    </row>
    <row r="2738" spans="48:56" x14ac:dyDescent="0.25">
      <c r="AV2738" s="201"/>
      <c r="AW2738" s="201"/>
      <c r="AX2738" s="201"/>
      <c r="AZ2738" s="201"/>
      <c r="BB2738"/>
      <c r="BD2738" s="117" t="s">
        <v>4657</v>
      </c>
    </row>
    <row r="2739" spans="48:56" x14ac:dyDescent="0.25">
      <c r="AV2739" s="201"/>
      <c r="AW2739" s="201"/>
      <c r="AX2739" s="201"/>
      <c r="AZ2739" s="201"/>
      <c r="BB2739"/>
      <c r="BD2739" s="117" t="s">
        <v>4658</v>
      </c>
    </row>
    <row r="2740" spans="48:56" x14ac:dyDescent="0.25">
      <c r="AV2740" s="201"/>
      <c r="AW2740" s="201"/>
      <c r="AX2740" s="201"/>
      <c r="AZ2740" s="201"/>
      <c r="BB2740"/>
      <c r="BD2740" s="117" t="s">
        <v>4659</v>
      </c>
    </row>
    <row r="2741" spans="48:56" x14ac:dyDescent="0.25">
      <c r="AV2741" s="201"/>
      <c r="AW2741" s="201"/>
      <c r="AX2741" s="201"/>
      <c r="AZ2741" s="201"/>
      <c r="BB2741"/>
      <c r="BD2741" s="117" t="s">
        <v>4660</v>
      </c>
    </row>
    <row r="2742" spans="48:56" x14ac:dyDescent="0.25">
      <c r="AV2742" s="201"/>
      <c r="AW2742" s="201"/>
      <c r="AX2742" s="201"/>
      <c r="AZ2742" s="201"/>
      <c r="BB2742"/>
      <c r="BD2742" s="117" t="s">
        <v>4661</v>
      </c>
    </row>
    <row r="2743" spans="48:56" x14ac:dyDescent="0.25">
      <c r="AV2743" s="201"/>
      <c r="AW2743" s="201"/>
      <c r="AX2743" s="201"/>
      <c r="AZ2743" s="201"/>
      <c r="BB2743"/>
      <c r="BD2743" s="117" t="s">
        <v>4662</v>
      </c>
    </row>
    <row r="2744" spans="48:56" x14ac:dyDescent="0.25">
      <c r="AV2744" s="201"/>
      <c r="AW2744" s="201"/>
      <c r="AX2744" s="201"/>
      <c r="AZ2744" s="201"/>
      <c r="BB2744"/>
      <c r="BD2744" s="117" t="s">
        <v>4663</v>
      </c>
    </row>
    <row r="2745" spans="48:56" x14ac:dyDescent="0.25">
      <c r="AV2745" s="201"/>
      <c r="AW2745" s="201"/>
      <c r="AX2745" s="201"/>
      <c r="AZ2745" s="201"/>
      <c r="BB2745"/>
      <c r="BD2745" s="117" t="s">
        <v>4664</v>
      </c>
    </row>
    <row r="2746" spans="48:56" x14ac:dyDescent="0.25">
      <c r="AV2746" s="201"/>
      <c r="AW2746" s="201"/>
      <c r="AX2746" s="201"/>
      <c r="AZ2746" s="201"/>
      <c r="BB2746"/>
      <c r="BD2746" s="117" t="s">
        <v>4665</v>
      </c>
    </row>
    <row r="2747" spans="48:56" x14ac:dyDescent="0.25">
      <c r="AV2747" s="201"/>
      <c r="AW2747" s="201"/>
      <c r="AX2747" s="201"/>
      <c r="AZ2747" s="201"/>
      <c r="BB2747"/>
      <c r="BD2747" s="117" t="s">
        <v>4666</v>
      </c>
    </row>
    <row r="2748" spans="48:56" x14ac:dyDescent="0.25">
      <c r="AV2748" s="201"/>
      <c r="AW2748" s="201"/>
      <c r="AX2748" s="201"/>
      <c r="AZ2748" s="201"/>
      <c r="BB2748"/>
      <c r="BD2748" s="117" t="s">
        <v>4667</v>
      </c>
    </row>
    <row r="2749" spans="48:56" x14ac:dyDescent="0.25">
      <c r="AV2749" s="201"/>
      <c r="AW2749" s="201"/>
      <c r="AX2749" s="201"/>
      <c r="AZ2749" s="201"/>
      <c r="BB2749"/>
      <c r="BD2749" s="117" t="s">
        <v>4668</v>
      </c>
    </row>
    <row r="2750" spans="48:56" x14ac:dyDescent="0.25">
      <c r="AV2750" s="201"/>
      <c r="AW2750" s="201"/>
      <c r="AX2750" s="201"/>
      <c r="AZ2750" s="201"/>
      <c r="BB2750"/>
      <c r="BD2750" s="117" t="s">
        <v>4669</v>
      </c>
    </row>
    <row r="2751" spans="48:56" x14ac:dyDescent="0.25">
      <c r="AV2751" s="201"/>
      <c r="AW2751" s="201"/>
      <c r="AX2751" s="201"/>
      <c r="AZ2751" s="201"/>
      <c r="BB2751"/>
      <c r="BD2751" s="117" t="s">
        <v>4670</v>
      </c>
    </row>
    <row r="2752" spans="48:56" x14ac:dyDescent="0.25">
      <c r="AV2752" s="201"/>
      <c r="AW2752" s="201"/>
      <c r="AX2752" s="201"/>
      <c r="AZ2752" s="201"/>
      <c r="BB2752"/>
      <c r="BD2752" s="117" t="s">
        <v>4671</v>
      </c>
    </row>
    <row r="2753" spans="48:56" x14ac:dyDescent="0.25">
      <c r="AV2753" s="201"/>
      <c r="AW2753" s="201"/>
      <c r="AX2753" s="201"/>
      <c r="AZ2753" s="201"/>
      <c r="BB2753"/>
      <c r="BD2753" s="117" t="s">
        <v>4672</v>
      </c>
    </row>
    <row r="2754" spans="48:56" x14ac:dyDescent="0.25">
      <c r="AV2754" s="201"/>
      <c r="AW2754" s="201"/>
      <c r="AX2754" s="201"/>
      <c r="AZ2754" s="201"/>
      <c r="BB2754"/>
      <c r="BD2754" s="117" t="s">
        <v>4673</v>
      </c>
    </row>
    <row r="2755" spans="48:56" x14ac:dyDescent="0.25">
      <c r="AV2755" s="201"/>
      <c r="AW2755" s="201"/>
      <c r="AX2755" s="201"/>
      <c r="AZ2755" s="201"/>
      <c r="BB2755"/>
      <c r="BD2755" s="117" t="s">
        <v>4674</v>
      </c>
    </row>
    <row r="2756" spans="48:56" x14ac:dyDescent="0.25">
      <c r="AV2756" s="201"/>
      <c r="AW2756" s="201"/>
      <c r="AX2756" s="201"/>
      <c r="AZ2756" s="201"/>
      <c r="BB2756"/>
      <c r="BD2756" s="117" t="s">
        <v>4675</v>
      </c>
    </row>
    <row r="2757" spans="48:56" x14ac:dyDescent="0.25">
      <c r="AV2757" s="201"/>
      <c r="AW2757" s="201"/>
      <c r="AX2757" s="201"/>
      <c r="AZ2757" s="201"/>
      <c r="BB2757"/>
      <c r="BD2757" s="117" t="s">
        <v>4676</v>
      </c>
    </row>
    <row r="2758" spans="48:56" x14ac:dyDescent="0.25">
      <c r="AV2758" s="201"/>
      <c r="AW2758" s="201"/>
      <c r="AX2758" s="201"/>
      <c r="AZ2758" s="201"/>
      <c r="BB2758"/>
      <c r="BD2758" s="117" t="s">
        <v>4677</v>
      </c>
    </row>
    <row r="2759" spans="48:56" x14ac:dyDescent="0.25">
      <c r="AV2759" s="201"/>
      <c r="AW2759" s="201"/>
      <c r="AX2759" s="201"/>
      <c r="AZ2759" s="201"/>
      <c r="BB2759"/>
      <c r="BD2759" s="117" t="s">
        <v>4678</v>
      </c>
    </row>
    <row r="2760" spans="48:56" x14ac:dyDescent="0.25">
      <c r="AV2760" s="201"/>
      <c r="AW2760" s="201"/>
      <c r="AX2760" s="201"/>
      <c r="AZ2760" s="201"/>
      <c r="BB2760"/>
      <c r="BD2760" s="117" t="s">
        <v>4679</v>
      </c>
    </row>
    <row r="2761" spans="48:56" x14ac:dyDescent="0.25">
      <c r="AV2761" s="201"/>
      <c r="AW2761" s="201"/>
      <c r="AX2761" s="201"/>
      <c r="AZ2761" s="201"/>
      <c r="BB2761"/>
      <c r="BD2761" s="117" t="s">
        <v>4680</v>
      </c>
    </row>
    <row r="2762" spans="48:56" x14ac:dyDescent="0.25">
      <c r="AV2762" s="201"/>
      <c r="AW2762" s="201"/>
      <c r="AX2762" s="201"/>
      <c r="AZ2762" s="201"/>
      <c r="BB2762"/>
      <c r="BD2762" s="117" t="s">
        <v>4681</v>
      </c>
    </row>
    <row r="2763" spans="48:56" x14ac:dyDescent="0.25">
      <c r="AV2763" s="201"/>
      <c r="AW2763" s="201"/>
      <c r="AX2763" s="201"/>
      <c r="AZ2763" s="201"/>
      <c r="BB2763"/>
      <c r="BD2763" s="117" t="s">
        <v>4682</v>
      </c>
    </row>
    <row r="2764" spans="48:56" x14ac:dyDescent="0.25">
      <c r="AV2764" s="201"/>
      <c r="AW2764" s="201"/>
      <c r="AX2764" s="201"/>
      <c r="AZ2764" s="201"/>
      <c r="BB2764"/>
      <c r="BD2764" s="117" t="s">
        <v>4683</v>
      </c>
    </row>
    <row r="2765" spans="48:56" x14ac:dyDescent="0.25">
      <c r="AV2765" s="201"/>
      <c r="AW2765" s="201"/>
      <c r="AX2765" s="201"/>
      <c r="AZ2765" s="201"/>
      <c r="BB2765"/>
      <c r="BD2765" s="117" t="s">
        <v>4684</v>
      </c>
    </row>
    <row r="2766" spans="48:56" x14ac:dyDescent="0.25">
      <c r="AV2766" s="201"/>
      <c r="AW2766" s="201"/>
      <c r="AX2766" s="201"/>
      <c r="AZ2766" s="201"/>
      <c r="BB2766"/>
      <c r="BD2766" s="117" t="s">
        <v>4685</v>
      </c>
    </row>
    <row r="2767" spans="48:56" x14ac:dyDescent="0.25">
      <c r="AV2767" s="201"/>
      <c r="AW2767" s="201"/>
      <c r="AX2767" s="201"/>
      <c r="AZ2767" s="201"/>
      <c r="BB2767"/>
      <c r="BD2767" s="117" t="s">
        <v>4686</v>
      </c>
    </row>
    <row r="2768" spans="48:56" x14ac:dyDescent="0.25">
      <c r="AV2768" s="201"/>
      <c r="AW2768" s="201"/>
      <c r="AX2768" s="201"/>
      <c r="AZ2768" s="201"/>
      <c r="BB2768"/>
      <c r="BD2768" s="117" t="s">
        <v>4687</v>
      </c>
    </row>
    <row r="2769" spans="48:56" x14ac:dyDescent="0.25">
      <c r="AV2769" s="201"/>
      <c r="AW2769" s="201"/>
      <c r="AX2769" s="201"/>
      <c r="AZ2769" s="201"/>
      <c r="BB2769"/>
      <c r="BD2769" s="117" t="s">
        <v>4688</v>
      </c>
    </row>
    <row r="2770" spans="48:56" x14ac:dyDescent="0.25">
      <c r="AV2770" s="201"/>
      <c r="AW2770" s="201"/>
      <c r="AX2770" s="201"/>
      <c r="AZ2770" s="201"/>
      <c r="BB2770"/>
      <c r="BD2770" s="117" t="s">
        <v>4689</v>
      </c>
    </row>
    <row r="2771" spans="48:56" x14ac:dyDescent="0.25">
      <c r="AV2771" s="201"/>
      <c r="AW2771" s="201"/>
      <c r="AX2771" s="201"/>
      <c r="AZ2771" s="201"/>
      <c r="BB2771"/>
      <c r="BD2771" s="117" t="s">
        <v>4690</v>
      </c>
    </row>
    <row r="2772" spans="48:56" x14ac:dyDescent="0.25">
      <c r="AV2772" s="201"/>
      <c r="AW2772" s="201"/>
      <c r="AX2772" s="201"/>
      <c r="AZ2772" s="201"/>
      <c r="BB2772"/>
      <c r="BD2772" s="117" t="s">
        <v>4691</v>
      </c>
    </row>
    <row r="2773" spans="48:56" x14ac:dyDescent="0.25">
      <c r="AV2773" s="201"/>
      <c r="AW2773" s="201"/>
      <c r="AX2773" s="201"/>
      <c r="AZ2773" s="201"/>
      <c r="BB2773"/>
      <c r="BD2773" s="117" t="s">
        <v>4692</v>
      </c>
    </row>
    <row r="2774" spans="48:56" x14ac:dyDescent="0.25">
      <c r="AV2774" s="201"/>
      <c r="AW2774" s="201"/>
      <c r="AX2774" s="201"/>
      <c r="AZ2774" s="201"/>
      <c r="BB2774"/>
      <c r="BD2774" s="117" t="s">
        <v>4693</v>
      </c>
    </row>
    <row r="2775" spans="48:56" x14ac:dyDescent="0.25">
      <c r="AV2775" s="201"/>
      <c r="AW2775" s="201"/>
      <c r="AX2775" s="201"/>
      <c r="AZ2775" s="201"/>
      <c r="BB2775"/>
      <c r="BD2775" s="117" t="s">
        <v>4694</v>
      </c>
    </row>
    <row r="2776" spans="48:56" x14ac:dyDescent="0.25">
      <c r="AV2776" s="201"/>
      <c r="AW2776" s="201"/>
      <c r="AX2776" s="201"/>
      <c r="AZ2776" s="201"/>
      <c r="BB2776"/>
      <c r="BD2776" s="117" t="s">
        <v>4695</v>
      </c>
    </row>
    <row r="2777" spans="48:56" x14ac:dyDescent="0.25">
      <c r="AV2777" s="201"/>
      <c r="AW2777" s="201"/>
      <c r="AX2777" s="201"/>
      <c r="AZ2777" s="201"/>
      <c r="BB2777"/>
      <c r="BD2777" s="117" t="s">
        <v>4696</v>
      </c>
    </row>
    <row r="2778" spans="48:56" x14ac:dyDescent="0.25">
      <c r="AV2778" s="201"/>
      <c r="AW2778" s="201"/>
      <c r="AX2778" s="201"/>
      <c r="AZ2778" s="201"/>
      <c r="BB2778"/>
      <c r="BD2778" s="117" t="s">
        <v>4697</v>
      </c>
    </row>
    <row r="2779" spans="48:56" x14ac:dyDescent="0.25">
      <c r="AV2779" s="201"/>
      <c r="AW2779" s="201"/>
      <c r="AX2779" s="201"/>
      <c r="AZ2779" s="201"/>
      <c r="BB2779"/>
      <c r="BD2779" s="117" t="s">
        <v>4698</v>
      </c>
    </row>
    <row r="2780" spans="48:56" x14ac:dyDescent="0.25">
      <c r="AV2780" s="201"/>
      <c r="AW2780" s="201"/>
      <c r="AX2780" s="201"/>
      <c r="AZ2780" s="201"/>
      <c r="BB2780"/>
      <c r="BD2780" s="117" t="s">
        <v>4699</v>
      </c>
    </row>
    <row r="2781" spans="48:56" x14ac:dyDescent="0.25">
      <c r="AV2781" s="201"/>
      <c r="AW2781" s="201"/>
      <c r="AX2781" s="201"/>
      <c r="AZ2781" s="201"/>
      <c r="BB2781"/>
      <c r="BD2781" s="117" t="s">
        <v>4700</v>
      </c>
    </row>
    <row r="2782" spans="48:56" x14ac:dyDescent="0.25">
      <c r="AV2782" s="201"/>
      <c r="AW2782" s="201"/>
      <c r="AX2782" s="201"/>
      <c r="AZ2782" s="201"/>
      <c r="BB2782"/>
      <c r="BD2782" s="117" t="s">
        <v>4701</v>
      </c>
    </row>
    <row r="2783" spans="48:56" x14ac:dyDescent="0.25">
      <c r="AV2783" s="201"/>
      <c r="AW2783" s="201"/>
      <c r="AX2783" s="201"/>
      <c r="AZ2783" s="201"/>
      <c r="BB2783"/>
      <c r="BD2783" s="117" t="s">
        <v>4702</v>
      </c>
    </row>
    <row r="2784" spans="48:56" x14ac:dyDescent="0.25">
      <c r="AV2784" s="201"/>
      <c r="AW2784" s="201"/>
      <c r="AX2784" s="201"/>
      <c r="AZ2784" s="201"/>
      <c r="BB2784"/>
      <c r="BD2784" s="117" t="s">
        <v>4703</v>
      </c>
    </row>
    <row r="2785" spans="48:56" x14ac:dyDescent="0.25">
      <c r="AV2785" s="201"/>
      <c r="AW2785" s="201"/>
      <c r="AX2785" s="201"/>
      <c r="AZ2785" s="201"/>
      <c r="BB2785"/>
      <c r="BD2785" s="117" t="s">
        <v>4704</v>
      </c>
    </row>
    <row r="2786" spans="48:56" x14ac:dyDescent="0.25">
      <c r="AV2786" s="201"/>
      <c r="AW2786" s="201"/>
      <c r="AX2786" s="201"/>
      <c r="AZ2786" s="201"/>
      <c r="BB2786"/>
      <c r="BD2786" s="117" t="s">
        <v>4705</v>
      </c>
    </row>
    <row r="2787" spans="48:56" x14ac:dyDescent="0.25">
      <c r="AV2787" s="201"/>
      <c r="AW2787" s="201"/>
      <c r="AX2787" s="201"/>
      <c r="AZ2787" s="201"/>
      <c r="BB2787"/>
      <c r="BD2787" s="117" t="s">
        <v>4706</v>
      </c>
    </row>
    <row r="2788" spans="48:56" x14ac:dyDescent="0.25">
      <c r="AV2788" s="201"/>
      <c r="AW2788" s="201"/>
      <c r="AX2788" s="201"/>
      <c r="AZ2788" s="201"/>
      <c r="BB2788"/>
      <c r="BD2788" s="117" t="s">
        <v>4707</v>
      </c>
    </row>
    <row r="2789" spans="48:56" x14ac:dyDescent="0.25">
      <c r="AV2789" s="201"/>
      <c r="AW2789" s="201"/>
      <c r="AX2789" s="201"/>
      <c r="AZ2789" s="201"/>
      <c r="BB2789"/>
      <c r="BD2789" s="117" t="s">
        <v>4708</v>
      </c>
    </row>
    <row r="2790" spans="48:56" x14ac:dyDescent="0.25">
      <c r="AV2790" s="201"/>
      <c r="AW2790" s="201"/>
      <c r="AX2790" s="201"/>
      <c r="AZ2790" s="201"/>
      <c r="BB2790"/>
      <c r="BD2790" s="117" t="s">
        <v>4709</v>
      </c>
    </row>
    <row r="2791" spans="48:56" x14ac:dyDescent="0.25">
      <c r="AV2791" s="201"/>
      <c r="AW2791" s="201"/>
      <c r="AX2791" s="201"/>
      <c r="AZ2791" s="201"/>
      <c r="BB2791"/>
      <c r="BD2791" s="117" t="s">
        <v>4710</v>
      </c>
    </row>
    <row r="2792" spans="48:56" x14ac:dyDescent="0.25">
      <c r="AV2792" s="201"/>
      <c r="AW2792" s="201"/>
      <c r="AX2792" s="201"/>
      <c r="AZ2792" s="201"/>
      <c r="BB2792"/>
      <c r="BD2792" s="117" t="s">
        <v>4711</v>
      </c>
    </row>
    <row r="2793" spans="48:56" x14ac:dyDescent="0.25">
      <c r="AV2793" s="201"/>
      <c r="AW2793" s="201"/>
      <c r="AX2793" s="201"/>
      <c r="AZ2793" s="201"/>
      <c r="BB2793"/>
      <c r="BD2793" s="117" t="s">
        <v>4712</v>
      </c>
    </row>
    <row r="2794" spans="48:56" x14ac:dyDescent="0.25">
      <c r="AV2794" s="201"/>
      <c r="AW2794" s="201"/>
      <c r="AX2794" s="201"/>
      <c r="AZ2794" s="201"/>
      <c r="BB2794"/>
      <c r="BD2794" s="117" t="s">
        <v>4713</v>
      </c>
    </row>
    <row r="2795" spans="48:56" x14ac:dyDescent="0.25">
      <c r="AV2795" s="201"/>
      <c r="AW2795" s="201"/>
      <c r="AX2795" s="201"/>
      <c r="AZ2795" s="201"/>
      <c r="BB2795"/>
      <c r="BD2795" s="117" t="s">
        <v>4714</v>
      </c>
    </row>
    <row r="2796" spans="48:56" x14ac:dyDescent="0.25">
      <c r="AV2796" s="201"/>
      <c r="AW2796" s="201"/>
      <c r="AX2796" s="201"/>
      <c r="AZ2796" s="201"/>
      <c r="BB2796"/>
      <c r="BD2796" s="117" t="s">
        <v>4715</v>
      </c>
    </row>
    <row r="2797" spans="48:56" x14ac:dyDescent="0.25">
      <c r="AV2797" s="201"/>
      <c r="AW2797" s="201"/>
      <c r="AX2797" s="201"/>
      <c r="AZ2797" s="201"/>
      <c r="BB2797"/>
      <c r="BD2797" s="117" t="s">
        <v>4716</v>
      </c>
    </row>
    <row r="2798" spans="48:56" x14ac:dyDescent="0.25">
      <c r="AV2798" s="201"/>
      <c r="AW2798" s="201"/>
      <c r="AX2798" s="201"/>
      <c r="AZ2798" s="201"/>
      <c r="BB2798"/>
      <c r="BD2798" s="117" t="s">
        <v>4717</v>
      </c>
    </row>
    <row r="2799" spans="48:56" x14ac:dyDescent="0.25">
      <c r="AV2799" s="201"/>
      <c r="AW2799" s="201"/>
      <c r="AX2799" s="201"/>
      <c r="AZ2799" s="201"/>
      <c r="BB2799"/>
      <c r="BD2799" s="117" t="s">
        <v>4718</v>
      </c>
    </row>
    <row r="2800" spans="48:56" x14ac:dyDescent="0.25">
      <c r="AV2800" s="201"/>
      <c r="AW2800" s="201"/>
      <c r="AX2800" s="201"/>
      <c r="AZ2800" s="201"/>
      <c r="BB2800"/>
      <c r="BD2800" s="117" t="s">
        <v>4719</v>
      </c>
    </row>
    <row r="2801" spans="48:56" x14ac:dyDescent="0.25">
      <c r="AV2801" s="201"/>
      <c r="AW2801" s="201"/>
      <c r="AX2801" s="201"/>
      <c r="AZ2801" s="201"/>
      <c r="BB2801"/>
      <c r="BD2801" s="117" t="s">
        <v>4720</v>
      </c>
    </row>
    <row r="2802" spans="48:56" x14ac:dyDescent="0.25">
      <c r="AV2802" s="201"/>
      <c r="AW2802" s="201"/>
      <c r="AX2802" s="201"/>
      <c r="AZ2802" s="201"/>
      <c r="BB2802"/>
      <c r="BD2802" s="117" t="s">
        <v>4721</v>
      </c>
    </row>
    <row r="2803" spans="48:56" x14ac:dyDescent="0.25">
      <c r="AV2803" s="201"/>
      <c r="AW2803" s="201"/>
      <c r="AX2803" s="201"/>
      <c r="AZ2803" s="201"/>
      <c r="BB2803"/>
      <c r="BD2803" s="117" t="s">
        <v>4722</v>
      </c>
    </row>
    <row r="2804" spans="48:56" x14ac:dyDescent="0.25">
      <c r="AV2804" s="201"/>
      <c r="AW2804" s="201"/>
      <c r="AX2804" s="201"/>
      <c r="AZ2804" s="201"/>
      <c r="BB2804"/>
      <c r="BD2804" s="117" t="s">
        <v>4723</v>
      </c>
    </row>
    <row r="2805" spans="48:56" x14ac:dyDescent="0.25">
      <c r="AV2805" s="201"/>
      <c r="AW2805" s="201"/>
      <c r="AX2805" s="201"/>
      <c r="AZ2805" s="201"/>
      <c r="BB2805"/>
      <c r="BD2805" s="117" t="s">
        <v>4724</v>
      </c>
    </row>
    <row r="2806" spans="48:56" x14ac:dyDescent="0.25">
      <c r="AV2806" s="201"/>
      <c r="AW2806" s="201"/>
      <c r="AX2806" s="201"/>
      <c r="AZ2806" s="201"/>
      <c r="BB2806"/>
      <c r="BD2806" s="117" t="s">
        <v>4725</v>
      </c>
    </row>
    <row r="2807" spans="48:56" x14ac:dyDescent="0.25">
      <c r="AV2807" s="201"/>
      <c r="AW2807" s="201"/>
      <c r="AX2807" s="201"/>
      <c r="AZ2807" s="201"/>
      <c r="BB2807"/>
      <c r="BD2807" s="117" t="s">
        <v>4726</v>
      </c>
    </row>
    <row r="2808" spans="48:56" x14ac:dyDescent="0.25">
      <c r="AV2808" s="201"/>
      <c r="AW2808" s="201"/>
      <c r="AX2808" s="201"/>
      <c r="AZ2808" s="201"/>
      <c r="BB2808"/>
      <c r="BD2808" s="117" t="s">
        <v>4727</v>
      </c>
    </row>
    <row r="2809" spans="48:56" x14ac:dyDescent="0.25">
      <c r="AV2809" s="201"/>
      <c r="AW2809" s="201"/>
      <c r="AX2809" s="201"/>
      <c r="AZ2809" s="201"/>
      <c r="BB2809"/>
      <c r="BD2809" s="117" t="s">
        <v>4728</v>
      </c>
    </row>
    <row r="2810" spans="48:56" x14ac:dyDescent="0.25">
      <c r="AV2810" s="201"/>
      <c r="AW2810" s="201"/>
      <c r="AX2810" s="201"/>
      <c r="AZ2810" s="201"/>
      <c r="BB2810"/>
      <c r="BD2810" s="117" t="s">
        <v>4729</v>
      </c>
    </row>
    <row r="2811" spans="48:56" x14ac:dyDescent="0.25">
      <c r="AV2811" s="201"/>
      <c r="AW2811" s="201"/>
      <c r="AX2811" s="201"/>
      <c r="AZ2811" s="201"/>
      <c r="BB2811"/>
      <c r="BD2811" s="117" t="s">
        <v>4730</v>
      </c>
    </row>
    <row r="2812" spans="48:56" x14ac:dyDescent="0.25">
      <c r="AV2812" s="201"/>
      <c r="AW2812" s="201"/>
      <c r="AX2812" s="201"/>
      <c r="AZ2812" s="201"/>
      <c r="BB2812"/>
      <c r="BD2812" s="117" t="s">
        <v>4731</v>
      </c>
    </row>
    <row r="2813" spans="48:56" x14ac:dyDescent="0.25">
      <c r="AV2813" s="201"/>
      <c r="AW2813" s="201"/>
      <c r="AX2813" s="201"/>
      <c r="AZ2813" s="201"/>
      <c r="BB2813"/>
      <c r="BD2813" s="117" t="s">
        <v>4732</v>
      </c>
    </row>
    <row r="2814" spans="48:56" x14ac:dyDescent="0.25">
      <c r="AV2814" s="201"/>
      <c r="AW2814" s="201"/>
      <c r="AX2814" s="201"/>
      <c r="AZ2814" s="201"/>
      <c r="BB2814"/>
      <c r="BD2814" s="117" t="s">
        <v>4733</v>
      </c>
    </row>
    <row r="2815" spans="48:56" x14ac:dyDescent="0.25">
      <c r="AV2815" s="201"/>
      <c r="AW2815" s="201"/>
      <c r="AX2815" s="201"/>
      <c r="AZ2815" s="201"/>
      <c r="BB2815"/>
      <c r="BD2815" s="117" t="s">
        <v>4734</v>
      </c>
    </row>
    <row r="2816" spans="48:56" x14ac:dyDescent="0.25">
      <c r="AV2816" s="201"/>
      <c r="AW2816" s="201"/>
      <c r="AX2816" s="201"/>
      <c r="AZ2816" s="201"/>
      <c r="BB2816"/>
      <c r="BD2816" s="117" t="s">
        <v>4735</v>
      </c>
    </row>
    <row r="2817" spans="48:56" x14ac:dyDescent="0.25">
      <c r="AV2817" s="201"/>
      <c r="AW2817" s="201"/>
      <c r="AX2817" s="201"/>
      <c r="AZ2817" s="201"/>
      <c r="BB2817"/>
      <c r="BD2817" s="117" t="s">
        <v>4736</v>
      </c>
    </row>
    <row r="2818" spans="48:56" x14ac:dyDescent="0.25">
      <c r="AV2818" s="201"/>
      <c r="AW2818" s="201"/>
      <c r="AX2818" s="201"/>
      <c r="AZ2818" s="201"/>
      <c r="BB2818"/>
      <c r="BD2818" s="117" t="s">
        <v>4737</v>
      </c>
    </row>
    <row r="2819" spans="48:56" x14ac:dyDescent="0.25">
      <c r="AV2819" s="201"/>
      <c r="AW2819" s="201"/>
      <c r="AX2819" s="201"/>
      <c r="AZ2819" s="201"/>
      <c r="BB2819"/>
      <c r="BD2819" s="117" t="s">
        <v>4738</v>
      </c>
    </row>
    <row r="2820" spans="48:56" x14ac:dyDescent="0.25">
      <c r="AV2820" s="201"/>
      <c r="AW2820" s="201"/>
      <c r="AX2820" s="201"/>
      <c r="AZ2820" s="201"/>
      <c r="BB2820"/>
      <c r="BD2820" s="117" t="s">
        <v>4739</v>
      </c>
    </row>
    <row r="2821" spans="48:56" x14ac:dyDescent="0.25">
      <c r="AV2821" s="201"/>
      <c r="AW2821" s="201"/>
      <c r="AX2821" s="201"/>
      <c r="AZ2821" s="201"/>
      <c r="BB2821"/>
      <c r="BD2821" s="117" t="s">
        <v>4740</v>
      </c>
    </row>
    <row r="2822" spans="48:56" x14ac:dyDescent="0.25">
      <c r="AV2822" s="201"/>
      <c r="AW2822" s="201"/>
      <c r="AX2822" s="201"/>
      <c r="AZ2822" s="201"/>
      <c r="BB2822"/>
      <c r="BD2822" s="117" t="s">
        <v>4741</v>
      </c>
    </row>
    <row r="2823" spans="48:56" x14ac:dyDescent="0.25">
      <c r="AV2823" s="201"/>
      <c r="AW2823" s="201"/>
      <c r="AX2823" s="201"/>
      <c r="AZ2823" s="201"/>
      <c r="BB2823"/>
      <c r="BD2823" s="117" t="s">
        <v>4742</v>
      </c>
    </row>
    <row r="2824" spans="48:56" x14ac:dyDescent="0.25">
      <c r="AV2824" s="201"/>
      <c r="AW2824" s="201"/>
      <c r="AX2824" s="201"/>
      <c r="AZ2824" s="201"/>
      <c r="BB2824"/>
      <c r="BD2824" s="117" t="s">
        <v>4743</v>
      </c>
    </row>
    <row r="2825" spans="48:56" x14ac:dyDescent="0.25">
      <c r="AV2825" s="201"/>
      <c r="AW2825" s="201"/>
      <c r="AX2825" s="201"/>
      <c r="AZ2825" s="201"/>
      <c r="BB2825"/>
      <c r="BD2825" s="117" t="s">
        <v>4744</v>
      </c>
    </row>
    <row r="2826" spans="48:56" x14ac:dyDescent="0.25">
      <c r="AV2826" s="201"/>
      <c r="AW2826" s="201"/>
      <c r="AX2826" s="201"/>
      <c r="AZ2826" s="201"/>
      <c r="BB2826"/>
      <c r="BD2826" s="117" t="s">
        <v>4745</v>
      </c>
    </row>
    <row r="2827" spans="48:56" x14ac:dyDescent="0.25">
      <c r="AV2827" s="201"/>
      <c r="AW2827" s="201"/>
      <c r="AX2827" s="201"/>
      <c r="AZ2827" s="201"/>
      <c r="BB2827"/>
      <c r="BD2827" s="117" t="s">
        <v>4746</v>
      </c>
    </row>
    <row r="2828" spans="48:56" x14ac:dyDescent="0.25">
      <c r="AV2828" s="201"/>
      <c r="AW2828" s="201"/>
      <c r="AX2828" s="201"/>
      <c r="AZ2828" s="201"/>
      <c r="BB2828"/>
      <c r="BD2828" s="117" t="s">
        <v>4747</v>
      </c>
    </row>
    <row r="2829" spans="48:56" x14ac:dyDescent="0.25">
      <c r="AV2829" s="201"/>
      <c r="AW2829" s="201"/>
      <c r="AX2829" s="201"/>
      <c r="AZ2829" s="201"/>
      <c r="BB2829"/>
      <c r="BD2829" s="117" t="s">
        <v>4748</v>
      </c>
    </row>
    <row r="2830" spans="48:56" x14ac:dyDescent="0.25">
      <c r="AV2830" s="201"/>
      <c r="AW2830" s="201"/>
      <c r="AX2830" s="201"/>
      <c r="AZ2830" s="201"/>
      <c r="BB2830"/>
      <c r="BD2830" s="117" t="s">
        <v>4749</v>
      </c>
    </row>
    <row r="2831" spans="48:56" x14ac:dyDescent="0.25">
      <c r="AV2831" s="201"/>
      <c r="AW2831" s="201"/>
      <c r="AX2831" s="201"/>
      <c r="AZ2831" s="201"/>
      <c r="BB2831"/>
      <c r="BD2831" s="117" t="s">
        <v>4750</v>
      </c>
    </row>
    <row r="2832" spans="48:56" x14ac:dyDescent="0.25">
      <c r="AV2832" s="201"/>
      <c r="AW2832" s="201"/>
      <c r="AX2832" s="201"/>
      <c r="AZ2832" s="201"/>
      <c r="BB2832"/>
      <c r="BD2832" s="117" t="s">
        <v>4751</v>
      </c>
    </row>
    <row r="2833" spans="48:56" x14ac:dyDescent="0.25">
      <c r="AV2833" s="201"/>
      <c r="AW2833" s="201"/>
      <c r="AX2833" s="201"/>
      <c r="AZ2833" s="201"/>
      <c r="BB2833"/>
      <c r="BD2833" s="117" t="s">
        <v>4752</v>
      </c>
    </row>
    <row r="2834" spans="48:56" x14ac:dyDescent="0.25">
      <c r="AV2834" s="201"/>
      <c r="AW2834" s="201"/>
      <c r="AX2834" s="201"/>
      <c r="AZ2834" s="201"/>
      <c r="BB2834"/>
      <c r="BD2834" s="117" t="s">
        <v>4753</v>
      </c>
    </row>
    <row r="2835" spans="48:56" x14ac:dyDescent="0.25">
      <c r="AV2835" s="201"/>
      <c r="AW2835" s="201"/>
      <c r="AX2835" s="201"/>
      <c r="AZ2835" s="201"/>
      <c r="BB2835"/>
      <c r="BD2835" s="117" t="s">
        <v>4754</v>
      </c>
    </row>
    <row r="2836" spans="48:56" x14ac:dyDescent="0.25">
      <c r="AV2836" s="201"/>
      <c r="AW2836" s="201"/>
      <c r="AX2836" s="201"/>
      <c r="AZ2836" s="201"/>
      <c r="BB2836"/>
      <c r="BD2836" s="117" t="s">
        <v>4755</v>
      </c>
    </row>
    <row r="2837" spans="48:56" x14ac:dyDescent="0.25">
      <c r="AV2837" s="201"/>
      <c r="AW2837" s="201"/>
      <c r="AX2837" s="201"/>
      <c r="AZ2837" s="201"/>
      <c r="BB2837"/>
      <c r="BD2837" s="117" t="s">
        <v>4756</v>
      </c>
    </row>
    <row r="2838" spans="48:56" x14ac:dyDescent="0.25">
      <c r="AV2838" s="201"/>
      <c r="AW2838" s="201"/>
      <c r="AX2838" s="201"/>
      <c r="AZ2838" s="201"/>
      <c r="BB2838"/>
      <c r="BD2838" s="117" t="s">
        <v>4757</v>
      </c>
    </row>
    <row r="2839" spans="48:56" x14ac:dyDescent="0.25">
      <c r="AV2839" s="201"/>
      <c r="AW2839" s="201"/>
      <c r="AX2839" s="201"/>
      <c r="AZ2839" s="201"/>
      <c r="BB2839"/>
      <c r="BD2839" s="117" t="s">
        <v>4758</v>
      </c>
    </row>
    <row r="2840" spans="48:56" x14ac:dyDescent="0.25">
      <c r="AV2840" s="201"/>
      <c r="AW2840" s="201"/>
      <c r="AX2840" s="201"/>
      <c r="AZ2840" s="201"/>
      <c r="BB2840"/>
      <c r="BD2840" s="117" t="s">
        <v>4759</v>
      </c>
    </row>
    <row r="2841" spans="48:56" x14ac:dyDescent="0.25">
      <c r="AV2841" s="201"/>
      <c r="AW2841" s="201"/>
      <c r="AX2841" s="201"/>
      <c r="AZ2841" s="201"/>
      <c r="BB2841"/>
      <c r="BD2841" s="117" t="s">
        <v>4760</v>
      </c>
    </row>
    <row r="2842" spans="48:56" x14ac:dyDescent="0.25">
      <c r="AV2842" s="201"/>
      <c r="AW2842" s="201"/>
      <c r="AX2842" s="201"/>
      <c r="AZ2842" s="201"/>
      <c r="BB2842"/>
      <c r="BD2842" s="117" t="s">
        <v>4761</v>
      </c>
    </row>
    <row r="2843" spans="48:56" x14ac:dyDescent="0.25">
      <c r="AV2843" s="201"/>
      <c r="AW2843" s="201"/>
      <c r="AX2843" s="201"/>
      <c r="AZ2843" s="201"/>
      <c r="BB2843"/>
      <c r="BD2843" s="117" t="s">
        <v>4762</v>
      </c>
    </row>
    <row r="2844" spans="48:56" x14ac:dyDescent="0.25">
      <c r="AV2844" s="201"/>
      <c r="AW2844" s="201"/>
      <c r="AX2844" s="201"/>
      <c r="AZ2844" s="201"/>
      <c r="BB2844"/>
      <c r="BD2844" s="117" t="s">
        <v>4763</v>
      </c>
    </row>
    <row r="2845" spans="48:56" x14ac:dyDescent="0.25">
      <c r="AV2845" s="201"/>
      <c r="AW2845" s="201"/>
      <c r="AX2845" s="201"/>
      <c r="AZ2845" s="201"/>
      <c r="BB2845"/>
      <c r="BD2845" s="117" t="s">
        <v>4764</v>
      </c>
    </row>
    <row r="2846" spans="48:56" x14ac:dyDescent="0.25">
      <c r="AV2846" s="201"/>
      <c r="AW2846" s="201"/>
      <c r="AX2846" s="201"/>
      <c r="AZ2846" s="201"/>
      <c r="BB2846"/>
      <c r="BD2846" s="117" t="s">
        <v>4765</v>
      </c>
    </row>
    <row r="2847" spans="48:56" x14ac:dyDescent="0.25">
      <c r="AV2847" s="201"/>
      <c r="AW2847" s="201"/>
      <c r="AX2847" s="201"/>
      <c r="AZ2847" s="201"/>
      <c r="BB2847"/>
      <c r="BD2847" s="117" t="s">
        <v>4766</v>
      </c>
    </row>
    <row r="2848" spans="48:56" x14ac:dyDescent="0.25">
      <c r="AV2848" s="201"/>
      <c r="AW2848" s="201"/>
      <c r="AX2848" s="201"/>
      <c r="AZ2848" s="201"/>
      <c r="BB2848"/>
      <c r="BD2848" s="117" t="s">
        <v>4767</v>
      </c>
    </row>
    <row r="2849" spans="48:56" x14ac:dyDescent="0.25">
      <c r="AV2849" s="201"/>
      <c r="AW2849" s="201"/>
      <c r="AX2849" s="201"/>
      <c r="AZ2849" s="201"/>
      <c r="BB2849"/>
      <c r="BD2849" s="117" t="s">
        <v>4768</v>
      </c>
    </row>
    <row r="2850" spans="48:56" x14ac:dyDescent="0.25">
      <c r="AV2850" s="201"/>
      <c r="AW2850" s="201"/>
      <c r="AX2850" s="201"/>
      <c r="AZ2850" s="201"/>
      <c r="BB2850"/>
      <c r="BD2850" s="117" t="s">
        <v>4769</v>
      </c>
    </row>
    <row r="2851" spans="48:56" x14ac:dyDescent="0.25">
      <c r="AV2851" s="201"/>
      <c r="AW2851" s="201"/>
      <c r="AX2851" s="201"/>
      <c r="AZ2851" s="201"/>
      <c r="BB2851"/>
      <c r="BD2851" s="117" t="s">
        <v>4770</v>
      </c>
    </row>
    <row r="2852" spans="48:56" x14ac:dyDescent="0.25">
      <c r="AV2852" s="201"/>
      <c r="AW2852" s="201"/>
      <c r="AX2852" s="201"/>
      <c r="AZ2852" s="201"/>
      <c r="BB2852"/>
      <c r="BD2852" s="117" t="s">
        <v>4771</v>
      </c>
    </row>
    <row r="2853" spans="48:56" x14ac:dyDescent="0.25">
      <c r="AV2853" s="201"/>
      <c r="AW2853" s="201"/>
      <c r="AX2853" s="201"/>
      <c r="AZ2853" s="201"/>
      <c r="BB2853"/>
      <c r="BD2853" s="117" t="s">
        <v>4772</v>
      </c>
    </row>
    <row r="2854" spans="48:56" x14ac:dyDescent="0.25">
      <c r="AV2854" s="201"/>
      <c r="AW2854" s="201"/>
      <c r="AX2854" s="201"/>
      <c r="AZ2854" s="201"/>
      <c r="BB2854"/>
      <c r="BD2854" s="117" t="s">
        <v>4773</v>
      </c>
    </row>
    <row r="2855" spans="48:56" x14ac:dyDescent="0.25">
      <c r="AV2855" s="201"/>
      <c r="AW2855" s="201"/>
      <c r="AX2855" s="201"/>
      <c r="AZ2855" s="201"/>
      <c r="BB2855"/>
      <c r="BD2855" s="117" t="s">
        <v>4774</v>
      </c>
    </row>
    <row r="2856" spans="48:56" x14ac:dyDescent="0.25">
      <c r="AV2856" s="201"/>
      <c r="AW2856" s="201"/>
      <c r="AX2856" s="201"/>
      <c r="AZ2856" s="201"/>
      <c r="BB2856"/>
      <c r="BD2856" s="117" t="s">
        <v>4775</v>
      </c>
    </row>
    <row r="2857" spans="48:56" x14ac:dyDescent="0.25">
      <c r="AV2857" s="201"/>
      <c r="AW2857" s="201"/>
      <c r="AX2857" s="201"/>
      <c r="AZ2857" s="201"/>
      <c r="BB2857"/>
      <c r="BD2857" s="117" t="s">
        <v>4776</v>
      </c>
    </row>
    <row r="2858" spans="48:56" x14ac:dyDescent="0.25">
      <c r="AV2858" s="201"/>
      <c r="AW2858" s="201"/>
      <c r="AX2858" s="201"/>
      <c r="AZ2858" s="201"/>
      <c r="BB2858"/>
      <c r="BD2858" s="117" t="s">
        <v>4777</v>
      </c>
    </row>
    <row r="2859" spans="48:56" x14ac:dyDescent="0.25">
      <c r="AV2859" s="201"/>
      <c r="AW2859" s="201"/>
      <c r="AX2859" s="201"/>
      <c r="AZ2859" s="201"/>
      <c r="BB2859"/>
      <c r="BD2859" s="117" t="s">
        <v>4778</v>
      </c>
    </row>
    <row r="2860" spans="48:56" x14ac:dyDescent="0.25">
      <c r="AV2860" s="201"/>
      <c r="AW2860" s="201"/>
      <c r="AX2860" s="201"/>
      <c r="AZ2860" s="201"/>
      <c r="BB2860"/>
      <c r="BD2860" s="117" t="s">
        <v>4779</v>
      </c>
    </row>
    <row r="2861" spans="48:56" x14ac:dyDescent="0.25">
      <c r="AV2861" s="201"/>
      <c r="AW2861" s="201"/>
      <c r="AX2861" s="201"/>
      <c r="AZ2861" s="201"/>
      <c r="BB2861"/>
      <c r="BD2861" s="117" t="s">
        <v>4780</v>
      </c>
    </row>
    <row r="2862" spans="48:56" x14ac:dyDescent="0.25">
      <c r="AV2862" s="201"/>
      <c r="AW2862" s="201"/>
      <c r="AX2862" s="201"/>
      <c r="AZ2862" s="201"/>
      <c r="BB2862"/>
      <c r="BD2862" s="117" t="s">
        <v>4781</v>
      </c>
    </row>
    <row r="2863" spans="48:56" x14ac:dyDescent="0.25">
      <c r="AV2863" s="201"/>
      <c r="AW2863" s="201"/>
      <c r="AX2863" s="201"/>
      <c r="AZ2863" s="201"/>
      <c r="BB2863"/>
      <c r="BD2863" s="117" t="s">
        <v>4782</v>
      </c>
    </row>
    <row r="2864" spans="48:56" x14ac:dyDescent="0.25">
      <c r="AV2864" s="201"/>
      <c r="AW2864" s="201"/>
      <c r="AX2864" s="201"/>
      <c r="AZ2864" s="201"/>
      <c r="BB2864"/>
      <c r="BD2864" s="117" t="s">
        <v>4783</v>
      </c>
    </row>
    <row r="2865" spans="48:56" x14ac:dyDescent="0.25">
      <c r="AV2865" s="201"/>
      <c r="AW2865" s="201"/>
      <c r="AX2865" s="201"/>
      <c r="AZ2865" s="201"/>
      <c r="BB2865"/>
      <c r="BD2865" s="117" t="s">
        <v>4784</v>
      </c>
    </row>
    <row r="2866" spans="48:56" x14ac:dyDescent="0.25">
      <c r="AV2866" s="201"/>
      <c r="AW2866" s="201"/>
      <c r="AX2866" s="201"/>
      <c r="AZ2866" s="201"/>
      <c r="BB2866"/>
      <c r="BD2866" s="117" t="s">
        <v>4785</v>
      </c>
    </row>
    <row r="2867" spans="48:56" x14ac:dyDescent="0.25">
      <c r="AV2867" s="201"/>
      <c r="AW2867" s="201"/>
      <c r="AX2867" s="201"/>
      <c r="AZ2867" s="201"/>
      <c r="BB2867"/>
      <c r="BD2867" s="117" t="s">
        <v>4786</v>
      </c>
    </row>
    <row r="2868" spans="48:56" x14ac:dyDescent="0.25">
      <c r="AV2868" s="201"/>
      <c r="AW2868" s="201"/>
      <c r="AX2868" s="201"/>
      <c r="AZ2868" s="201"/>
      <c r="BB2868"/>
      <c r="BD2868" s="117" t="s">
        <v>4787</v>
      </c>
    </row>
    <row r="2869" spans="48:56" x14ac:dyDescent="0.25">
      <c r="AV2869" s="201"/>
      <c r="AW2869" s="201"/>
      <c r="AX2869" s="201"/>
      <c r="AZ2869" s="201"/>
      <c r="BB2869"/>
      <c r="BD2869" s="117" t="s">
        <v>4788</v>
      </c>
    </row>
    <row r="2870" spans="48:56" x14ac:dyDescent="0.25">
      <c r="AV2870" s="201"/>
      <c r="AW2870" s="201"/>
      <c r="AX2870" s="201"/>
      <c r="AZ2870" s="201"/>
      <c r="BB2870"/>
      <c r="BD2870" s="117" t="s">
        <v>4789</v>
      </c>
    </row>
    <row r="2871" spans="48:56" x14ac:dyDescent="0.25">
      <c r="AV2871" s="201"/>
      <c r="AW2871" s="201"/>
      <c r="AX2871" s="201"/>
      <c r="AZ2871" s="201"/>
      <c r="BB2871"/>
      <c r="BD2871" s="117" t="s">
        <v>4790</v>
      </c>
    </row>
    <row r="2872" spans="48:56" x14ac:dyDescent="0.25">
      <c r="AV2872" s="201"/>
      <c r="AW2872" s="201"/>
      <c r="AX2872" s="201"/>
      <c r="AZ2872" s="201"/>
      <c r="BB2872"/>
      <c r="BD2872" s="117" t="s">
        <v>4791</v>
      </c>
    </row>
    <row r="2873" spans="48:56" x14ac:dyDescent="0.25">
      <c r="AV2873" s="201"/>
      <c r="AW2873" s="201"/>
      <c r="AX2873" s="201"/>
      <c r="AZ2873" s="201"/>
      <c r="BB2873"/>
      <c r="BD2873" s="117" t="s">
        <v>4792</v>
      </c>
    </row>
    <row r="2874" spans="48:56" x14ac:dyDescent="0.25">
      <c r="AV2874" s="201"/>
      <c r="AW2874" s="201"/>
      <c r="AX2874" s="201"/>
      <c r="AZ2874" s="201"/>
      <c r="BB2874"/>
      <c r="BD2874" s="117" t="s">
        <v>4793</v>
      </c>
    </row>
    <row r="2875" spans="48:56" x14ac:dyDescent="0.25">
      <c r="AV2875" s="201"/>
      <c r="AW2875" s="201"/>
      <c r="AX2875" s="201"/>
      <c r="AZ2875" s="201"/>
      <c r="BB2875"/>
      <c r="BD2875" s="117" t="s">
        <v>4794</v>
      </c>
    </row>
    <row r="2876" spans="48:56" x14ac:dyDescent="0.25">
      <c r="AV2876" s="201"/>
      <c r="AW2876" s="201"/>
      <c r="AX2876" s="201"/>
      <c r="AZ2876" s="201"/>
      <c r="BB2876"/>
      <c r="BD2876" s="117" t="s">
        <v>4795</v>
      </c>
    </row>
    <row r="2877" spans="48:56" x14ac:dyDescent="0.25">
      <c r="AV2877" s="201"/>
      <c r="AW2877" s="201"/>
      <c r="AX2877" s="201"/>
      <c r="AZ2877" s="201"/>
      <c r="BB2877"/>
      <c r="BD2877" s="117" t="s">
        <v>4796</v>
      </c>
    </row>
    <row r="2878" spans="48:56" x14ac:dyDescent="0.25">
      <c r="AV2878" s="201"/>
      <c r="AW2878" s="201"/>
      <c r="AX2878" s="201"/>
      <c r="AZ2878" s="201"/>
      <c r="BB2878"/>
      <c r="BD2878" s="117" t="s">
        <v>4797</v>
      </c>
    </row>
    <row r="2879" spans="48:56" x14ac:dyDescent="0.25">
      <c r="AV2879" s="201"/>
      <c r="AW2879" s="201"/>
      <c r="AX2879" s="201"/>
      <c r="AZ2879" s="201"/>
      <c r="BB2879"/>
      <c r="BD2879" s="117" t="s">
        <v>4798</v>
      </c>
    </row>
    <row r="2880" spans="48:56" x14ac:dyDescent="0.25">
      <c r="AV2880" s="201"/>
      <c r="AW2880" s="201"/>
      <c r="AX2880" s="201"/>
      <c r="AZ2880" s="201"/>
      <c r="BB2880"/>
      <c r="BD2880" s="117" t="s">
        <v>4799</v>
      </c>
    </row>
    <row r="2881" spans="48:56" x14ac:dyDescent="0.25">
      <c r="AV2881" s="201"/>
      <c r="AW2881" s="201"/>
      <c r="AX2881" s="201"/>
      <c r="AZ2881" s="201"/>
      <c r="BB2881"/>
      <c r="BD2881" s="117" t="s">
        <v>4800</v>
      </c>
    </row>
    <row r="2882" spans="48:56" x14ac:dyDescent="0.25">
      <c r="AV2882" s="201"/>
      <c r="AW2882" s="201"/>
      <c r="AX2882" s="201"/>
      <c r="AZ2882" s="201"/>
      <c r="BB2882"/>
      <c r="BD2882" s="117" t="s">
        <v>4801</v>
      </c>
    </row>
    <row r="2883" spans="48:56" x14ac:dyDescent="0.25">
      <c r="AV2883" s="201"/>
      <c r="AW2883" s="201"/>
      <c r="AX2883" s="201"/>
      <c r="AZ2883" s="201"/>
      <c r="BB2883"/>
      <c r="BD2883" s="117" t="s">
        <v>4802</v>
      </c>
    </row>
    <row r="2884" spans="48:56" x14ac:dyDescent="0.25">
      <c r="AV2884" s="201"/>
      <c r="AW2884" s="201"/>
      <c r="AX2884" s="201"/>
      <c r="AZ2884" s="201"/>
      <c r="BB2884"/>
      <c r="BD2884" s="117" t="s">
        <v>4803</v>
      </c>
    </row>
    <row r="2885" spans="48:56" x14ac:dyDescent="0.25">
      <c r="AV2885" s="201"/>
      <c r="AW2885" s="201"/>
      <c r="AX2885" s="201"/>
      <c r="AZ2885" s="201"/>
      <c r="BB2885"/>
      <c r="BD2885" s="117" t="s">
        <v>4804</v>
      </c>
    </row>
    <row r="2886" spans="48:56" x14ac:dyDescent="0.25">
      <c r="AV2886" s="201"/>
      <c r="AW2886" s="201"/>
      <c r="AX2886" s="201"/>
      <c r="AZ2886" s="201"/>
      <c r="BB2886"/>
      <c r="BD2886" s="117" t="s">
        <v>4805</v>
      </c>
    </row>
    <row r="2887" spans="48:56" x14ac:dyDescent="0.25">
      <c r="AV2887" s="201"/>
      <c r="AW2887" s="201"/>
      <c r="AX2887" s="201"/>
      <c r="AZ2887" s="201"/>
      <c r="BB2887"/>
      <c r="BD2887" s="117" t="s">
        <v>4806</v>
      </c>
    </row>
    <row r="2888" spans="48:56" x14ac:dyDescent="0.25">
      <c r="AV2888" s="201"/>
      <c r="AW2888" s="201"/>
      <c r="AX2888" s="201"/>
      <c r="AZ2888" s="201"/>
      <c r="BB2888"/>
      <c r="BD2888" s="117" t="s">
        <v>4807</v>
      </c>
    </row>
    <row r="2889" spans="48:56" x14ac:dyDescent="0.25">
      <c r="AV2889" s="201"/>
      <c r="AW2889" s="201"/>
      <c r="AX2889" s="201"/>
      <c r="AZ2889" s="201"/>
      <c r="BB2889"/>
      <c r="BD2889" s="117" t="s">
        <v>4808</v>
      </c>
    </row>
    <row r="2890" spans="48:56" x14ac:dyDescent="0.25">
      <c r="AV2890" s="201"/>
      <c r="AW2890" s="201"/>
      <c r="AX2890" s="201"/>
      <c r="AZ2890" s="201"/>
      <c r="BB2890"/>
      <c r="BD2890" s="117" t="s">
        <v>4809</v>
      </c>
    </row>
    <row r="2891" spans="48:56" x14ac:dyDescent="0.25">
      <c r="AV2891" s="201"/>
      <c r="AW2891" s="201"/>
      <c r="AX2891" s="201"/>
      <c r="AZ2891" s="201"/>
      <c r="BB2891"/>
      <c r="BD2891" s="117" t="s">
        <v>4810</v>
      </c>
    </row>
    <row r="2892" spans="48:56" x14ac:dyDescent="0.25">
      <c r="AV2892" s="201"/>
      <c r="AW2892" s="201"/>
      <c r="AX2892" s="201"/>
      <c r="AZ2892" s="201"/>
      <c r="BB2892"/>
      <c r="BD2892" s="117" t="s">
        <v>4811</v>
      </c>
    </row>
    <row r="2893" spans="48:56" x14ac:dyDescent="0.25">
      <c r="AV2893" s="201"/>
      <c r="AW2893" s="201"/>
      <c r="AX2893" s="201"/>
      <c r="AZ2893" s="201"/>
      <c r="BB2893"/>
      <c r="BD2893" s="117" t="s">
        <v>4812</v>
      </c>
    </row>
    <row r="2894" spans="48:56" x14ac:dyDescent="0.25">
      <c r="AV2894" s="201"/>
      <c r="AW2894" s="201"/>
      <c r="AX2894" s="201"/>
      <c r="AZ2894" s="201"/>
      <c r="BB2894"/>
      <c r="BD2894" s="117" t="s">
        <v>4813</v>
      </c>
    </row>
    <row r="2895" spans="48:56" x14ac:dyDescent="0.25">
      <c r="AV2895" s="201"/>
      <c r="AW2895" s="201"/>
      <c r="AX2895" s="201"/>
      <c r="AZ2895" s="201"/>
      <c r="BB2895"/>
      <c r="BD2895" s="117" t="s">
        <v>4814</v>
      </c>
    </row>
    <row r="2896" spans="48:56" x14ac:dyDescent="0.25">
      <c r="AV2896" s="201"/>
      <c r="AW2896" s="201"/>
      <c r="AX2896" s="201"/>
      <c r="AZ2896" s="201"/>
      <c r="BB2896"/>
      <c r="BD2896" s="117" t="s">
        <v>4815</v>
      </c>
    </row>
    <row r="2897" spans="48:56" x14ac:dyDescent="0.25">
      <c r="AV2897" s="201"/>
      <c r="AW2897" s="201"/>
      <c r="AX2897" s="201"/>
      <c r="AZ2897" s="201"/>
      <c r="BB2897"/>
      <c r="BD2897" s="117" t="s">
        <v>4816</v>
      </c>
    </row>
    <row r="2898" spans="48:56" x14ac:dyDescent="0.25">
      <c r="AV2898" s="201"/>
      <c r="AW2898" s="201"/>
      <c r="AX2898" s="201"/>
      <c r="AZ2898" s="201"/>
      <c r="BB2898"/>
      <c r="BD2898" s="117" t="s">
        <v>4817</v>
      </c>
    </row>
    <row r="2899" spans="48:56" x14ac:dyDescent="0.25">
      <c r="AV2899" s="201"/>
      <c r="AW2899" s="201"/>
      <c r="AX2899" s="201"/>
      <c r="AZ2899" s="201"/>
      <c r="BB2899"/>
      <c r="BD2899" s="117" t="s">
        <v>4818</v>
      </c>
    </row>
    <row r="2900" spans="48:56" x14ac:dyDescent="0.25">
      <c r="AV2900" s="201"/>
      <c r="AW2900" s="201"/>
      <c r="AX2900" s="201"/>
      <c r="AZ2900" s="201"/>
      <c r="BB2900"/>
      <c r="BD2900" s="117" t="s">
        <v>4819</v>
      </c>
    </row>
    <row r="2901" spans="48:56" x14ac:dyDescent="0.25">
      <c r="AV2901" s="201"/>
      <c r="AW2901" s="201"/>
      <c r="AX2901" s="201"/>
      <c r="AZ2901" s="201"/>
      <c r="BB2901"/>
      <c r="BD2901" s="117" t="s">
        <v>4820</v>
      </c>
    </row>
    <row r="2902" spans="48:56" x14ac:dyDescent="0.25">
      <c r="AV2902" s="201"/>
      <c r="AW2902" s="201"/>
      <c r="AX2902" s="201"/>
      <c r="AZ2902" s="201"/>
      <c r="BB2902"/>
      <c r="BD2902" s="117" t="s">
        <v>4821</v>
      </c>
    </row>
    <row r="2903" spans="48:56" x14ac:dyDescent="0.25">
      <c r="AV2903" s="201"/>
      <c r="AW2903" s="201"/>
      <c r="AX2903" s="201"/>
      <c r="AZ2903" s="201"/>
      <c r="BB2903"/>
      <c r="BD2903" s="117" t="s">
        <v>4822</v>
      </c>
    </row>
    <row r="2904" spans="48:56" x14ac:dyDescent="0.25">
      <c r="AV2904" s="201"/>
      <c r="AW2904" s="201"/>
      <c r="AX2904" s="201"/>
      <c r="AZ2904" s="201"/>
      <c r="BB2904"/>
      <c r="BD2904" s="117" t="s">
        <v>4823</v>
      </c>
    </row>
    <row r="2905" spans="48:56" x14ac:dyDescent="0.25">
      <c r="AV2905" s="201"/>
      <c r="AW2905" s="201"/>
      <c r="AX2905" s="201"/>
      <c r="AZ2905" s="201"/>
      <c r="BB2905"/>
      <c r="BD2905" s="117" t="s">
        <v>4824</v>
      </c>
    </row>
    <row r="2906" spans="48:56" x14ac:dyDescent="0.25">
      <c r="AV2906" s="201"/>
      <c r="AW2906" s="201"/>
      <c r="AX2906" s="201"/>
      <c r="AZ2906" s="201"/>
      <c r="BB2906"/>
      <c r="BD2906" s="117" t="s">
        <v>4825</v>
      </c>
    </row>
    <row r="2907" spans="48:56" x14ac:dyDescent="0.25">
      <c r="AV2907" s="201"/>
      <c r="AW2907" s="201"/>
      <c r="AX2907" s="201"/>
      <c r="AZ2907" s="201"/>
      <c r="BB2907"/>
      <c r="BD2907" s="117" t="s">
        <v>4826</v>
      </c>
    </row>
    <row r="2908" spans="48:56" x14ac:dyDescent="0.25">
      <c r="AV2908" s="201"/>
      <c r="AW2908" s="201"/>
      <c r="AX2908" s="201"/>
      <c r="AZ2908" s="201"/>
      <c r="BB2908"/>
      <c r="BD2908" s="117" t="s">
        <v>4827</v>
      </c>
    </row>
    <row r="2909" spans="48:56" x14ac:dyDescent="0.25">
      <c r="AV2909" s="201"/>
      <c r="AW2909" s="201"/>
      <c r="AX2909" s="201"/>
      <c r="AZ2909" s="201"/>
      <c r="BB2909"/>
      <c r="BD2909" s="117" t="s">
        <v>4828</v>
      </c>
    </row>
    <row r="2910" spans="48:56" x14ac:dyDescent="0.25">
      <c r="AV2910" s="201"/>
      <c r="AW2910" s="201"/>
      <c r="AX2910" s="201"/>
      <c r="AZ2910" s="201"/>
      <c r="BB2910"/>
      <c r="BD2910" s="117" t="s">
        <v>4829</v>
      </c>
    </row>
    <row r="2911" spans="48:56" x14ac:dyDescent="0.25">
      <c r="AV2911" s="201"/>
      <c r="AW2911" s="201"/>
      <c r="AX2911" s="201"/>
      <c r="AZ2911" s="201"/>
      <c r="BB2911"/>
      <c r="BD2911" s="117" t="s">
        <v>4830</v>
      </c>
    </row>
    <row r="2912" spans="48:56" x14ac:dyDescent="0.25">
      <c r="AV2912" s="201"/>
      <c r="AW2912" s="201"/>
      <c r="AX2912" s="201"/>
      <c r="AZ2912" s="201"/>
      <c r="BB2912"/>
      <c r="BD2912" s="117" t="s">
        <v>4831</v>
      </c>
    </row>
    <row r="2913" spans="48:56" x14ac:dyDescent="0.25">
      <c r="AV2913" s="201"/>
      <c r="AW2913" s="201"/>
      <c r="AX2913" s="201"/>
      <c r="AZ2913" s="201"/>
      <c r="BB2913"/>
      <c r="BD2913" s="117" t="s">
        <v>4832</v>
      </c>
    </row>
    <row r="2914" spans="48:56" x14ac:dyDescent="0.25">
      <c r="AV2914" s="201"/>
      <c r="AW2914" s="201"/>
      <c r="AX2914" s="201"/>
      <c r="AZ2914" s="201"/>
      <c r="BB2914"/>
      <c r="BD2914" s="117" t="s">
        <v>4833</v>
      </c>
    </row>
    <row r="2915" spans="48:56" x14ac:dyDescent="0.25">
      <c r="AV2915" s="201"/>
      <c r="AW2915" s="201"/>
      <c r="AX2915" s="201"/>
      <c r="AZ2915" s="201"/>
      <c r="BB2915"/>
      <c r="BD2915" s="117" t="s">
        <v>4834</v>
      </c>
    </row>
    <row r="2916" spans="48:56" x14ac:dyDescent="0.25">
      <c r="AV2916" s="201"/>
      <c r="AW2916" s="201"/>
      <c r="AX2916" s="201"/>
      <c r="AZ2916" s="201"/>
      <c r="BB2916"/>
      <c r="BD2916" s="117" t="s">
        <v>4835</v>
      </c>
    </row>
    <row r="2917" spans="48:56" x14ac:dyDescent="0.25">
      <c r="AV2917" s="201"/>
      <c r="AW2917" s="201"/>
      <c r="AX2917" s="201"/>
      <c r="AZ2917" s="201"/>
      <c r="BB2917"/>
      <c r="BD2917" s="117" t="s">
        <v>4836</v>
      </c>
    </row>
    <row r="2918" spans="48:56" x14ac:dyDescent="0.25">
      <c r="AV2918" s="201"/>
      <c r="AW2918" s="201"/>
      <c r="AX2918" s="201"/>
      <c r="AZ2918" s="201"/>
      <c r="BB2918"/>
      <c r="BD2918" s="117" t="s">
        <v>4837</v>
      </c>
    </row>
    <row r="2919" spans="48:56" x14ac:dyDescent="0.25">
      <c r="AV2919" s="201"/>
      <c r="AW2919" s="201"/>
      <c r="AX2919" s="201"/>
      <c r="AZ2919" s="201"/>
      <c r="BB2919"/>
      <c r="BD2919" s="117" t="s">
        <v>4838</v>
      </c>
    </row>
    <row r="2920" spans="48:56" x14ac:dyDescent="0.25">
      <c r="AV2920" s="201"/>
      <c r="AW2920" s="201"/>
      <c r="AX2920" s="201"/>
      <c r="AZ2920" s="201"/>
      <c r="BB2920"/>
      <c r="BD2920" s="117" t="s">
        <v>4839</v>
      </c>
    </row>
    <row r="2921" spans="48:56" x14ac:dyDescent="0.25">
      <c r="AV2921" s="201"/>
      <c r="AW2921" s="201"/>
      <c r="AX2921" s="201"/>
      <c r="AZ2921" s="201"/>
      <c r="BB2921"/>
      <c r="BD2921" s="117" t="s">
        <v>4840</v>
      </c>
    </row>
    <row r="2922" spans="48:56" x14ac:dyDescent="0.25">
      <c r="AV2922" s="201"/>
      <c r="AW2922" s="201"/>
      <c r="AX2922" s="201"/>
      <c r="AZ2922" s="201"/>
      <c r="BB2922"/>
      <c r="BD2922" s="117" t="s">
        <v>4841</v>
      </c>
    </row>
    <row r="2923" spans="48:56" x14ac:dyDescent="0.25">
      <c r="AV2923" s="201"/>
      <c r="AW2923" s="201"/>
      <c r="AX2923" s="201"/>
      <c r="AZ2923" s="201"/>
      <c r="BB2923"/>
      <c r="BD2923" s="117" t="s">
        <v>4842</v>
      </c>
    </row>
    <row r="2924" spans="48:56" x14ac:dyDescent="0.25">
      <c r="AV2924" s="201"/>
      <c r="AW2924" s="201"/>
      <c r="AX2924" s="201"/>
      <c r="AZ2924" s="201"/>
      <c r="BB2924"/>
      <c r="BD2924" s="117" t="s">
        <v>4843</v>
      </c>
    </row>
    <row r="2925" spans="48:56" x14ac:dyDescent="0.25">
      <c r="AV2925" s="201"/>
      <c r="AW2925" s="201"/>
      <c r="AX2925" s="201"/>
      <c r="AZ2925" s="201"/>
      <c r="BB2925"/>
      <c r="BD2925" s="117" t="s">
        <v>4844</v>
      </c>
    </row>
    <row r="2926" spans="48:56" x14ac:dyDescent="0.25">
      <c r="AV2926" s="201"/>
      <c r="AW2926" s="201"/>
      <c r="AX2926" s="201"/>
      <c r="AZ2926" s="201"/>
      <c r="BB2926"/>
      <c r="BD2926" s="117" t="s">
        <v>4845</v>
      </c>
    </row>
    <row r="2927" spans="48:56" x14ac:dyDescent="0.25">
      <c r="AV2927" s="201"/>
      <c r="AW2927" s="201"/>
      <c r="AX2927" s="201"/>
      <c r="AZ2927" s="201"/>
      <c r="BB2927"/>
      <c r="BD2927" s="117" t="s">
        <v>4846</v>
      </c>
    </row>
    <row r="2928" spans="48:56" x14ac:dyDescent="0.25">
      <c r="AV2928" s="201"/>
      <c r="AW2928" s="201"/>
      <c r="AX2928" s="201"/>
      <c r="AZ2928" s="201"/>
      <c r="BB2928"/>
      <c r="BD2928" s="117" t="s">
        <v>4847</v>
      </c>
    </row>
    <row r="2929" spans="48:56" x14ac:dyDescent="0.25">
      <c r="AV2929" s="201"/>
      <c r="AW2929" s="201"/>
      <c r="AX2929" s="201"/>
      <c r="AZ2929" s="201"/>
      <c r="BB2929"/>
      <c r="BD2929" s="117" t="s">
        <v>4848</v>
      </c>
    </row>
    <row r="2930" spans="48:56" x14ac:dyDescent="0.25">
      <c r="AV2930" s="201"/>
      <c r="AW2930" s="201"/>
      <c r="AX2930" s="201"/>
      <c r="AZ2930" s="201"/>
      <c r="BB2930"/>
      <c r="BD2930" s="117" t="s">
        <v>4849</v>
      </c>
    </row>
    <row r="2931" spans="48:56" x14ac:dyDescent="0.25">
      <c r="AV2931" s="201"/>
      <c r="AW2931" s="201"/>
      <c r="AX2931" s="201"/>
      <c r="AZ2931" s="201"/>
      <c r="BB2931"/>
      <c r="BD2931" s="117" t="s">
        <v>4850</v>
      </c>
    </row>
    <row r="2932" spans="48:56" x14ac:dyDescent="0.25">
      <c r="AV2932" s="201"/>
      <c r="AW2932" s="201"/>
      <c r="AX2932" s="201"/>
      <c r="AZ2932" s="201"/>
      <c r="BB2932"/>
      <c r="BD2932" s="117" t="s">
        <v>4851</v>
      </c>
    </row>
    <row r="2933" spans="48:56" x14ac:dyDescent="0.25">
      <c r="AV2933" s="201"/>
      <c r="AW2933" s="201"/>
      <c r="AX2933" s="201"/>
      <c r="AZ2933" s="201"/>
      <c r="BB2933"/>
      <c r="BD2933" s="117" t="s">
        <v>4852</v>
      </c>
    </row>
    <row r="2934" spans="48:56" x14ac:dyDescent="0.25">
      <c r="AV2934" s="201"/>
      <c r="AW2934" s="201"/>
      <c r="AX2934" s="201"/>
      <c r="AZ2934" s="201"/>
      <c r="BB2934"/>
      <c r="BD2934" s="117" t="s">
        <v>4853</v>
      </c>
    </row>
    <row r="2935" spans="48:56" x14ac:dyDescent="0.25">
      <c r="AV2935" s="201"/>
      <c r="AW2935" s="201"/>
      <c r="AX2935" s="201"/>
      <c r="AZ2935" s="201"/>
      <c r="BB2935"/>
      <c r="BD2935" s="117" t="s">
        <v>4854</v>
      </c>
    </row>
    <row r="2936" spans="48:56" x14ac:dyDescent="0.25">
      <c r="AV2936" s="201"/>
      <c r="AW2936" s="201"/>
      <c r="AX2936" s="201"/>
      <c r="AZ2936" s="201"/>
      <c r="BB2936"/>
      <c r="BD2936" s="117" t="s">
        <v>4855</v>
      </c>
    </row>
    <row r="2937" spans="48:56" x14ac:dyDescent="0.25">
      <c r="AV2937" s="201"/>
      <c r="AW2937" s="201"/>
      <c r="AX2937" s="201"/>
      <c r="AZ2937" s="201"/>
      <c r="BB2937"/>
      <c r="BD2937" s="117" t="s">
        <v>4856</v>
      </c>
    </row>
    <row r="2938" spans="48:56" x14ac:dyDescent="0.25">
      <c r="AV2938" s="201"/>
      <c r="AW2938" s="201"/>
      <c r="AX2938" s="201"/>
      <c r="AZ2938" s="201"/>
      <c r="BB2938"/>
      <c r="BD2938" s="117" t="s">
        <v>4857</v>
      </c>
    </row>
    <row r="2939" spans="48:56" x14ac:dyDescent="0.25">
      <c r="AV2939" s="201"/>
      <c r="AW2939" s="201"/>
      <c r="AX2939" s="201"/>
      <c r="AZ2939" s="201"/>
      <c r="BB2939"/>
      <c r="BD2939" s="117" t="s">
        <v>4858</v>
      </c>
    </row>
    <row r="2940" spans="48:56" x14ac:dyDescent="0.25">
      <c r="AV2940" s="201"/>
      <c r="AW2940" s="201"/>
      <c r="AX2940" s="201"/>
      <c r="AZ2940" s="201"/>
      <c r="BB2940"/>
      <c r="BD2940" s="117" t="s">
        <v>4859</v>
      </c>
    </row>
    <row r="2941" spans="48:56" x14ac:dyDescent="0.25">
      <c r="AV2941" s="201"/>
      <c r="AW2941" s="201"/>
      <c r="AX2941" s="201"/>
      <c r="AZ2941" s="201"/>
      <c r="BB2941"/>
      <c r="BD2941" s="117" t="s">
        <v>4860</v>
      </c>
    </row>
    <row r="2942" spans="48:56" x14ac:dyDescent="0.25">
      <c r="AV2942" s="201"/>
      <c r="AW2942" s="201"/>
      <c r="AX2942" s="201"/>
      <c r="AZ2942" s="201"/>
      <c r="BB2942"/>
      <c r="BD2942" s="117" t="s">
        <v>4861</v>
      </c>
    </row>
    <row r="2943" spans="48:56" x14ac:dyDescent="0.25">
      <c r="AV2943" s="201"/>
      <c r="AW2943" s="201"/>
      <c r="AX2943" s="201"/>
      <c r="AZ2943" s="201"/>
      <c r="BB2943"/>
      <c r="BD2943" s="117" t="s">
        <v>4862</v>
      </c>
    </row>
    <row r="2944" spans="48:56" x14ac:dyDescent="0.25">
      <c r="AV2944" s="201"/>
      <c r="AW2944" s="201"/>
      <c r="AX2944" s="201"/>
      <c r="AZ2944" s="201"/>
      <c r="BB2944"/>
      <c r="BD2944" s="117" t="s">
        <v>4863</v>
      </c>
    </row>
    <row r="2945" spans="48:56" x14ac:dyDescent="0.25">
      <c r="AV2945" s="201"/>
      <c r="AW2945" s="201"/>
      <c r="AX2945" s="201"/>
      <c r="AZ2945" s="201"/>
      <c r="BB2945"/>
      <c r="BD2945" s="117" t="s">
        <v>4864</v>
      </c>
    </row>
    <row r="2946" spans="48:56" x14ac:dyDescent="0.25">
      <c r="AV2946" s="201"/>
      <c r="AW2946" s="201"/>
      <c r="AX2946" s="201"/>
      <c r="AZ2946" s="201"/>
      <c r="BB2946"/>
      <c r="BD2946" s="117" t="s">
        <v>4865</v>
      </c>
    </row>
    <row r="2947" spans="48:56" x14ac:dyDescent="0.25">
      <c r="AV2947" s="201"/>
      <c r="AW2947" s="201"/>
      <c r="AX2947" s="201"/>
      <c r="AZ2947" s="201"/>
      <c r="BB2947"/>
      <c r="BD2947" s="117" t="s">
        <v>4866</v>
      </c>
    </row>
    <row r="2948" spans="48:56" x14ac:dyDescent="0.25">
      <c r="AV2948" s="201"/>
      <c r="AW2948" s="201"/>
      <c r="AX2948" s="201"/>
      <c r="AZ2948" s="201"/>
      <c r="BB2948"/>
      <c r="BD2948" s="117" t="s">
        <v>4867</v>
      </c>
    </row>
    <row r="2949" spans="48:56" x14ac:dyDescent="0.25">
      <c r="AV2949" s="201"/>
      <c r="AW2949" s="201"/>
      <c r="AX2949" s="201"/>
      <c r="AZ2949" s="201"/>
      <c r="BB2949"/>
      <c r="BD2949" s="117" t="s">
        <v>4868</v>
      </c>
    </row>
    <row r="2950" spans="48:56" x14ac:dyDescent="0.25">
      <c r="AV2950" s="201"/>
      <c r="AW2950" s="201"/>
      <c r="AX2950" s="201"/>
      <c r="AZ2950" s="201"/>
      <c r="BB2950"/>
      <c r="BD2950" s="117" t="s">
        <v>4869</v>
      </c>
    </row>
    <row r="2951" spans="48:56" x14ac:dyDescent="0.25">
      <c r="AV2951" s="201"/>
      <c r="AW2951" s="201"/>
      <c r="AX2951" s="201"/>
      <c r="AZ2951" s="201"/>
      <c r="BB2951"/>
      <c r="BD2951" s="117" t="s">
        <v>4870</v>
      </c>
    </row>
    <row r="2952" spans="48:56" x14ac:dyDescent="0.25">
      <c r="AV2952" s="201"/>
      <c r="AW2952" s="201"/>
      <c r="AX2952" s="201"/>
      <c r="AZ2952" s="201"/>
      <c r="BB2952"/>
      <c r="BD2952" s="117" t="s">
        <v>4871</v>
      </c>
    </row>
    <row r="2953" spans="48:56" x14ac:dyDescent="0.25">
      <c r="AV2953" s="201"/>
      <c r="AW2953" s="201"/>
      <c r="AX2953" s="201"/>
      <c r="AZ2953" s="201"/>
      <c r="BB2953"/>
      <c r="BD2953" s="117" t="s">
        <v>4872</v>
      </c>
    </row>
    <row r="2954" spans="48:56" x14ac:dyDescent="0.25">
      <c r="AV2954" s="201"/>
      <c r="AW2954" s="201"/>
      <c r="AX2954" s="201"/>
      <c r="AZ2954" s="201"/>
      <c r="BB2954"/>
      <c r="BD2954" s="117" t="s">
        <v>4873</v>
      </c>
    </row>
    <row r="2955" spans="48:56" x14ac:dyDescent="0.25">
      <c r="AV2955" s="201"/>
      <c r="AW2955" s="201"/>
      <c r="AX2955" s="201"/>
      <c r="AZ2955" s="201"/>
      <c r="BB2955"/>
      <c r="BD2955" s="117" t="s">
        <v>4874</v>
      </c>
    </row>
    <row r="2956" spans="48:56" x14ac:dyDescent="0.25">
      <c r="AV2956" s="201"/>
      <c r="AW2956" s="201"/>
      <c r="AX2956" s="201"/>
      <c r="AZ2956" s="201"/>
      <c r="BB2956"/>
      <c r="BD2956" s="117" t="s">
        <v>4875</v>
      </c>
    </row>
    <row r="2957" spans="48:56" x14ac:dyDescent="0.25">
      <c r="AV2957" s="201"/>
      <c r="AW2957" s="201"/>
      <c r="AX2957" s="201"/>
      <c r="AZ2957" s="201"/>
      <c r="BB2957"/>
      <c r="BD2957" s="117" t="s">
        <v>4876</v>
      </c>
    </row>
    <row r="2958" spans="48:56" x14ac:dyDescent="0.25">
      <c r="AV2958" s="201"/>
      <c r="AW2958" s="201"/>
      <c r="AX2958" s="201"/>
      <c r="AZ2958" s="201"/>
      <c r="BB2958"/>
      <c r="BD2958" s="117" t="s">
        <v>4877</v>
      </c>
    </row>
    <row r="2959" spans="48:56" x14ac:dyDescent="0.25">
      <c r="AV2959" s="201"/>
      <c r="AW2959" s="201"/>
      <c r="AX2959" s="201"/>
      <c r="AZ2959" s="201"/>
      <c r="BB2959"/>
      <c r="BD2959" s="117" t="s">
        <v>4878</v>
      </c>
    </row>
    <row r="2960" spans="48:56" x14ac:dyDescent="0.25">
      <c r="AV2960" s="201"/>
      <c r="AW2960" s="201"/>
      <c r="AX2960" s="201"/>
      <c r="AZ2960" s="201"/>
      <c r="BB2960"/>
      <c r="BD2960" s="117" t="s">
        <v>4879</v>
      </c>
    </row>
    <row r="2961" spans="48:56" x14ac:dyDescent="0.25">
      <c r="AV2961" s="201"/>
      <c r="AW2961" s="201"/>
      <c r="AX2961" s="201"/>
      <c r="AZ2961" s="201"/>
      <c r="BB2961"/>
      <c r="BD2961" s="117" t="s">
        <v>4880</v>
      </c>
    </row>
    <row r="2962" spans="48:56" x14ac:dyDescent="0.25">
      <c r="AV2962" s="201"/>
      <c r="AW2962" s="201"/>
      <c r="AX2962" s="201"/>
      <c r="AZ2962" s="201"/>
      <c r="BB2962"/>
      <c r="BD2962" s="117" t="s">
        <v>4881</v>
      </c>
    </row>
    <row r="2963" spans="48:56" x14ac:dyDescent="0.25">
      <c r="AV2963" s="201"/>
      <c r="AW2963" s="201"/>
      <c r="AX2963" s="201"/>
      <c r="AZ2963" s="201"/>
      <c r="BB2963"/>
      <c r="BD2963" s="117" t="s">
        <v>4882</v>
      </c>
    </row>
    <row r="2964" spans="48:56" x14ac:dyDescent="0.25">
      <c r="AV2964" s="201"/>
      <c r="AW2964" s="201"/>
      <c r="AX2964" s="201"/>
      <c r="AZ2964" s="201"/>
      <c r="BB2964"/>
      <c r="BD2964" s="117" t="s">
        <v>4883</v>
      </c>
    </row>
    <row r="2965" spans="48:56" x14ac:dyDescent="0.25">
      <c r="AV2965" s="201"/>
      <c r="AW2965" s="201"/>
      <c r="AX2965" s="201"/>
      <c r="AZ2965" s="201"/>
      <c r="BB2965"/>
      <c r="BD2965" s="117" t="s">
        <v>4884</v>
      </c>
    </row>
    <row r="2966" spans="48:56" x14ac:dyDescent="0.25">
      <c r="AV2966" s="201"/>
      <c r="AW2966" s="201"/>
      <c r="AX2966" s="201"/>
      <c r="AZ2966" s="201"/>
      <c r="BB2966"/>
      <c r="BD2966" s="117" t="s">
        <v>4885</v>
      </c>
    </row>
    <row r="2967" spans="48:56" x14ac:dyDescent="0.25">
      <c r="AV2967" s="201"/>
      <c r="AW2967" s="201"/>
      <c r="AX2967" s="201"/>
      <c r="AZ2967" s="201"/>
      <c r="BB2967"/>
      <c r="BD2967" s="117" t="s">
        <v>4886</v>
      </c>
    </row>
    <row r="2968" spans="48:56" x14ac:dyDescent="0.25">
      <c r="AV2968" s="201"/>
      <c r="AW2968" s="201"/>
      <c r="AX2968" s="201"/>
      <c r="AZ2968" s="201"/>
      <c r="BB2968"/>
      <c r="BD2968" s="117" t="s">
        <v>4887</v>
      </c>
    </row>
    <row r="2969" spans="48:56" x14ac:dyDescent="0.25">
      <c r="AV2969" s="201"/>
      <c r="AW2969" s="201"/>
      <c r="AX2969" s="201"/>
      <c r="AZ2969" s="201"/>
      <c r="BB2969"/>
      <c r="BD2969" s="117" t="s">
        <v>4888</v>
      </c>
    </row>
    <row r="2970" spans="48:56" x14ac:dyDescent="0.25">
      <c r="AV2970" s="201"/>
      <c r="AW2970" s="201"/>
      <c r="AX2970" s="201"/>
      <c r="AZ2970" s="201"/>
      <c r="BB2970"/>
      <c r="BD2970" s="117" t="s">
        <v>4889</v>
      </c>
    </row>
    <row r="2971" spans="48:56" x14ac:dyDescent="0.25">
      <c r="AV2971" s="201"/>
      <c r="AW2971" s="201"/>
      <c r="AX2971" s="201"/>
      <c r="AZ2971" s="201"/>
      <c r="BB2971"/>
      <c r="BD2971" s="117" t="s">
        <v>4890</v>
      </c>
    </row>
    <row r="2972" spans="48:56" x14ac:dyDescent="0.25">
      <c r="AV2972" s="201"/>
      <c r="AW2972" s="201"/>
      <c r="AX2972" s="201"/>
      <c r="AZ2972" s="201"/>
      <c r="BB2972"/>
      <c r="BD2972" s="117" t="s">
        <v>4891</v>
      </c>
    </row>
    <row r="2973" spans="48:56" x14ac:dyDescent="0.25">
      <c r="AV2973" s="201"/>
      <c r="AW2973" s="201"/>
      <c r="AX2973" s="201"/>
      <c r="AZ2973" s="201"/>
      <c r="BB2973"/>
      <c r="BD2973" s="117" t="s">
        <v>4892</v>
      </c>
    </row>
    <row r="2974" spans="48:56" x14ac:dyDescent="0.25">
      <c r="AV2974" s="201"/>
      <c r="AW2974" s="201"/>
      <c r="AX2974" s="201"/>
      <c r="AZ2974" s="201"/>
      <c r="BB2974"/>
      <c r="BD2974" s="117" t="s">
        <v>4893</v>
      </c>
    </row>
    <row r="2975" spans="48:56" x14ac:dyDescent="0.25">
      <c r="AV2975" s="201"/>
      <c r="AW2975" s="201"/>
      <c r="AX2975" s="201"/>
      <c r="AZ2975" s="201"/>
      <c r="BB2975"/>
      <c r="BD2975" s="117" t="s">
        <v>4894</v>
      </c>
    </row>
    <row r="2976" spans="48:56" x14ac:dyDescent="0.25">
      <c r="AV2976" s="201"/>
      <c r="AW2976" s="201"/>
      <c r="AX2976" s="201"/>
      <c r="AZ2976" s="201"/>
      <c r="BB2976"/>
      <c r="BD2976" s="117" t="s">
        <v>4895</v>
      </c>
    </row>
    <row r="2977" spans="48:56" x14ac:dyDescent="0.25">
      <c r="AV2977" s="201"/>
      <c r="AW2977" s="201"/>
      <c r="AX2977" s="201"/>
      <c r="AZ2977" s="201"/>
      <c r="BB2977"/>
      <c r="BD2977" s="117" t="s">
        <v>4896</v>
      </c>
    </row>
    <row r="2978" spans="48:56" x14ac:dyDescent="0.25">
      <c r="AV2978" s="201"/>
      <c r="AW2978" s="201"/>
      <c r="AX2978" s="201"/>
      <c r="AZ2978" s="201"/>
      <c r="BB2978"/>
      <c r="BD2978" s="117" t="s">
        <v>4897</v>
      </c>
    </row>
    <row r="2979" spans="48:56" x14ac:dyDescent="0.25">
      <c r="AV2979" s="201"/>
      <c r="AW2979" s="201"/>
      <c r="AX2979" s="201"/>
      <c r="AZ2979" s="201"/>
      <c r="BB2979"/>
      <c r="BD2979" s="117" t="s">
        <v>4898</v>
      </c>
    </row>
    <row r="2980" spans="48:56" x14ac:dyDescent="0.25">
      <c r="AV2980" s="201"/>
      <c r="AW2980" s="201"/>
      <c r="AX2980" s="201"/>
      <c r="AZ2980" s="201"/>
      <c r="BB2980"/>
      <c r="BD2980" s="117" t="s">
        <v>4899</v>
      </c>
    </row>
    <row r="2981" spans="48:56" x14ac:dyDescent="0.25">
      <c r="AV2981" s="201"/>
      <c r="AW2981" s="201"/>
      <c r="AX2981" s="201"/>
      <c r="AZ2981" s="201"/>
      <c r="BB2981"/>
      <c r="BD2981" s="117" t="s">
        <v>4900</v>
      </c>
    </row>
    <row r="2982" spans="48:56" x14ac:dyDescent="0.25">
      <c r="AV2982" s="201"/>
      <c r="AW2982" s="201"/>
      <c r="AX2982" s="201"/>
      <c r="AZ2982" s="201"/>
      <c r="BB2982"/>
      <c r="BD2982" s="117" t="s">
        <v>4901</v>
      </c>
    </row>
    <row r="2983" spans="48:56" x14ac:dyDescent="0.25">
      <c r="AV2983" s="201"/>
      <c r="AW2983" s="201"/>
      <c r="AX2983" s="201"/>
      <c r="AZ2983" s="201"/>
      <c r="BB2983"/>
      <c r="BD2983" s="117" t="s">
        <v>4902</v>
      </c>
    </row>
    <row r="2984" spans="48:56" x14ac:dyDescent="0.25">
      <c r="AV2984" s="201"/>
      <c r="AW2984" s="201"/>
      <c r="AX2984" s="201"/>
      <c r="AZ2984" s="201"/>
      <c r="BB2984"/>
      <c r="BD2984" s="117" t="s">
        <v>4903</v>
      </c>
    </row>
    <row r="2985" spans="48:56" x14ac:dyDescent="0.25">
      <c r="AV2985" s="201"/>
      <c r="AW2985" s="201"/>
      <c r="AX2985" s="201"/>
      <c r="AZ2985" s="201"/>
      <c r="BB2985"/>
      <c r="BD2985" s="117" t="s">
        <v>4904</v>
      </c>
    </row>
    <row r="2986" spans="48:56" x14ac:dyDescent="0.25">
      <c r="AV2986" s="201"/>
      <c r="AW2986" s="201"/>
      <c r="AX2986" s="201"/>
      <c r="AZ2986" s="201"/>
      <c r="BB2986"/>
      <c r="BD2986" s="117" t="s">
        <v>4905</v>
      </c>
    </row>
    <row r="2987" spans="48:56" x14ac:dyDescent="0.25">
      <c r="AV2987" s="201"/>
      <c r="AW2987" s="201"/>
      <c r="AX2987" s="201"/>
      <c r="AZ2987" s="201"/>
      <c r="BB2987"/>
      <c r="BD2987" s="117" t="s">
        <v>4906</v>
      </c>
    </row>
    <row r="2988" spans="48:56" x14ac:dyDescent="0.25">
      <c r="AV2988" s="201"/>
      <c r="AW2988" s="201"/>
      <c r="AX2988" s="201"/>
      <c r="AZ2988" s="201"/>
      <c r="BB2988"/>
      <c r="BD2988" s="117" t="s">
        <v>4907</v>
      </c>
    </row>
    <row r="2989" spans="48:56" x14ac:dyDescent="0.25">
      <c r="AV2989" s="201"/>
      <c r="AW2989" s="201"/>
      <c r="AX2989" s="201"/>
      <c r="AZ2989" s="201"/>
      <c r="BB2989"/>
      <c r="BD2989" s="117" t="s">
        <v>4908</v>
      </c>
    </row>
    <row r="2990" spans="48:56" x14ac:dyDescent="0.25">
      <c r="AV2990" s="201"/>
      <c r="AW2990" s="201"/>
      <c r="AX2990" s="201"/>
      <c r="AZ2990" s="201"/>
      <c r="BB2990"/>
      <c r="BD2990" s="117" t="s">
        <v>4909</v>
      </c>
    </row>
    <row r="2991" spans="48:56" x14ac:dyDescent="0.25">
      <c r="AV2991" s="201"/>
      <c r="AW2991" s="201"/>
      <c r="AX2991" s="201"/>
      <c r="AZ2991" s="201"/>
      <c r="BB2991"/>
      <c r="BD2991" s="117" t="s">
        <v>4910</v>
      </c>
    </row>
    <row r="2992" spans="48:56" x14ac:dyDescent="0.25">
      <c r="AV2992" s="201"/>
      <c r="AW2992" s="201"/>
      <c r="AX2992" s="201"/>
      <c r="AZ2992" s="201"/>
      <c r="BB2992"/>
      <c r="BD2992" s="117" t="s">
        <v>4911</v>
      </c>
    </row>
    <row r="2993" spans="48:56" x14ac:dyDescent="0.25">
      <c r="AV2993" s="201"/>
      <c r="AW2993" s="201"/>
      <c r="AX2993" s="201"/>
      <c r="AZ2993" s="201"/>
      <c r="BB2993"/>
      <c r="BD2993" s="117" t="s">
        <v>4912</v>
      </c>
    </row>
    <row r="2994" spans="48:56" x14ac:dyDescent="0.25">
      <c r="AV2994" s="201"/>
      <c r="AW2994" s="201"/>
      <c r="AX2994" s="201"/>
      <c r="AZ2994" s="201"/>
      <c r="BB2994"/>
      <c r="BD2994" s="117" t="s">
        <v>4913</v>
      </c>
    </row>
    <row r="2995" spans="48:56" x14ac:dyDescent="0.25">
      <c r="AV2995" s="201"/>
      <c r="AW2995" s="201"/>
      <c r="AX2995" s="201"/>
      <c r="AZ2995" s="201"/>
      <c r="BB2995"/>
      <c r="BD2995" s="117" t="s">
        <v>4914</v>
      </c>
    </row>
    <row r="2996" spans="48:56" x14ac:dyDescent="0.25">
      <c r="AV2996" s="201"/>
      <c r="AW2996" s="201"/>
      <c r="AX2996" s="201"/>
      <c r="AZ2996" s="201"/>
      <c r="BB2996"/>
      <c r="BD2996" s="117" t="s">
        <v>4915</v>
      </c>
    </row>
    <row r="2997" spans="48:56" x14ac:dyDescent="0.25">
      <c r="AV2997" s="201"/>
      <c r="AW2997" s="201"/>
      <c r="AX2997" s="201"/>
      <c r="AZ2997" s="201"/>
      <c r="BB2997"/>
      <c r="BD2997" s="117" t="s">
        <v>4916</v>
      </c>
    </row>
    <row r="2998" spans="48:56" x14ac:dyDescent="0.25">
      <c r="AV2998" s="201"/>
      <c r="AW2998" s="201"/>
      <c r="AX2998" s="201"/>
      <c r="AZ2998" s="201"/>
      <c r="BB2998"/>
      <c r="BD2998" s="117" t="s">
        <v>4917</v>
      </c>
    </row>
    <row r="2999" spans="48:56" x14ac:dyDescent="0.25">
      <c r="AV2999" s="201"/>
      <c r="AW2999" s="201"/>
      <c r="AX2999" s="201"/>
      <c r="AZ2999" s="201"/>
      <c r="BB2999"/>
      <c r="BD2999" s="117" t="s">
        <v>4918</v>
      </c>
    </row>
    <row r="3000" spans="48:56" x14ac:dyDescent="0.25">
      <c r="AV3000" s="201"/>
      <c r="AW3000" s="201"/>
      <c r="AX3000" s="201"/>
      <c r="AZ3000" s="201"/>
      <c r="BB3000"/>
      <c r="BD3000" s="117" t="s">
        <v>4919</v>
      </c>
    </row>
    <row r="3001" spans="48:56" x14ac:dyDescent="0.25">
      <c r="AV3001" s="201"/>
      <c r="AW3001" s="201"/>
      <c r="AX3001" s="201"/>
      <c r="AZ3001" s="201"/>
      <c r="BB3001"/>
      <c r="BD3001" s="117" t="s">
        <v>4920</v>
      </c>
    </row>
    <row r="3002" spans="48:56" x14ac:dyDescent="0.25">
      <c r="AV3002" s="201"/>
      <c r="AW3002" s="201"/>
      <c r="AX3002" s="201"/>
      <c r="AZ3002" s="201"/>
      <c r="BB3002"/>
      <c r="BD3002" s="117" t="s">
        <v>4921</v>
      </c>
    </row>
    <row r="3003" spans="48:56" x14ac:dyDescent="0.25">
      <c r="AV3003" s="201"/>
      <c r="AW3003" s="201"/>
      <c r="AX3003" s="201"/>
      <c r="AZ3003" s="201"/>
      <c r="BB3003"/>
      <c r="BD3003" s="117" t="s">
        <v>4922</v>
      </c>
    </row>
    <row r="3004" spans="48:56" x14ac:dyDescent="0.25">
      <c r="AV3004" s="201"/>
      <c r="AW3004" s="201"/>
      <c r="AX3004" s="201"/>
      <c r="AZ3004" s="201"/>
      <c r="BB3004"/>
      <c r="BD3004" s="117" t="s">
        <v>4923</v>
      </c>
    </row>
    <row r="3005" spans="48:56" x14ac:dyDescent="0.25">
      <c r="AV3005" s="201"/>
      <c r="AW3005" s="201"/>
      <c r="AX3005" s="201"/>
      <c r="AZ3005" s="201"/>
      <c r="BB3005"/>
      <c r="BD3005" s="117" t="s">
        <v>4924</v>
      </c>
    </row>
    <row r="3006" spans="48:56" x14ac:dyDescent="0.25">
      <c r="AV3006" s="201"/>
      <c r="AW3006" s="201"/>
      <c r="AX3006" s="201"/>
      <c r="AZ3006" s="201"/>
      <c r="BB3006"/>
      <c r="BD3006" s="117" t="s">
        <v>4925</v>
      </c>
    </row>
    <row r="3007" spans="48:56" x14ac:dyDescent="0.25">
      <c r="AV3007" s="201"/>
      <c r="AW3007" s="201"/>
      <c r="AX3007" s="201"/>
      <c r="AZ3007" s="201"/>
      <c r="BB3007"/>
      <c r="BD3007" s="117" t="s">
        <v>4926</v>
      </c>
    </row>
    <row r="3008" spans="48:56" x14ac:dyDescent="0.25">
      <c r="AV3008" s="201"/>
      <c r="AW3008" s="201"/>
      <c r="AX3008" s="201"/>
      <c r="AZ3008" s="201"/>
      <c r="BB3008"/>
      <c r="BD3008" s="117" t="s">
        <v>4927</v>
      </c>
    </row>
    <row r="3009" spans="48:56" x14ac:dyDescent="0.25">
      <c r="AV3009" s="201"/>
      <c r="AW3009" s="201"/>
      <c r="AX3009" s="201"/>
      <c r="AZ3009" s="201"/>
      <c r="BB3009"/>
      <c r="BD3009" s="117" t="s">
        <v>4928</v>
      </c>
    </row>
    <row r="3010" spans="48:56" x14ac:dyDescent="0.25">
      <c r="AV3010" s="201"/>
      <c r="AW3010" s="201"/>
      <c r="AX3010" s="201"/>
      <c r="AZ3010" s="201"/>
      <c r="BB3010"/>
      <c r="BD3010" s="117" t="s">
        <v>4929</v>
      </c>
    </row>
    <row r="3011" spans="48:56" x14ac:dyDescent="0.25">
      <c r="AV3011" s="201"/>
      <c r="AW3011" s="201"/>
      <c r="AX3011" s="201"/>
      <c r="AZ3011" s="201"/>
      <c r="BB3011"/>
      <c r="BD3011" s="117" t="s">
        <v>4930</v>
      </c>
    </row>
    <row r="3012" spans="48:56" x14ac:dyDescent="0.25">
      <c r="AV3012" s="201"/>
      <c r="AW3012" s="201"/>
      <c r="AX3012" s="201"/>
      <c r="AZ3012" s="201"/>
      <c r="BB3012"/>
      <c r="BD3012" s="117" t="s">
        <v>4931</v>
      </c>
    </row>
    <row r="3013" spans="48:56" x14ac:dyDescent="0.25">
      <c r="AV3013" s="201"/>
      <c r="AW3013" s="201"/>
      <c r="AX3013" s="201"/>
      <c r="AZ3013" s="201"/>
      <c r="BB3013"/>
      <c r="BD3013" s="117" t="s">
        <v>4932</v>
      </c>
    </row>
    <row r="3014" spans="48:56" x14ac:dyDescent="0.25">
      <c r="AV3014" s="201"/>
      <c r="AW3014" s="201"/>
      <c r="AX3014" s="201"/>
      <c r="AZ3014" s="201"/>
      <c r="BB3014"/>
      <c r="BD3014" s="117" t="s">
        <v>4933</v>
      </c>
    </row>
    <row r="3015" spans="48:56" x14ac:dyDescent="0.25">
      <c r="AV3015" s="201"/>
      <c r="AW3015" s="201"/>
      <c r="AX3015" s="201"/>
      <c r="AZ3015" s="201"/>
      <c r="BB3015"/>
      <c r="BD3015" s="117" t="s">
        <v>4934</v>
      </c>
    </row>
    <row r="3016" spans="48:56" x14ac:dyDescent="0.25">
      <c r="AV3016" s="201"/>
      <c r="AW3016" s="201"/>
      <c r="AX3016" s="201"/>
      <c r="AZ3016" s="201"/>
      <c r="BB3016"/>
      <c r="BD3016" s="117" t="s">
        <v>4935</v>
      </c>
    </row>
    <row r="3017" spans="48:56" x14ac:dyDescent="0.25">
      <c r="AV3017" s="201"/>
      <c r="AW3017" s="201"/>
      <c r="AX3017" s="201"/>
      <c r="AZ3017" s="201"/>
      <c r="BB3017"/>
      <c r="BD3017" s="117" t="s">
        <v>4936</v>
      </c>
    </row>
    <row r="3018" spans="48:56" x14ac:dyDescent="0.25">
      <c r="AV3018" s="201"/>
      <c r="AW3018" s="201"/>
      <c r="AX3018" s="201"/>
      <c r="AZ3018" s="201"/>
      <c r="BB3018"/>
      <c r="BD3018" s="117" t="s">
        <v>4937</v>
      </c>
    </row>
    <row r="3019" spans="48:56" x14ac:dyDescent="0.25">
      <c r="AV3019" s="201"/>
      <c r="AW3019" s="201"/>
      <c r="AX3019" s="201"/>
      <c r="AZ3019" s="201"/>
      <c r="BB3019"/>
      <c r="BD3019" s="117" t="s">
        <v>4938</v>
      </c>
    </row>
    <row r="3020" spans="48:56" x14ac:dyDescent="0.25">
      <c r="AV3020" s="201"/>
      <c r="AW3020" s="201"/>
      <c r="AX3020" s="201"/>
      <c r="AZ3020" s="201"/>
      <c r="BB3020"/>
      <c r="BD3020" s="117" t="s">
        <v>4939</v>
      </c>
    </row>
    <row r="3021" spans="48:56" x14ac:dyDescent="0.25">
      <c r="AV3021" s="201"/>
      <c r="AW3021" s="201"/>
      <c r="AX3021" s="201"/>
      <c r="AZ3021" s="201"/>
      <c r="BB3021"/>
      <c r="BD3021" s="117" t="s">
        <v>4940</v>
      </c>
    </row>
    <row r="3022" spans="48:56" x14ac:dyDescent="0.25">
      <c r="AV3022" s="201"/>
      <c r="AW3022" s="201"/>
      <c r="AX3022" s="201"/>
      <c r="AZ3022" s="201"/>
      <c r="BB3022"/>
      <c r="BD3022" s="117" t="s">
        <v>4941</v>
      </c>
    </row>
    <row r="3023" spans="48:56" x14ac:dyDescent="0.25">
      <c r="AV3023" s="201"/>
      <c r="AW3023" s="201"/>
      <c r="AX3023" s="201"/>
      <c r="AZ3023" s="201"/>
      <c r="BB3023"/>
      <c r="BD3023" s="117" t="s">
        <v>4942</v>
      </c>
    </row>
    <row r="3024" spans="48:56" x14ac:dyDescent="0.25">
      <c r="AV3024" s="201"/>
      <c r="AW3024" s="201"/>
      <c r="AX3024" s="201"/>
      <c r="AZ3024" s="201"/>
      <c r="BB3024"/>
      <c r="BD3024" s="117" t="s">
        <v>4943</v>
      </c>
    </row>
    <row r="3025" spans="48:56" x14ac:dyDescent="0.25">
      <c r="AV3025" s="201"/>
      <c r="AW3025" s="201"/>
      <c r="AX3025" s="201"/>
      <c r="AZ3025" s="201"/>
      <c r="BB3025"/>
      <c r="BD3025" s="117" t="s">
        <v>4944</v>
      </c>
    </row>
    <row r="3026" spans="48:56" x14ac:dyDescent="0.25">
      <c r="AV3026" s="201"/>
      <c r="AW3026" s="201"/>
      <c r="AX3026" s="201"/>
      <c r="AZ3026" s="201"/>
      <c r="BB3026"/>
      <c r="BD3026" s="117" t="s">
        <v>4945</v>
      </c>
    </row>
    <row r="3027" spans="48:56" x14ac:dyDescent="0.25">
      <c r="AV3027" s="201"/>
      <c r="AW3027" s="201"/>
      <c r="AX3027" s="201"/>
      <c r="AZ3027" s="201"/>
      <c r="BB3027"/>
      <c r="BD3027" s="117" t="s">
        <v>4946</v>
      </c>
    </row>
    <row r="3028" spans="48:56" x14ac:dyDescent="0.25">
      <c r="AV3028" s="201"/>
      <c r="AW3028" s="201"/>
      <c r="AX3028" s="201"/>
      <c r="AZ3028" s="201"/>
      <c r="BB3028"/>
      <c r="BD3028" s="117" t="s">
        <v>4947</v>
      </c>
    </row>
    <row r="3029" spans="48:56" x14ac:dyDescent="0.25">
      <c r="AV3029" s="201"/>
      <c r="AW3029" s="201"/>
      <c r="AX3029" s="201"/>
      <c r="AZ3029" s="201"/>
      <c r="BB3029"/>
      <c r="BD3029" s="117" t="s">
        <v>4948</v>
      </c>
    </row>
    <row r="3030" spans="48:56" x14ac:dyDescent="0.25">
      <c r="AV3030" s="201"/>
      <c r="AW3030" s="201"/>
      <c r="AX3030" s="201"/>
      <c r="AZ3030" s="201"/>
      <c r="BB3030"/>
      <c r="BD3030" s="117" t="s">
        <v>4949</v>
      </c>
    </row>
    <row r="3031" spans="48:56" x14ac:dyDescent="0.25">
      <c r="AV3031" s="201"/>
      <c r="AW3031" s="201"/>
      <c r="AX3031" s="201"/>
      <c r="AZ3031" s="201"/>
      <c r="BB3031"/>
      <c r="BD3031" s="117" t="s">
        <v>4950</v>
      </c>
    </row>
    <row r="3032" spans="48:56" x14ac:dyDescent="0.25">
      <c r="AV3032" s="201"/>
      <c r="AW3032" s="201"/>
      <c r="AX3032" s="201"/>
      <c r="AZ3032" s="201"/>
      <c r="BB3032"/>
      <c r="BD3032" s="117" t="s">
        <v>4951</v>
      </c>
    </row>
    <row r="3033" spans="48:56" x14ac:dyDescent="0.25">
      <c r="AV3033" s="201"/>
      <c r="AW3033" s="201"/>
      <c r="AX3033" s="201"/>
      <c r="AZ3033" s="201"/>
      <c r="BB3033"/>
      <c r="BD3033" s="117" t="s">
        <v>4952</v>
      </c>
    </row>
    <row r="3034" spans="48:56" x14ac:dyDescent="0.25">
      <c r="AV3034" s="201"/>
      <c r="AW3034" s="201"/>
      <c r="AX3034" s="201"/>
      <c r="AZ3034" s="201"/>
      <c r="BB3034"/>
      <c r="BD3034" s="117" t="s">
        <v>4953</v>
      </c>
    </row>
    <row r="3035" spans="48:56" x14ac:dyDescent="0.25">
      <c r="AV3035" s="201"/>
      <c r="AW3035" s="201"/>
      <c r="AX3035" s="201"/>
      <c r="AZ3035" s="201"/>
      <c r="BB3035"/>
      <c r="BD3035" s="117" t="s">
        <v>4954</v>
      </c>
    </row>
    <row r="3036" spans="48:56" x14ac:dyDescent="0.25">
      <c r="AV3036" s="201"/>
      <c r="AW3036" s="201"/>
      <c r="AX3036" s="201"/>
      <c r="AZ3036" s="201"/>
      <c r="BB3036"/>
      <c r="BD3036" s="117" t="s">
        <v>4955</v>
      </c>
    </row>
    <row r="3037" spans="48:56" x14ac:dyDescent="0.25">
      <c r="AV3037" s="201"/>
      <c r="AW3037" s="201"/>
      <c r="AX3037" s="201"/>
      <c r="AZ3037" s="201"/>
      <c r="BB3037"/>
      <c r="BD3037" s="117" t="s">
        <v>4956</v>
      </c>
    </row>
    <row r="3038" spans="48:56" x14ac:dyDescent="0.25">
      <c r="AV3038" s="201"/>
      <c r="AW3038" s="201"/>
      <c r="AX3038" s="201"/>
      <c r="AZ3038" s="201"/>
      <c r="BB3038"/>
      <c r="BD3038" s="117" t="s">
        <v>4957</v>
      </c>
    </row>
    <row r="3039" spans="48:56" x14ac:dyDescent="0.25">
      <c r="AV3039" s="201"/>
      <c r="AW3039" s="201"/>
      <c r="AX3039" s="201"/>
      <c r="AZ3039" s="201"/>
      <c r="BB3039"/>
      <c r="BD3039" s="117" t="s">
        <v>4958</v>
      </c>
    </row>
    <row r="3040" spans="48:56" x14ac:dyDescent="0.25">
      <c r="AV3040" s="201"/>
      <c r="AW3040" s="201"/>
      <c r="AX3040" s="201"/>
      <c r="AZ3040" s="201"/>
      <c r="BB3040"/>
      <c r="BD3040" s="117" t="s">
        <v>4959</v>
      </c>
    </row>
    <row r="3041" spans="48:56" x14ac:dyDescent="0.25">
      <c r="AV3041" s="201"/>
      <c r="AW3041" s="201"/>
      <c r="AX3041" s="201"/>
      <c r="AZ3041" s="201"/>
      <c r="BB3041"/>
      <c r="BD3041" s="117" t="s">
        <v>4960</v>
      </c>
    </row>
    <row r="3042" spans="48:56" x14ac:dyDescent="0.25">
      <c r="AV3042" s="201"/>
      <c r="AW3042" s="201"/>
      <c r="AX3042" s="201"/>
      <c r="AZ3042" s="201"/>
      <c r="BB3042"/>
      <c r="BD3042" s="117" t="s">
        <v>4961</v>
      </c>
    </row>
    <row r="3043" spans="48:56" x14ac:dyDescent="0.25">
      <c r="AV3043" s="201"/>
      <c r="AW3043" s="201"/>
      <c r="AX3043" s="201"/>
      <c r="AZ3043" s="201"/>
      <c r="BB3043"/>
      <c r="BD3043" s="117" t="s">
        <v>4962</v>
      </c>
    </row>
    <row r="3044" spans="48:56" x14ac:dyDescent="0.25">
      <c r="AV3044" s="201"/>
      <c r="AW3044" s="201"/>
      <c r="AX3044" s="201"/>
      <c r="AZ3044" s="201"/>
      <c r="BB3044"/>
      <c r="BD3044" s="117" t="s">
        <v>4963</v>
      </c>
    </row>
    <row r="3045" spans="48:56" x14ac:dyDescent="0.25">
      <c r="AV3045" s="201"/>
      <c r="AW3045" s="201"/>
      <c r="AX3045" s="201"/>
      <c r="AZ3045" s="201"/>
      <c r="BB3045"/>
      <c r="BD3045" s="117" t="s">
        <v>4964</v>
      </c>
    </row>
    <row r="3046" spans="48:56" x14ac:dyDescent="0.25">
      <c r="AV3046" s="201"/>
      <c r="AW3046" s="201"/>
      <c r="AX3046" s="201"/>
      <c r="AZ3046" s="201"/>
      <c r="BB3046"/>
      <c r="BD3046" s="117" t="s">
        <v>4965</v>
      </c>
    </row>
    <row r="3047" spans="48:56" x14ac:dyDescent="0.25">
      <c r="AV3047" s="201"/>
      <c r="AW3047" s="201"/>
      <c r="AX3047" s="201"/>
      <c r="AZ3047" s="201"/>
      <c r="BB3047"/>
      <c r="BD3047" s="117" t="s">
        <v>4966</v>
      </c>
    </row>
    <row r="3048" spans="48:56" x14ac:dyDescent="0.25">
      <c r="AV3048" s="201"/>
      <c r="AW3048" s="201"/>
      <c r="AX3048" s="201"/>
      <c r="AZ3048" s="201"/>
      <c r="BB3048"/>
      <c r="BD3048" s="117" t="s">
        <v>4967</v>
      </c>
    </row>
    <row r="3049" spans="48:56" x14ac:dyDescent="0.25">
      <c r="AV3049" s="201"/>
      <c r="AW3049" s="201"/>
      <c r="AX3049" s="201"/>
      <c r="AZ3049" s="201"/>
      <c r="BB3049"/>
      <c r="BD3049" s="117" t="s">
        <v>4968</v>
      </c>
    </row>
    <row r="3050" spans="48:56" x14ac:dyDescent="0.25">
      <c r="AV3050" s="201"/>
      <c r="AW3050" s="201"/>
      <c r="AX3050" s="201"/>
      <c r="AZ3050" s="201"/>
      <c r="BB3050"/>
      <c r="BD3050" s="117" t="s">
        <v>4969</v>
      </c>
    </row>
    <row r="3051" spans="48:56" x14ac:dyDescent="0.25">
      <c r="AV3051" s="201"/>
      <c r="AW3051" s="201"/>
      <c r="AX3051" s="201"/>
      <c r="AZ3051" s="201"/>
      <c r="BB3051"/>
      <c r="BD3051" s="117" t="s">
        <v>4970</v>
      </c>
    </row>
    <row r="3052" spans="48:56" x14ac:dyDescent="0.25">
      <c r="AV3052" s="201"/>
      <c r="AW3052" s="201"/>
      <c r="AX3052" s="201"/>
      <c r="AZ3052" s="201"/>
      <c r="BB3052"/>
      <c r="BD3052" s="117" t="s">
        <v>4971</v>
      </c>
    </row>
    <row r="3053" spans="48:56" x14ac:dyDescent="0.25">
      <c r="AV3053" s="201"/>
      <c r="AW3053" s="201"/>
      <c r="AX3053" s="201"/>
      <c r="AZ3053" s="201"/>
      <c r="BB3053"/>
      <c r="BD3053" s="117" t="s">
        <v>4972</v>
      </c>
    </row>
    <row r="3054" spans="48:56" x14ac:dyDescent="0.25">
      <c r="AV3054" s="201"/>
      <c r="AW3054" s="201"/>
      <c r="AX3054" s="201"/>
      <c r="AZ3054" s="201"/>
      <c r="BB3054"/>
      <c r="BD3054" s="117" t="s">
        <v>4973</v>
      </c>
    </row>
    <row r="3055" spans="48:56" x14ac:dyDescent="0.25">
      <c r="AV3055" s="201"/>
      <c r="AW3055" s="201"/>
      <c r="AX3055" s="201"/>
      <c r="AZ3055" s="201"/>
      <c r="BB3055"/>
      <c r="BD3055" s="117" t="s">
        <v>4974</v>
      </c>
    </row>
    <row r="3056" spans="48:56" x14ac:dyDescent="0.25">
      <c r="AV3056" s="201"/>
      <c r="AW3056" s="201"/>
      <c r="AX3056" s="201"/>
      <c r="AZ3056" s="201"/>
      <c r="BB3056"/>
      <c r="BD3056" s="117" t="s">
        <v>4975</v>
      </c>
    </row>
    <row r="3057" spans="48:56" x14ac:dyDescent="0.25">
      <c r="AV3057" s="201"/>
      <c r="AW3057" s="201"/>
      <c r="AX3057" s="201"/>
      <c r="AZ3057" s="201"/>
      <c r="BB3057"/>
      <c r="BD3057" s="117" t="s">
        <v>4976</v>
      </c>
    </row>
    <row r="3058" spans="48:56" x14ac:dyDescent="0.25">
      <c r="AV3058" s="201"/>
      <c r="AW3058" s="201"/>
      <c r="AX3058" s="201"/>
      <c r="AZ3058" s="201"/>
      <c r="BB3058"/>
      <c r="BD3058" s="117" t="s">
        <v>4977</v>
      </c>
    </row>
    <row r="3059" spans="48:56" x14ac:dyDescent="0.25">
      <c r="AV3059" s="201"/>
      <c r="AW3059" s="201"/>
      <c r="AX3059" s="201"/>
      <c r="AZ3059" s="201"/>
      <c r="BB3059"/>
      <c r="BD3059" s="117" t="s">
        <v>4978</v>
      </c>
    </row>
    <row r="3060" spans="48:56" x14ac:dyDescent="0.25">
      <c r="AV3060" s="201"/>
      <c r="AW3060" s="201"/>
      <c r="AX3060" s="201"/>
      <c r="AZ3060" s="201"/>
      <c r="BB3060"/>
      <c r="BD3060" s="117" t="s">
        <v>4979</v>
      </c>
    </row>
    <row r="3061" spans="48:56" x14ac:dyDescent="0.25">
      <c r="AV3061" s="201"/>
      <c r="AW3061" s="201"/>
      <c r="AX3061" s="201"/>
      <c r="AZ3061" s="201"/>
      <c r="BB3061"/>
      <c r="BD3061" s="117" t="s">
        <v>4980</v>
      </c>
    </row>
    <row r="3062" spans="48:56" x14ac:dyDescent="0.25">
      <c r="AV3062" s="201"/>
      <c r="AW3062" s="201"/>
      <c r="AX3062" s="201"/>
      <c r="AZ3062" s="201"/>
      <c r="BB3062"/>
      <c r="BD3062" s="117" t="s">
        <v>4981</v>
      </c>
    </row>
    <row r="3063" spans="48:56" x14ac:dyDescent="0.25">
      <c r="AV3063" s="201"/>
      <c r="AW3063" s="201"/>
      <c r="AX3063" s="201"/>
      <c r="AZ3063" s="201"/>
      <c r="BB3063"/>
      <c r="BD3063" s="117" t="s">
        <v>4982</v>
      </c>
    </row>
    <row r="3064" spans="48:56" x14ac:dyDescent="0.25">
      <c r="AV3064" s="201"/>
      <c r="AW3064" s="201"/>
      <c r="AX3064" s="201"/>
      <c r="AZ3064" s="201"/>
      <c r="BB3064"/>
      <c r="BD3064" s="117" t="s">
        <v>4983</v>
      </c>
    </row>
    <row r="3065" spans="48:56" x14ac:dyDescent="0.25">
      <c r="AV3065" s="201"/>
      <c r="AW3065" s="201"/>
      <c r="AX3065" s="201"/>
      <c r="AZ3065" s="201"/>
      <c r="BB3065"/>
      <c r="BD3065" s="117" t="s">
        <v>4984</v>
      </c>
    </row>
    <row r="3066" spans="48:56" x14ac:dyDescent="0.25">
      <c r="AV3066" s="201"/>
      <c r="AW3066" s="201"/>
      <c r="AX3066" s="201"/>
      <c r="AZ3066" s="201"/>
      <c r="BB3066"/>
      <c r="BD3066" s="117" t="s">
        <v>4985</v>
      </c>
    </row>
    <row r="3067" spans="48:56" x14ac:dyDescent="0.25">
      <c r="AV3067" s="201"/>
      <c r="AW3067" s="201"/>
      <c r="AX3067" s="201"/>
      <c r="AZ3067" s="201"/>
      <c r="BB3067"/>
      <c r="BD3067" s="117" t="s">
        <v>4986</v>
      </c>
    </row>
    <row r="3068" spans="48:56" x14ac:dyDescent="0.25">
      <c r="AV3068" s="201"/>
      <c r="AW3068" s="201"/>
      <c r="AX3068" s="201"/>
      <c r="AZ3068" s="201"/>
      <c r="BB3068"/>
      <c r="BD3068" s="117" t="s">
        <v>4987</v>
      </c>
    </row>
    <row r="3069" spans="48:56" x14ac:dyDescent="0.25">
      <c r="AV3069" s="201"/>
      <c r="AW3069" s="201"/>
      <c r="AX3069" s="201"/>
      <c r="AZ3069" s="201"/>
      <c r="BB3069"/>
      <c r="BD3069" s="117" t="s">
        <v>4988</v>
      </c>
    </row>
    <row r="3070" spans="48:56" x14ac:dyDescent="0.25">
      <c r="AV3070" s="201"/>
      <c r="AW3070" s="201"/>
      <c r="AX3070" s="201"/>
      <c r="AZ3070" s="201"/>
      <c r="BB3070"/>
      <c r="BD3070" s="117" t="s">
        <v>4989</v>
      </c>
    </row>
    <row r="3071" spans="48:56" x14ac:dyDescent="0.25">
      <c r="AV3071" s="201"/>
      <c r="AW3071" s="201"/>
      <c r="AX3071" s="201"/>
      <c r="AZ3071" s="201"/>
      <c r="BB3071"/>
      <c r="BD3071" s="117" t="s">
        <v>4990</v>
      </c>
    </row>
    <row r="3072" spans="48:56" x14ac:dyDescent="0.25">
      <c r="AV3072" s="201"/>
      <c r="AW3072" s="201"/>
      <c r="AX3072" s="201"/>
      <c r="AZ3072" s="201"/>
      <c r="BB3072"/>
      <c r="BD3072" s="117" t="s">
        <v>4991</v>
      </c>
    </row>
    <row r="3073" spans="48:56" x14ac:dyDescent="0.25">
      <c r="AV3073" s="201"/>
      <c r="AW3073" s="201"/>
      <c r="AX3073" s="201"/>
      <c r="AZ3073" s="201"/>
      <c r="BB3073"/>
      <c r="BD3073" s="117" t="s">
        <v>4992</v>
      </c>
    </row>
    <row r="3074" spans="48:56" x14ac:dyDescent="0.25">
      <c r="AV3074" s="201"/>
      <c r="AW3074" s="201"/>
      <c r="AX3074" s="201"/>
      <c r="AZ3074" s="201"/>
      <c r="BB3074"/>
      <c r="BD3074" s="117" t="s">
        <v>4993</v>
      </c>
    </row>
    <row r="3075" spans="48:56" x14ac:dyDescent="0.25">
      <c r="AV3075" s="201"/>
      <c r="AW3075" s="201"/>
      <c r="AX3075" s="201"/>
      <c r="AZ3075" s="201"/>
      <c r="BB3075"/>
      <c r="BD3075" s="117" t="s">
        <v>4994</v>
      </c>
    </row>
    <row r="3076" spans="48:56" x14ac:dyDescent="0.25">
      <c r="AV3076" s="201"/>
      <c r="AW3076" s="201"/>
      <c r="AX3076" s="201"/>
      <c r="AZ3076" s="201"/>
      <c r="BB3076"/>
      <c r="BD3076" s="117" t="s">
        <v>4995</v>
      </c>
    </row>
    <row r="3077" spans="48:56" x14ac:dyDescent="0.25">
      <c r="AV3077" s="201"/>
      <c r="AW3077" s="201"/>
      <c r="AX3077" s="201"/>
      <c r="AZ3077" s="201"/>
      <c r="BB3077"/>
      <c r="BD3077" s="117" t="s">
        <v>4996</v>
      </c>
    </row>
    <row r="3078" spans="48:56" x14ac:dyDescent="0.25">
      <c r="AV3078" s="201"/>
      <c r="AW3078" s="201"/>
      <c r="AX3078" s="201"/>
      <c r="AZ3078" s="201"/>
      <c r="BB3078"/>
      <c r="BD3078" s="117" t="s">
        <v>4997</v>
      </c>
    </row>
    <row r="3079" spans="48:56" x14ac:dyDescent="0.25">
      <c r="AV3079" s="201"/>
      <c r="AW3079" s="201"/>
      <c r="AX3079" s="201"/>
      <c r="AZ3079" s="201"/>
      <c r="BB3079"/>
      <c r="BD3079" s="117" t="s">
        <v>4998</v>
      </c>
    </row>
    <row r="3080" spans="48:56" x14ac:dyDescent="0.25">
      <c r="AV3080" s="201"/>
      <c r="AW3080" s="201"/>
      <c r="AX3080" s="201"/>
      <c r="AZ3080" s="201"/>
      <c r="BB3080"/>
      <c r="BD3080" s="117" t="s">
        <v>4999</v>
      </c>
    </row>
    <row r="3081" spans="48:56" x14ac:dyDescent="0.25">
      <c r="AV3081" s="201"/>
      <c r="AW3081" s="201"/>
      <c r="AX3081" s="201"/>
      <c r="AZ3081" s="201"/>
      <c r="BB3081"/>
      <c r="BD3081" s="117" t="s">
        <v>5000</v>
      </c>
    </row>
    <row r="3082" spans="48:56" x14ac:dyDescent="0.25">
      <c r="AV3082" s="201"/>
      <c r="AW3082" s="201"/>
      <c r="AX3082" s="201"/>
      <c r="AZ3082" s="201"/>
      <c r="BB3082"/>
      <c r="BD3082" s="117" t="s">
        <v>5001</v>
      </c>
    </row>
    <row r="3083" spans="48:56" x14ac:dyDescent="0.25">
      <c r="AV3083" s="201"/>
      <c r="AW3083" s="201"/>
      <c r="AX3083" s="201"/>
      <c r="AZ3083" s="201"/>
      <c r="BB3083"/>
      <c r="BD3083" s="117" t="s">
        <v>5002</v>
      </c>
    </row>
    <row r="3084" spans="48:56" x14ac:dyDescent="0.25">
      <c r="AV3084" s="201"/>
      <c r="AW3084" s="201"/>
      <c r="AX3084" s="201"/>
      <c r="AZ3084" s="201"/>
      <c r="BB3084"/>
      <c r="BD3084" s="117" t="s">
        <v>5003</v>
      </c>
    </row>
    <row r="3085" spans="48:56" x14ac:dyDescent="0.25">
      <c r="AV3085" s="201"/>
      <c r="AW3085" s="201"/>
      <c r="AX3085" s="201"/>
      <c r="AZ3085" s="201"/>
      <c r="BB3085"/>
      <c r="BD3085" s="117" t="s">
        <v>5004</v>
      </c>
    </row>
    <row r="3086" spans="48:56" x14ac:dyDescent="0.25">
      <c r="AV3086" s="201"/>
      <c r="AW3086" s="201"/>
      <c r="AX3086" s="201"/>
      <c r="AZ3086" s="201"/>
      <c r="BB3086"/>
      <c r="BD3086" s="117" t="s">
        <v>5005</v>
      </c>
    </row>
    <row r="3087" spans="48:56" x14ac:dyDescent="0.25">
      <c r="AV3087" s="201"/>
      <c r="AW3087" s="201"/>
      <c r="AX3087" s="201"/>
      <c r="AZ3087" s="201"/>
      <c r="BB3087"/>
      <c r="BD3087" s="117" t="s">
        <v>5006</v>
      </c>
    </row>
    <row r="3088" spans="48:56" x14ac:dyDescent="0.25">
      <c r="AV3088" s="201"/>
      <c r="AW3088" s="201"/>
      <c r="AX3088" s="201"/>
      <c r="AZ3088" s="201"/>
      <c r="BB3088"/>
      <c r="BD3088" s="117" t="s">
        <v>5007</v>
      </c>
    </row>
    <row r="3089" spans="48:56" x14ac:dyDescent="0.25">
      <c r="AV3089" s="201"/>
      <c r="AW3089" s="201"/>
      <c r="AX3089" s="201"/>
      <c r="AZ3089" s="201"/>
      <c r="BB3089"/>
      <c r="BD3089" s="117" t="s">
        <v>5008</v>
      </c>
    </row>
    <row r="3090" spans="48:56" x14ac:dyDescent="0.25">
      <c r="AV3090" s="201"/>
      <c r="AW3090" s="201"/>
      <c r="AX3090" s="201"/>
      <c r="AZ3090" s="201"/>
      <c r="BB3090"/>
      <c r="BD3090" s="117" t="s">
        <v>5009</v>
      </c>
    </row>
    <row r="3091" spans="48:56" x14ac:dyDescent="0.25">
      <c r="AV3091" s="201"/>
      <c r="AW3091" s="201"/>
      <c r="AX3091" s="201"/>
      <c r="AZ3091" s="201"/>
      <c r="BB3091"/>
      <c r="BD3091" s="117" t="s">
        <v>5010</v>
      </c>
    </row>
    <row r="3092" spans="48:56" x14ac:dyDescent="0.25">
      <c r="AV3092" s="201"/>
      <c r="AW3092" s="201"/>
      <c r="AX3092" s="201"/>
      <c r="AZ3092" s="201"/>
      <c r="BB3092"/>
      <c r="BD3092" s="117" t="s">
        <v>5011</v>
      </c>
    </row>
    <row r="3093" spans="48:56" x14ac:dyDescent="0.25">
      <c r="AV3093" s="201"/>
      <c r="AW3093" s="201"/>
      <c r="AX3093" s="201"/>
      <c r="AZ3093" s="201"/>
      <c r="BB3093"/>
      <c r="BD3093" s="117" t="s">
        <v>5012</v>
      </c>
    </row>
    <row r="3094" spans="48:56" x14ac:dyDescent="0.25">
      <c r="AV3094" s="201"/>
      <c r="AW3094" s="201"/>
      <c r="AX3094" s="201"/>
      <c r="AZ3094" s="201"/>
      <c r="BB3094"/>
      <c r="BD3094" s="117" t="s">
        <v>5013</v>
      </c>
    </row>
    <row r="3095" spans="48:56" x14ac:dyDescent="0.25">
      <c r="AV3095" s="201"/>
      <c r="AW3095" s="201"/>
      <c r="AX3095" s="201"/>
      <c r="AZ3095" s="201"/>
      <c r="BB3095"/>
      <c r="BD3095" s="117" t="s">
        <v>5014</v>
      </c>
    </row>
    <row r="3096" spans="48:56" x14ac:dyDescent="0.25">
      <c r="AV3096" s="201"/>
      <c r="AW3096" s="201"/>
      <c r="AX3096" s="201"/>
      <c r="AZ3096" s="201"/>
      <c r="BB3096"/>
      <c r="BD3096" s="117" t="s">
        <v>5015</v>
      </c>
    </row>
    <row r="3097" spans="48:56" x14ac:dyDescent="0.25">
      <c r="AV3097" s="201"/>
      <c r="AW3097" s="201"/>
      <c r="AX3097" s="201"/>
      <c r="AZ3097" s="201"/>
      <c r="BB3097"/>
      <c r="BD3097" s="117" t="s">
        <v>5016</v>
      </c>
    </row>
    <row r="3098" spans="48:56" x14ac:dyDescent="0.25">
      <c r="AV3098" s="201"/>
      <c r="AW3098" s="201"/>
      <c r="AX3098" s="201"/>
      <c r="AZ3098" s="201"/>
      <c r="BB3098"/>
      <c r="BD3098" s="117" t="s">
        <v>5017</v>
      </c>
    </row>
    <row r="3099" spans="48:56" x14ac:dyDescent="0.25">
      <c r="AV3099" s="201"/>
      <c r="AW3099" s="201"/>
      <c r="AX3099" s="201"/>
      <c r="AZ3099" s="201"/>
      <c r="BB3099"/>
      <c r="BD3099" s="117" t="s">
        <v>5018</v>
      </c>
    </row>
    <row r="3100" spans="48:56" x14ac:dyDescent="0.25">
      <c r="AV3100" s="201"/>
      <c r="AW3100" s="201"/>
      <c r="AX3100" s="201"/>
      <c r="AZ3100" s="201"/>
      <c r="BB3100"/>
      <c r="BD3100" s="117" t="s">
        <v>5019</v>
      </c>
    </row>
    <row r="3101" spans="48:56" x14ac:dyDescent="0.25">
      <c r="AV3101" s="201"/>
      <c r="AW3101" s="201"/>
      <c r="AX3101" s="201"/>
      <c r="AZ3101" s="201"/>
      <c r="BB3101"/>
      <c r="BD3101" s="117" t="s">
        <v>5020</v>
      </c>
    </row>
    <row r="3102" spans="48:56" x14ac:dyDescent="0.25">
      <c r="AV3102" s="201"/>
      <c r="AW3102" s="201"/>
      <c r="AX3102" s="201"/>
      <c r="AZ3102" s="201"/>
      <c r="BB3102"/>
      <c r="BD3102" s="117" t="s">
        <v>5021</v>
      </c>
    </row>
    <row r="3103" spans="48:56" x14ac:dyDescent="0.25">
      <c r="AV3103" s="201"/>
      <c r="AW3103" s="201"/>
      <c r="AX3103" s="201"/>
      <c r="AZ3103" s="201"/>
      <c r="BB3103"/>
      <c r="BD3103" s="117" t="s">
        <v>5022</v>
      </c>
    </row>
    <row r="3104" spans="48:56" x14ac:dyDescent="0.25">
      <c r="AV3104" s="201"/>
      <c r="AW3104" s="201"/>
      <c r="AX3104" s="201"/>
      <c r="AZ3104" s="201"/>
      <c r="BB3104"/>
      <c r="BD3104" s="117" t="s">
        <v>5023</v>
      </c>
    </row>
    <row r="3105" spans="48:56" x14ac:dyDescent="0.25">
      <c r="AV3105" s="201"/>
      <c r="AW3105" s="201"/>
      <c r="AX3105" s="201"/>
      <c r="AZ3105" s="201"/>
      <c r="BB3105"/>
      <c r="BD3105" s="117" t="s">
        <v>5024</v>
      </c>
    </row>
    <row r="3106" spans="48:56" x14ac:dyDescent="0.25">
      <c r="AV3106" s="201"/>
      <c r="AW3106" s="201"/>
      <c r="AX3106" s="201"/>
      <c r="AZ3106" s="201"/>
      <c r="BB3106"/>
      <c r="BD3106" s="117" t="s">
        <v>5025</v>
      </c>
    </row>
    <row r="3107" spans="48:56" x14ac:dyDescent="0.25">
      <c r="AV3107" s="201"/>
      <c r="AW3107" s="201"/>
      <c r="AX3107" s="201"/>
      <c r="AZ3107" s="201"/>
      <c r="BB3107"/>
      <c r="BD3107" s="117" t="s">
        <v>5026</v>
      </c>
    </row>
    <row r="3108" spans="48:56" x14ac:dyDescent="0.25">
      <c r="AV3108" s="201"/>
      <c r="AW3108" s="201"/>
      <c r="AX3108" s="201"/>
      <c r="AZ3108" s="201"/>
      <c r="BB3108"/>
      <c r="BD3108" s="117" t="s">
        <v>5027</v>
      </c>
    </row>
    <row r="3109" spans="48:56" x14ac:dyDescent="0.25">
      <c r="AV3109" s="201"/>
      <c r="AW3109" s="201"/>
      <c r="AX3109" s="201"/>
      <c r="AZ3109" s="201"/>
      <c r="BB3109"/>
      <c r="BD3109" s="117" t="s">
        <v>5028</v>
      </c>
    </row>
    <row r="3110" spans="48:56" x14ac:dyDescent="0.25">
      <c r="AV3110" s="201"/>
      <c r="AW3110" s="201"/>
      <c r="AX3110" s="201"/>
      <c r="AZ3110" s="201"/>
      <c r="BB3110"/>
      <c r="BD3110" s="117" t="s">
        <v>5029</v>
      </c>
    </row>
    <row r="3111" spans="48:56" x14ac:dyDescent="0.25">
      <c r="AV3111" s="201"/>
      <c r="AW3111" s="201"/>
      <c r="AX3111" s="201"/>
      <c r="AZ3111" s="201"/>
      <c r="BB3111"/>
      <c r="BD3111" s="117" t="s">
        <v>5030</v>
      </c>
    </row>
    <row r="3112" spans="48:56" x14ac:dyDescent="0.25">
      <c r="AV3112" s="201"/>
      <c r="AW3112" s="201"/>
      <c r="AX3112" s="201"/>
      <c r="AZ3112" s="201"/>
      <c r="BB3112"/>
      <c r="BD3112" s="117" t="s">
        <v>5031</v>
      </c>
    </row>
    <row r="3113" spans="48:56" x14ac:dyDescent="0.25">
      <c r="AV3113" s="201"/>
      <c r="AW3113" s="201"/>
      <c r="AX3113" s="201"/>
      <c r="AZ3113" s="201"/>
      <c r="BB3113"/>
      <c r="BD3113" s="117" t="s">
        <v>5032</v>
      </c>
    </row>
    <row r="3114" spans="48:56" x14ac:dyDescent="0.25">
      <c r="AV3114" s="201"/>
      <c r="AW3114" s="201"/>
      <c r="AX3114" s="201"/>
      <c r="AZ3114" s="201"/>
      <c r="BB3114"/>
      <c r="BD3114" s="117" t="s">
        <v>5033</v>
      </c>
    </row>
    <row r="3115" spans="48:56" x14ac:dyDescent="0.25">
      <c r="AV3115" s="201"/>
      <c r="AW3115" s="201"/>
      <c r="AX3115" s="201"/>
      <c r="AZ3115" s="201"/>
      <c r="BB3115"/>
      <c r="BD3115" s="117" t="s">
        <v>5034</v>
      </c>
    </row>
    <row r="3116" spans="48:56" x14ac:dyDescent="0.25">
      <c r="AV3116" s="201"/>
      <c r="AW3116" s="201"/>
      <c r="AX3116" s="201"/>
      <c r="AZ3116" s="201"/>
      <c r="BB3116"/>
      <c r="BD3116" s="117" t="s">
        <v>5035</v>
      </c>
    </row>
    <row r="3117" spans="48:56" x14ac:dyDescent="0.25">
      <c r="AV3117" s="201"/>
      <c r="AW3117" s="201"/>
      <c r="AX3117" s="201"/>
      <c r="AZ3117" s="201"/>
      <c r="BB3117"/>
      <c r="BD3117" s="117" t="s">
        <v>5036</v>
      </c>
    </row>
    <row r="3118" spans="48:56" x14ac:dyDescent="0.25">
      <c r="AV3118" s="201"/>
      <c r="AW3118" s="201"/>
      <c r="AX3118" s="201"/>
      <c r="AZ3118" s="201"/>
      <c r="BB3118"/>
      <c r="BD3118" s="117" t="s">
        <v>5037</v>
      </c>
    </row>
    <row r="3119" spans="48:56" x14ac:dyDescent="0.25">
      <c r="AV3119" s="201"/>
      <c r="AW3119" s="201"/>
      <c r="AX3119" s="201"/>
      <c r="AZ3119" s="201"/>
      <c r="BB3119"/>
      <c r="BD3119" s="117" t="s">
        <v>5038</v>
      </c>
    </row>
    <row r="3120" spans="48:56" x14ac:dyDescent="0.25">
      <c r="AV3120" s="201"/>
      <c r="AW3120" s="201"/>
      <c r="AX3120" s="201"/>
      <c r="AZ3120" s="201"/>
      <c r="BB3120"/>
      <c r="BD3120" s="117" t="s">
        <v>5039</v>
      </c>
    </row>
    <row r="3121" spans="48:56" x14ac:dyDescent="0.25">
      <c r="AV3121" s="201"/>
      <c r="AW3121" s="201"/>
      <c r="AX3121" s="201"/>
      <c r="AZ3121" s="201"/>
      <c r="BB3121"/>
      <c r="BD3121" s="117" t="s">
        <v>5040</v>
      </c>
    </row>
    <row r="3122" spans="48:56" x14ac:dyDescent="0.25">
      <c r="AV3122" s="201"/>
      <c r="AW3122" s="201"/>
      <c r="AX3122" s="201"/>
      <c r="AZ3122" s="201"/>
      <c r="BB3122"/>
      <c r="BD3122" s="117" t="s">
        <v>5041</v>
      </c>
    </row>
    <row r="3123" spans="48:56" x14ac:dyDescent="0.25">
      <c r="AV3123" s="201"/>
      <c r="AW3123" s="201"/>
      <c r="AX3123" s="201"/>
      <c r="AZ3123" s="201"/>
      <c r="BB3123"/>
      <c r="BD3123" s="117" t="s">
        <v>5042</v>
      </c>
    </row>
    <row r="3124" spans="48:56" x14ac:dyDescent="0.25">
      <c r="AV3124" s="201"/>
      <c r="AW3124" s="201"/>
      <c r="AX3124" s="201"/>
      <c r="AZ3124" s="201"/>
      <c r="BB3124"/>
      <c r="BD3124" s="117" t="s">
        <v>5043</v>
      </c>
    </row>
    <row r="3125" spans="48:56" x14ac:dyDescent="0.25">
      <c r="AV3125" s="201"/>
      <c r="AW3125" s="201"/>
      <c r="AX3125" s="201"/>
      <c r="AZ3125" s="201"/>
      <c r="BB3125"/>
      <c r="BD3125" s="117" t="s">
        <v>5044</v>
      </c>
    </row>
    <row r="3126" spans="48:56" x14ac:dyDescent="0.25">
      <c r="AV3126" s="201"/>
      <c r="AW3126" s="201"/>
      <c r="AX3126" s="201"/>
      <c r="AZ3126" s="201"/>
      <c r="BB3126"/>
      <c r="BD3126" s="117" t="s">
        <v>5045</v>
      </c>
    </row>
    <row r="3127" spans="48:56" x14ac:dyDescent="0.25">
      <c r="AV3127" s="201"/>
      <c r="AW3127" s="201"/>
      <c r="AX3127" s="201"/>
      <c r="AZ3127" s="201"/>
      <c r="BB3127"/>
      <c r="BD3127" s="117" t="s">
        <v>5046</v>
      </c>
    </row>
    <row r="3128" spans="48:56" x14ac:dyDescent="0.25">
      <c r="AV3128" s="201"/>
      <c r="AW3128" s="201"/>
      <c r="AX3128" s="201"/>
      <c r="AZ3128" s="201"/>
      <c r="BB3128"/>
      <c r="BD3128" s="117" t="s">
        <v>5047</v>
      </c>
    </row>
    <row r="3129" spans="48:56" x14ac:dyDescent="0.25">
      <c r="AV3129" s="201"/>
      <c r="AW3129" s="201"/>
      <c r="AX3129" s="201"/>
      <c r="AZ3129" s="201"/>
      <c r="BB3129"/>
      <c r="BD3129" s="117" t="s">
        <v>5048</v>
      </c>
    </row>
    <row r="3130" spans="48:56" x14ac:dyDescent="0.25">
      <c r="AV3130" s="201"/>
      <c r="AW3130" s="201"/>
      <c r="AX3130" s="201"/>
      <c r="AZ3130" s="201"/>
      <c r="BB3130"/>
      <c r="BD3130" s="117" t="s">
        <v>5049</v>
      </c>
    </row>
    <row r="3131" spans="48:56" x14ac:dyDescent="0.25">
      <c r="AV3131" s="201"/>
      <c r="AW3131" s="201"/>
      <c r="AX3131" s="201"/>
      <c r="AZ3131" s="201"/>
      <c r="BB3131"/>
      <c r="BD3131" s="117" t="s">
        <v>5050</v>
      </c>
    </row>
    <row r="3132" spans="48:56" x14ac:dyDescent="0.25">
      <c r="AV3132" s="201"/>
      <c r="AW3132" s="201"/>
      <c r="AX3132" s="201"/>
      <c r="AZ3132" s="201"/>
      <c r="BB3132"/>
      <c r="BD3132" s="117" t="s">
        <v>5051</v>
      </c>
    </row>
    <row r="3133" spans="48:56" x14ac:dyDescent="0.25">
      <c r="AV3133" s="201"/>
      <c r="AW3133" s="201"/>
      <c r="AX3133" s="201"/>
      <c r="AZ3133" s="201"/>
      <c r="BB3133"/>
      <c r="BD3133" s="117" t="s">
        <v>5052</v>
      </c>
    </row>
    <row r="3134" spans="48:56" x14ac:dyDescent="0.25">
      <c r="AV3134" s="201"/>
      <c r="AW3134" s="201"/>
      <c r="AX3134" s="201"/>
      <c r="AZ3134" s="201"/>
      <c r="BB3134"/>
      <c r="BD3134" s="117" t="s">
        <v>5053</v>
      </c>
    </row>
    <row r="3135" spans="48:56" x14ac:dyDescent="0.25">
      <c r="AV3135" s="201"/>
      <c r="AW3135" s="201"/>
      <c r="AX3135" s="201"/>
      <c r="AZ3135" s="201"/>
      <c r="BB3135"/>
      <c r="BD3135" s="117" t="s">
        <v>5054</v>
      </c>
    </row>
    <row r="3136" spans="48:56" x14ac:dyDescent="0.25">
      <c r="AV3136" s="201"/>
      <c r="AW3136" s="201"/>
      <c r="AX3136" s="201"/>
      <c r="AZ3136" s="201"/>
      <c r="BB3136"/>
      <c r="BD3136" s="117" t="s">
        <v>5055</v>
      </c>
    </row>
    <row r="3137" spans="48:56" x14ac:dyDescent="0.25">
      <c r="AV3137" s="201"/>
      <c r="AW3137" s="201"/>
      <c r="AX3137" s="201"/>
      <c r="AZ3137" s="201"/>
      <c r="BB3137"/>
      <c r="BD3137" s="117" t="s">
        <v>5056</v>
      </c>
    </row>
    <row r="3138" spans="48:56" x14ac:dyDescent="0.25">
      <c r="AV3138" s="201"/>
      <c r="AW3138" s="201"/>
      <c r="AX3138" s="201"/>
      <c r="AZ3138" s="201"/>
      <c r="BB3138"/>
      <c r="BD3138" s="117" t="s">
        <v>5057</v>
      </c>
    </row>
    <row r="3139" spans="48:56" x14ac:dyDescent="0.25">
      <c r="AV3139" s="201"/>
      <c r="AW3139" s="201"/>
      <c r="AX3139" s="201"/>
      <c r="AZ3139" s="201"/>
      <c r="BB3139"/>
      <c r="BD3139" s="117" t="s">
        <v>5058</v>
      </c>
    </row>
    <row r="3140" spans="48:56" x14ac:dyDescent="0.25">
      <c r="AV3140" s="201"/>
      <c r="AW3140" s="201"/>
      <c r="AX3140" s="201"/>
      <c r="AZ3140" s="201"/>
      <c r="BB3140"/>
      <c r="BD3140" s="117" t="s">
        <v>5059</v>
      </c>
    </row>
    <row r="3141" spans="48:56" x14ac:dyDescent="0.25">
      <c r="AV3141" s="201"/>
      <c r="AW3141" s="201"/>
      <c r="AX3141" s="201"/>
      <c r="AZ3141" s="201"/>
      <c r="BB3141"/>
      <c r="BD3141" s="117" t="s">
        <v>5060</v>
      </c>
    </row>
    <row r="3142" spans="48:56" x14ac:dyDescent="0.25">
      <c r="AV3142" s="201"/>
      <c r="AW3142" s="201"/>
      <c r="AX3142" s="201"/>
      <c r="AZ3142" s="201"/>
      <c r="BB3142"/>
      <c r="BD3142" s="117" t="s">
        <v>5061</v>
      </c>
    </row>
    <row r="3143" spans="48:56" x14ac:dyDescent="0.25">
      <c r="AV3143" s="201"/>
      <c r="AW3143" s="201"/>
      <c r="AX3143" s="201"/>
      <c r="AZ3143" s="201"/>
      <c r="BB3143"/>
      <c r="BD3143" s="117" t="s">
        <v>5062</v>
      </c>
    </row>
    <row r="3144" spans="48:56" x14ac:dyDescent="0.25">
      <c r="AV3144" s="201"/>
      <c r="AW3144" s="201"/>
      <c r="AX3144" s="201"/>
      <c r="AZ3144" s="201"/>
      <c r="BB3144"/>
      <c r="BD3144" s="117" t="s">
        <v>5063</v>
      </c>
    </row>
    <row r="3145" spans="48:56" x14ac:dyDescent="0.25">
      <c r="AV3145" s="201"/>
      <c r="AW3145" s="201"/>
      <c r="AX3145" s="201"/>
      <c r="AZ3145" s="201"/>
      <c r="BB3145"/>
      <c r="BD3145" s="117" t="s">
        <v>5064</v>
      </c>
    </row>
    <row r="3146" spans="48:56" x14ac:dyDescent="0.25">
      <c r="AV3146" s="201"/>
      <c r="AW3146" s="201"/>
      <c r="AX3146" s="201"/>
      <c r="AZ3146" s="201"/>
      <c r="BB3146"/>
      <c r="BD3146" s="117" t="s">
        <v>5065</v>
      </c>
    </row>
    <row r="3147" spans="48:56" x14ac:dyDescent="0.25">
      <c r="AV3147" s="201"/>
      <c r="AW3147" s="201"/>
      <c r="AX3147" s="201"/>
      <c r="AZ3147" s="201"/>
      <c r="BB3147"/>
      <c r="BD3147" s="117" t="s">
        <v>5066</v>
      </c>
    </row>
    <row r="3148" spans="48:56" x14ac:dyDescent="0.25">
      <c r="AV3148" s="201"/>
      <c r="AW3148" s="201"/>
      <c r="AX3148" s="201"/>
      <c r="AZ3148" s="201"/>
      <c r="BB3148"/>
      <c r="BD3148" s="117" t="s">
        <v>5067</v>
      </c>
    </row>
    <row r="3149" spans="48:56" x14ac:dyDescent="0.25">
      <c r="AV3149" s="201"/>
      <c r="AW3149" s="201"/>
      <c r="AX3149" s="201"/>
      <c r="AZ3149" s="201"/>
      <c r="BB3149"/>
      <c r="BD3149" s="117" t="s">
        <v>5068</v>
      </c>
    </row>
    <row r="3150" spans="48:56" x14ac:dyDescent="0.25">
      <c r="AV3150" s="201"/>
      <c r="AW3150" s="201"/>
      <c r="AX3150" s="201"/>
      <c r="AZ3150" s="201"/>
      <c r="BB3150"/>
      <c r="BD3150" s="117" t="s">
        <v>5069</v>
      </c>
    </row>
    <row r="3151" spans="48:56" x14ac:dyDescent="0.25">
      <c r="AV3151" s="201"/>
      <c r="AW3151" s="201"/>
      <c r="AX3151" s="201"/>
      <c r="AZ3151" s="201"/>
      <c r="BB3151"/>
      <c r="BD3151" s="117" t="s">
        <v>5070</v>
      </c>
    </row>
    <row r="3152" spans="48:56" x14ac:dyDescent="0.25">
      <c r="AV3152" s="201"/>
      <c r="AW3152" s="201"/>
      <c r="AX3152" s="201"/>
      <c r="AZ3152" s="201"/>
      <c r="BB3152"/>
      <c r="BD3152" s="117" t="s">
        <v>5071</v>
      </c>
    </row>
    <row r="3153" spans="48:56" x14ac:dyDescent="0.25">
      <c r="AV3153" s="201"/>
      <c r="AW3153" s="201"/>
      <c r="AX3153" s="201"/>
      <c r="AZ3153" s="201"/>
      <c r="BB3153"/>
      <c r="BD3153" s="117" t="s">
        <v>5072</v>
      </c>
    </row>
    <row r="3154" spans="48:56" x14ac:dyDescent="0.25">
      <c r="AV3154" s="201"/>
      <c r="AW3154" s="201"/>
      <c r="AX3154" s="201"/>
      <c r="AZ3154" s="201"/>
      <c r="BB3154"/>
      <c r="BD3154" s="117" t="s">
        <v>5073</v>
      </c>
    </row>
    <row r="3155" spans="48:56" x14ac:dyDescent="0.25">
      <c r="AV3155" s="201"/>
      <c r="AW3155" s="201"/>
      <c r="AX3155" s="201"/>
      <c r="AZ3155" s="201"/>
      <c r="BB3155"/>
      <c r="BD3155" s="117" t="s">
        <v>5074</v>
      </c>
    </row>
    <row r="3156" spans="48:56" x14ac:dyDescent="0.25">
      <c r="AV3156" s="201"/>
      <c r="AW3156" s="201"/>
      <c r="AX3156" s="201"/>
      <c r="AZ3156" s="201"/>
      <c r="BB3156"/>
      <c r="BD3156" s="117" t="s">
        <v>5075</v>
      </c>
    </row>
    <row r="3157" spans="48:56" x14ac:dyDescent="0.25">
      <c r="AV3157" s="201"/>
      <c r="AW3157" s="201"/>
      <c r="AX3157" s="201"/>
      <c r="AZ3157" s="201"/>
      <c r="BB3157"/>
      <c r="BD3157" s="117" t="s">
        <v>5076</v>
      </c>
    </row>
    <row r="3158" spans="48:56" x14ac:dyDescent="0.25">
      <c r="AV3158" s="201"/>
      <c r="AW3158" s="201"/>
      <c r="AX3158" s="201"/>
      <c r="AZ3158" s="201"/>
      <c r="BB3158"/>
      <c r="BD3158" s="117" t="s">
        <v>5077</v>
      </c>
    </row>
    <row r="3159" spans="48:56" x14ac:dyDescent="0.25">
      <c r="AV3159" s="201"/>
      <c r="AW3159" s="201"/>
      <c r="AX3159" s="201"/>
      <c r="AZ3159" s="201"/>
      <c r="BB3159"/>
      <c r="BD3159" s="117" t="s">
        <v>5078</v>
      </c>
    </row>
    <row r="3160" spans="48:56" x14ac:dyDescent="0.25">
      <c r="AV3160" s="201"/>
      <c r="AW3160" s="201"/>
      <c r="AX3160" s="201"/>
      <c r="AZ3160" s="201"/>
      <c r="BB3160"/>
      <c r="BD3160" s="117" t="s">
        <v>5079</v>
      </c>
    </row>
    <row r="3161" spans="48:56" x14ac:dyDescent="0.25">
      <c r="AV3161" s="201"/>
      <c r="AW3161" s="201"/>
      <c r="AX3161" s="201"/>
      <c r="AZ3161" s="201"/>
      <c r="BB3161"/>
      <c r="BD3161" s="117" t="s">
        <v>5080</v>
      </c>
    </row>
    <row r="3162" spans="48:56" x14ac:dyDescent="0.25">
      <c r="AV3162" s="201"/>
      <c r="AW3162" s="201"/>
      <c r="AX3162" s="201"/>
      <c r="AZ3162" s="201"/>
      <c r="BB3162"/>
      <c r="BD3162" s="117" t="s">
        <v>5081</v>
      </c>
    </row>
    <row r="3163" spans="48:56" x14ac:dyDescent="0.25">
      <c r="AV3163" s="201"/>
      <c r="AW3163" s="201"/>
      <c r="AX3163" s="201"/>
      <c r="AZ3163" s="201"/>
      <c r="BB3163"/>
      <c r="BD3163" s="117" t="s">
        <v>5082</v>
      </c>
    </row>
    <row r="3164" spans="48:56" x14ac:dyDescent="0.25">
      <c r="AV3164" s="201"/>
      <c r="AW3164" s="201"/>
      <c r="AX3164" s="201"/>
      <c r="AZ3164" s="201"/>
      <c r="BB3164"/>
      <c r="BD3164" s="117" t="s">
        <v>5083</v>
      </c>
    </row>
    <row r="3165" spans="48:56" x14ac:dyDescent="0.25">
      <c r="AV3165" s="201"/>
      <c r="AW3165" s="201"/>
      <c r="AX3165" s="201"/>
      <c r="AZ3165" s="201"/>
      <c r="BB3165"/>
      <c r="BD3165" s="117" t="s">
        <v>5084</v>
      </c>
    </row>
    <row r="3166" spans="48:56" x14ac:dyDescent="0.25">
      <c r="AV3166" s="201"/>
      <c r="AW3166" s="201"/>
      <c r="AX3166" s="201"/>
      <c r="AZ3166" s="201"/>
      <c r="BB3166"/>
      <c r="BD3166" s="117" t="s">
        <v>5085</v>
      </c>
    </row>
    <row r="3167" spans="48:56" x14ac:dyDescent="0.25">
      <c r="AV3167" s="201"/>
      <c r="AW3167" s="201"/>
      <c r="AX3167" s="201"/>
      <c r="AZ3167" s="201"/>
      <c r="BB3167"/>
      <c r="BD3167" s="117" t="s">
        <v>5086</v>
      </c>
    </row>
    <row r="3168" spans="48:56" x14ac:dyDescent="0.25">
      <c r="AV3168" s="201"/>
      <c r="AW3168" s="201"/>
      <c r="AX3168" s="201"/>
      <c r="AZ3168" s="201"/>
      <c r="BB3168"/>
      <c r="BD3168" s="117" t="s">
        <v>5087</v>
      </c>
    </row>
    <row r="3169" spans="48:56" x14ac:dyDescent="0.25">
      <c r="AV3169" s="201"/>
      <c r="AW3169" s="201"/>
      <c r="AX3169" s="201"/>
      <c r="AZ3169" s="201"/>
      <c r="BB3169"/>
      <c r="BD3169" s="117" t="s">
        <v>5088</v>
      </c>
    </row>
    <row r="3170" spans="48:56" x14ac:dyDescent="0.25">
      <c r="AV3170" s="201"/>
      <c r="AW3170" s="201"/>
      <c r="AX3170" s="201"/>
      <c r="AZ3170" s="201"/>
      <c r="BB3170"/>
      <c r="BD3170" s="117" t="s">
        <v>5089</v>
      </c>
    </row>
    <row r="3171" spans="48:56" x14ac:dyDescent="0.25">
      <c r="AV3171" s="201"/>
      <c r="AW3171" s="201"/>
      <c r="AX3171" s="201"/>
      <c r="AZ3171" s="201"/>
      <c r="BB3171"/>
      <c r="BD3171" s="117" t="s">
        <v>5090</v>
      </c>
    </row>
    <row r="3172" spans="48:56" x14ac:dyDescent="0.25">
      <c r="AV3172" s="201"/>
      <c r="AW3172" s="201"/>
      <c r="AX3172" s="201"/>
      <c r="AZ3172" s="201"/>
      <c r="BB3172"/>
      <c r="BD3172" s="117" t="s">
        <v>5091</v>
      </c>
    </row>
    <row r="3173" spans="48:56" x14ac:dyDescent="0.25">
      <c r="AV3173" s="201"/>
      <c r="AW3173" s="201"/>
      <c r="AX3173" s="201"/>
      <c r="AZ3173" s="201"/>
      <c r="BB3173"/>
      <c r="BD3173" s="117" t="s">
        <v>5092</v>
      </c>
    </row>
    <row r="3174" spans="48:56" x14ac:dyDescent="0.25">
      <c r="AV3174" s="201"/>
      <c r="AW3174" s="201"/>
      <c r="AX3174" s="201"/>
      <c r="AZ3174" s="201"/>
      <c r="BB3174"/>
      <c r="BD3174" s="117" t="s">
        <v>5093</v>
      </c>
    </row>
    <row r="3175" spans="48:56" x14ac:dyDescent="0.25">
      <c r="AV3175" s="201"/>
      <c r="AW3175" s="201"/>
      <c r="AX3175" s="201"/>
      <c r="AZ3175" s="201"/>
      <c r="BB3175"/>
      <c r="BD3175" s="117" t="s">
        <v>5094</v>
      </c>
    </row>
    <row r="3176" spans="48:56" x14ac:dyDescent="0.25">
      <c r="AV3176" s="201"/>
      <c r="AW3176" s="201"/>
      <c r="AX3176" s="201"/>
      <c r="AZ3176" s="201"/>
      <c r="BB3176"/>
      <c r="BD3176" s="117" t="s">
        <v>5095</v>
      </c>
    </row>
    <row r="3177" spans="48:56" x14ac:dyDescent="0.25">
      <c r="AV3177" s="201"/>
      <c r="AW3177" s="201"/>
      <c r="AX3177" s="201"/>
      <c r="AZ3177" s="201"/>
      <c r="BB3177"/>
      <c r="BD3177" s="117" t="s">
        <v>5096</v>
      </c>
    </row>
    <row r="3178" spans="48:56" x14ac:dyDescent="0.25">
      <c r="AV3178" s="201"/>
      <c r="AW3178" s="201"/>
      <c r="AX3178" s="201"/>
      <c r="AZ3178" s="201"/>
      <c r="BB3178"/>
      <c r="BD3178" s="117" t="s">
        <v>5097</v>
      </c>
    </row>
    <row r="3179" spans="48:56" x14ac:dyDescent="0.25">
      <c r="AV3179" s="201"/>
      <c r="AW3179" s="201"/>
      <c r="AX3179" s="201"/>
      <c r="AZ3179" s="201"/>
      <c r="BB3179"/>
      <c r="BD3179" s="117" t="s">
        <v>5098</v>
      </c>
    </row>
    <row r="3180" spans="48:56" x14ac:dyDescent="0.25">
      <c r="AV3180" s="201"/>
      <c r="AW3180" s="201"/>
      <c r="AX3180" s="201"/>
      <c r="AZ3180" s="201"/>
      <c r="BB3180"/>
      <c r="BD3180" s="117" t="s">
        <v>5099</v>
      </c>
    </row>
    <row r="3181" spans="48:56" x14ac:dyDescent="0.25">
      <c r="AV3181" s="201"/>
      <c r="AW3181" s="201"/>
      <c r="AX3181" s="201"/>
      <c r="AZ3181" s="201"/>
      <c r="BB3181"/>
      <c r="BD3181" s="117" t="s">
        <v>5100</v>
      </c>
    </row>
    <row r="3182" spans="48:56" x14ac:dyDescent="0.25">
      <c r="AV3182" s="201"/>
      <c r="AW3182" s="201"/>
      <c r="AX3182" s="201"/>
      <c r="AZ3182" s="201"/>
      <c r="BB3182"/>
      <c r="BD3182" s="117" t="s">
        <v>5101</v>
      </c>
    </row>
    <row r="3183" spans="48:56" x14ac:dyDescent="0.25">
      <c r="AV3183" s="201"/>
      <c r="AW3183" s="201"/>
      <c r="AX3183" s="201"/>
      <c r="AZ3183" s="201"/>
      <c r="BB3183"/>
      <c r="BD3183" s="117" t="s">
        <v>5102</v>
      </c>
    </row>
    <row r="3184" spans="48:56" x14ac:dyDescent="0.25">
      <c r="AV3184" s="201"/>
      <c r="AW3184" s="201"/>
      <c r="AX3184" s="201"/>
      <c r="AZ3184" s="201"/>
      <c r="BB3184"/>
      <c r="BD3184" s="117" t="s">
        <v>5103</v>
      </c>
    </row>
    <row r="3185" spans="48:56" x14ac:dyDescent="0.25">
      <c r="AV3185" s="201"/>
      <c r="AW3185" s="201"/>
      <c r="AX3185" s="201"/>
      <c r="AZ3185" s="201"/>
      <c r="BB3185"/>
      <c r="BD3185" s="117" t="s">
        <v>5104</v>
      </c>
    </row>
    <row r="3186" spans="48:56" x14ac:dyDescent="0.25">
      <c r="AV3186" s="201"/>
      <c r="AW3186" s="201"/>
      <c r="AX3186" s="201"/>
      <c r="AZ3186" s="201"/>
      <c r="BB3186"/>
      <c r="BD3186" s="117" t="s">
        <v>5105</v>
      </c>
    </row>
    <row r="3187" spans="48:56" x14ac:dyDescent="0.25">
      <c r="AV3187" s="201"/>
      <c r="AW3187" s="201"/>
      <c r="AX3187" s="201"/>
      <c r="AZ3187" s="201"/>
      <c r="BB3187"/>
      <c r="BD3187" s="117" t="s">
        <v>5106</v>
      </c>
    </row>
    <row r="3188" spans="48:56" x14ac:dyDescent="0.25">
      <c r="AV3188" s="201"/>
      <c r="AW3188" s="201"/>
      <c r="AX3188" s="201"/>
      <c r="AZ3188" s="201"/>
      <c r="BB3188"/>
      <c r="BD3188" s="117" t="s">
        <v>5107</v>
      </c>
    </row>
    <row r="3189" spans="48:56" x14ac:dyDescent="0.25">
      <c r="AV3189" s="201"/>
      <c r="AW3189" s="201"/>
      <c r="AX3189" s="201"/>
      <c r="AZ3189" s="201"/>
      <c r="BB3189"/>
      <c r="BD3189" s="117" t="s">
        <v>5108</v>
      </c>
    </row>
    <row r="3190" spans="48:56" x14ac:dyDescent="0.25">
      <c r="AV3190" s="201"/>
      <c r="AW3190" s="201"/>
      <c r="AX3190" s="201"/>
      <c r="AZ3190" s="201"/>
      <c r="BB3190"/>
      <c r="BD3190" s="117" t="s">
        <v>5109</v>
      </c>
    </row>
    <row r="3191" spans="48:56" x14ac:dyDescent="0.25">
      <c r="AV3191" s="201"/>
      <c r="AW3191" s="201"/>
      <c r="AX3191" s="201"/>
      <c r="AZ3191" s="201"/>
      <c r="BB3191"/>
      <c r="BD3191" s="117" t="s">
        <v>5110</v>
      </c>
    </row>
    <row r="3192" spans="48:56" x14ac:dyDescent="0.25">
      <c r="AV3192" s="201"/>
      <c r="AW3192" s="201"/>
      <c r="AX3192" s="201"/>
      <c r="AZ3192" s="201"/>
      <c r="BB3192"/>
      <c r="BD3192" s="117" t="s">
        <v>5111</v>
      </c>
    </row>
    <row r="3193" spans="48:56" x14ac:dyDescent="0.25">
      <c r="AV3193" s="201"/>
      <c r="AW3193" s="201"/>
      <c r="AX3193" s="201"/>
      <c r="AZ3193" s="201"/>
      <c r="BB3193"/>
      <c r="BD3193" s="117" t="s">
        <v>5112</v>
      </c>
    </row>
    <row r="3194" spans="48:56" x14ac:dyDescent="0.25">
      <c r="AV3194" s="201"/>
      <c r="AW3194" s="201"/>
      <c r="AX3194" s="201"/>
      <c r="AZ3194" s="201"/>
      <c r="BB3194"/>
      <c r="BD3194" s="117" t="s">
        <v>5113</v>
      </c>
    </row>
    <row r="3195" spans="48:56" x14ac:dyDescent="0.25">
      <c r="AV3195" s="201"/>
      <c r="AW3195" s="201"/>
      <c r="AX3195" s="201"/>
      <c r="AZ3195" s="201"/>
      <c r="BB3195"/>
      <c r="BD3195" s="117" t="s">
        <v>5114</v>
      </c>
    </row>
    <row r="3196" spans="48:56" x14ac:dyDescent="0.25">
      <c r="AV3196" s="201"/>
      <c r="AW3196" s="201"/>
      <c r="AX3196" s="201"/>
      <c r="AZ3196" s="201"/>
      <c r="BB3196"/>
      <c r="BD3196" s="117" t="s">
        <v>5115</v>
      </c>
    </row>
    <row r="3197" spans="48:56" x14ac:dyDescent="0.25">
      <c r="AV3197" s="201"/>
      <c r="AW3197" s="201"/>
      <c r="AX3197" s="201"/>
      <c r="AZ3197" s="201"/>
      <c r="BB3197"/>
      <c r="BD3197" s="117" t="s">
        <v>5116</v>
      </c>
    </row>
    <row r="3198" spans="48:56" x14ac:dyDescent="0.25">
      <c r="AV3198" s="201"/>
      <c r="AW3198" s="201"/>
      <c r="AX3198" s="201"/>
      <c r="AZ3198" s="201"/>
      <c r="BB3198"/>
      <c r="BD3198" s="117" t="s">
        <v>5117</v>
      </c>
    </row>
    <row r="3199" spans="48:56" x14ac:dyDescent="0.25">
      <c r="AV3199" s="201"/>
      <c r="AW3199" s="201"/>
      <c r="AX3199" s="201"/>
      <c r="AZ3199" s="201"/>
      <c r="BB3199"/>
      <c r="BD3199" s="117" t="s">
        <v>5118</v>
      </c>
    </row>
    <row r="3200" spans="48:56" x14ac:dyDescent="0.25">
      <c r="AV3200" s="201"/>
      <c r="AW3200" s="201"/>
      <c r="AX3200" s="201"/>
      <c r="AZ3200" s="201"/>
      <c r="BB3200"/>
      <c r="BD3200" s="117" t="s">
        <v>5119</v>
      </c>
    </row>
    <row r="3201" spans="48:56" x14ac:dyDescent="0.25">
      <c r="AV3201" s="201"/>
      <c r="AW3201" s="201"/>
      <c r="AX3201" s="201"/>
      <c r="AZ3201" s="201"/>
      <c r="BB3201"/>
      <c r="BD3201" s="117" t="s">
        <v>5120</v>
      </c>
    </row>
    <row r="3202" spans="48:56" x14ac:dyDescent="0.25">
      <c r="AV3202" s="201"/>
      <c r="AW3202" s="201"/>
      <c r="AX3202" s="201"/>
      <c r="AZ3202" s="201"/>
      <c r="BB3202"/>
      <c r="BD3202" s="117" t="s">
        <v>5121</v>
      </c>
    </row>
    <row r="3203" spans="48:56" x14ac:dyDescent="0.25">
      <c r="AV3203" s="201"/>
      <c r="AW3203" s="201"/>
      <c r="AX3203" s="201"/>
      <c r="AZ3203" s="201"/>
      <c r="BB3203"/>
      <c r="BD3203" s="117" t="s">
        <v>5122</v>
      </c>
    </row>
    <row r="3204" spans="48:56" x14ac:dyDescent="0.25">
      <c r="AV3204" s="201"/>
      <c r="AW3204" s="201"/>
      <c r="AX3204" s="201"/>
      <c r="AZ3204" s="201"/>
      <c r="BB3204"/>
      <c r="BD3204" s="117" t="s">
        <v>5123</v>
      </c>
    </row>
    <row r="3205" spans="48:56" x14ac:dyDescent="0.25">
      <c r="AV3205" s="201"/>
      <c r="AW3205" s="201"/>
      <c r="AX3205" s="201"/>
      <c r="AZ3205" s="201"/>
      <c r="BB3205"/>
      <c r="BD3205" s="117" t="s">
        <v>5124</v>
      </c>
    </row>
    <row r="3206" spans="48:56" x14ac:dyDescent="0.25">
      <c r="AV3206" s="201"/>
      <c r="AW3206" s="201"/>
      <c r="AX3206" s="201"/>
      <c r="AZ3206" s="201"/>
      <c r="BB3206"/>
      <c r="BD3206" s="117" t="s">
        <v>5125</v>
      </c>
    </row>
    <row r="3207" spans="48:56" x14ac:dyDescent="0.25">
      <c r="AV3207" s="201"/>
      <c r="AW3207" s="201"/>
      <c r="AX3207" s="201"/>
      <c r="AZ3207" s="201"/>
      <c r="BB3207"/>
      <c r="BD3207" s="117" t="s">
        <v>5126</v>
      </c>
    </row>
    <row r="3208" spans="48:56" x14ac:dyDescent="0.25">
      <c r="AV3208" s="201"/>
      <c r="AW3208" s="201"/>
      <c r="AX3208" s="201"/>
      <c r="AZ3208" s="201"/>
      <c r="BB3208"/>
      <c r="BD3208" s="117" t="s">
        <v>5127</v>
      </c>
    </row>
    <row r="3209" spans="48:56" x14ac:dyDescent="0.25">
      <c r="AV3209" s="201"/>
      <c r="AW3209" s="201"/>
      <c r="AX3209" s="201"/>
      <c r="AZ3209" s="201"/>
      <c r="BB3209"/>
      <c r="BD3209" s="117" t="s">
        <v>5128</v>
      </c>
    </row>
    <row r="3210" spans="48:56" x14ac:dyDescent="0.25">
      <c r="AV3210" s="201"/>
      <c r="AW3210" s="201"/>
      <c r="AX3210" s="201"/>
      <c r="AZ3210" s="201"/>
      <c r="BB3210"/>
      <c r="BD3210" s="117" t="s">
        <v>5129</v>
      </c>
    </row>
    <row r="3211" spans="48:56" x14ac:dyDescent="0.25">
      <c r="AV3211" s="201"/>
      <c r="AW3211" s="201"/>
      <c r="AX3211" s="201"/>
      <c r="AZ3211" s="201"/>
      <c r="BB3211"/>
      <c r="BD3211" s="117" t="s">
        <v>5130</v>
      </c>
    </row>
    <row r="3212" spans="48:56" x14ac:dyDescent="0.25">
      <c r="AV3212" s="201"/>
      <c r="AW3212" s="201"/>
      <c r="AX3212" s="201"/>
      <c r="AZ3212" s="201"/>
      <c r="BB3212"/>
      <c r="BD3212" s="117" t="s">
        <v>5131</v>
      </c>
    </row>
    <row r="3213" spans="48:56" x14ac:dyDescent="0.25">
      <c r="AV3213" s="201"/>
      <c r="AW3213" s="201"/>
      <c r="AX3213" s="201"/>
      <c r="AZ3213" s="201"/>
      <c r="BB3213"/>
      <c r="BD3213" s="117" t="s">
        <v>5132</v>
      </c>
    </row>
    <row r="3214" spans="48:56" x14ac:dyDescent="0.25">
      <c r="AV3214" s="201"/>
      <c r="AW3214" s="201"/>
      <c r="AX3214" s="201"/>
      <c r="AZ3214" s="201"/>
      <c r="BB3214"/>
      <c r="BD3214" s="117" t="s">
        <v>5133</v>
      </c>
    </row>
    <row r="3215" spans="48:56" x14ac:dyDescent="0.25">
      <c r="AV3215" s="201"/>
      <c r="AW3215" s="201"/>
      <c r="AX3215" s="201"/>
      <c r="AZ3215" s="201"/>
      <c r="BB3215"/>
      <c r="BD3215" s="117" t="s">
        <v>5134</v>
      </c>
    </row>
    <row r="3216" spans="48:56" x14ac:dyDescent="0.25">
      <c r="AV3216" s="201"/>
      <c r="AW3216" s="201"/>
      <c r="AX3216" s="201"/>
      <c r="AZ3216" s="201"/>
      <c r="BB3216"/>
      <c r="BD3216" s="117" t="s">
        <v>5135</v>
      </c>
    </row>
    <row r="3217" spans="48:56" x14ac:dyDescent="0.25">
      <c r="AV3217" s="201"/>
      <c r="AW3217" s="201"/>
      <c r="AX3217" s="201"/>
      <c r="AZ3217" s="201"/>
      <c r="BB3217"/>
      <c r="BD3217" s="117" t="s">
        <v>5136</v>
      </c>
    </row>
    <row r="3218" spans="48:56" x14ac:dyDescent="0.25">
      <c r="AV3218" s="201"/>
      <c r="AW3218" s="201"/>
      <c r="AX3218" s="201"/>
      <c r="AZ3218" s="201"/>
      <c r="BB3218"/>
      <c r="BD3218" s="117" t="s">
        <v>5137</v>
      </c>
    </row>
    <row r="3219" spans="48:56" x14ac:dyDescent="0.25">
      <c r="AV3219" s="201"/>
      <c r="AW3219" s="201"/>
      <c r="AX3219" s="201"/>
      <c r="AZ3219" s="201"/>
      <c r="BB3219"/>
      <c r="BD3219" s="117" t="s">
        <v>5138</v>
      </c>
    </row>
    <row r="3220" spans="48:56" x14ac:dyDescent="0.25">
      <c r="AV3220" s="201"/>
      <c r="AW3220" s="201"/>
      <c r="AX3220" s="201"/>
      <c r="AZ3220" s="201"/>
      <c r="BB3220"/>
      <c r="BD3220" s="117" t="s">
        <v>5139</v>
      </c>
    </row>
    <row r="3221" spans="48:56" x14ac:dyDescent="0.25">
      <c r="AV3221" s="201"/>
      <c r="AW3221" s="201"/>
      <c r="AX3221" s="201"/>
      <c r="AZ3221" s="201"/>
      <c r="BB3221"/>
      <c r="BD3221" s="117" t="s">
        <v>5140</v>
      </c>
    </row>
    <row r="3222" spans="48:56" x14ac:dyDescent="0.25">
      <c r="AV3222" s="201"/>
      <c r="AW3222" s="201"/>
      <c r="AX3222" s="201"/>
      <c r="AZ3222" s="201"/>
      <c r="BB3222"/>
      <c r="BD3222" s="117" t="s">
        <v>5141</v>
      </c>
    </row>
    <row r="3223" spans="48:56" x14ac:dyDescent="0.25">
      <c r="AV3223" s="201"/>
      <c r="AW3223" s="201"/>
      <c r="AX3223" s="201"/>
      <c r="AZ3223" s="201"/>
      <c r="BB3223"/>
      <c r="BD3223" s="117" t="s">
        <v>5142</v>
      </c>
    </row>
    <row r="3224" spans="48:56" x14ac:dyDescent="0.25">
      <c r="AV3224" s="201"/>
      <c r="AW3224" s="201"/>
      <c r="AX3224" s="201"/>
      <c r="AZ3224" s="201"/>
      <c r="BB3224"/>
      <c r="BD3224" s="117" t="s">
        <v>5143</v>
      </c>
    </row>
    <row r="3225" spans="48:56" x14ac:dyDescent="0.25">
      <c r="AV3225" s="201"/>
      <c r="AW3225" s="201"/>
      <c r="AX3225" s="201"/>
      <c r="AZ3225" s="201"/>
      <c r="BB3225"/>
      <c r="BD3225" s="117" t="s">
        <v>5144</v>
      </c>
    </row>
    <row r="3226" spans="48:56" x14ac:dyDescent="0.25">
      <c r="AV3226" s="201"/>
      <c r="AW3226" s="201"/>
      <c r="AX3226" s="201"/>
      <c r="AZ3226" s="201"/>
      <c r="BB3226"/>
      <c r="BD3226" s="117" t="s">
        <v>5145</v>
      </c>
    </row>
    <row r="3227" spans="48:56" x14ac:dyDescent="0.25">
      <c r="AV3227" s="201"/>
      <c r="AW3227" s="201"/>
      <c r="AX3227" s="201"/>
      <c r="AZ3227" s="201"/>
      <c r="BB3227"/>
      <c r="BD3227" s="117" t="s">
        <v>5146</v>
      </c>
    </row>
    <row r="3228" spans="48:56" x14ac:dyDescent="0.25">
      <c r="AV3228" s="201"/>
      <c r="AW3228" s="201"/>
      <c r="AX3228" s="201"/>
      <c r="AZ3228" s="201"/>
      <c r="BB3228"/>
      <c r="BD3228" s="117" t="s">
        <v>5147</v>
      </c>
    </row>
    <row r="3229" spans="48:56" x14ac:dyDescent="0.25">
      <c r="AV3229" s="201"/>
      <c r="AW3229" s="201"/>
      <c r="AX3229" s="201"/>
      <c r="AZ3229" s="201"/>
      <c r="BB3229"/>
      <c r="BD3229" s="117" t="s">
        <v>5148</v>
      </c>
    </row>
    <row r="3230" spans="48:56" x14ac:dyDescent="0.25">
      <c r="AV3230" s="201"/>
      <c r="AW3230" s="201"/>
      <c r="AX3230" s="201"/>
      <c r="AZ3230" s="201"/>
      <c r="BB3230"/>
      <c r="BD3230" s="117" t="s">
        <v>5149</v>
      </c>
    </row>
    <row r="3231" spans="48:56" x14ac:dyDescent="0.25">
      <c r="AV3231" s="201"/>
      <c r="AW3231" s="201"/>
      <c r="AX3231" s="201"/>
      <c r="AZ3231" s="201"/>
      <c r="BB3231"/>
      <c r="BD3231" s="117" t="s">
        <v>5150</v>
      </c>
    </row>
    <row r="3232" spans="48:56" x14ac:dyDescent="0.25">
      <c r="AV3232" s="201"/>
      <c r="AW3232" s="201"/>
      <c r="AX3232" s="201"/>
      <c r="AZ3232" s="201"/>
      <c r="BB3232"/>
      <c r="BD3232" s="117" t="s">
        <v>5151</v>
      </c>
    </row>
    <row r="3233" spans="48:56" x14ac:dyDescent="0.25">
      <c r="AV3233" s="201"/>
      <c r="AW3233" s="201"/>
      <c r="AX3233" s="201"/>
      <c r="AZ3233" s="201"/>
      <c r="BB3233"/>
      <c r="BD3233" s="117" t="s">
        <v>5152</v>
      </c>
    </row>
    <row r="3234" spans="48:56" x14ac:dyDescent="0.25">
      <c r="AV3234" s="201"/>
      <c r="AW3234" s="201"/>
      <c r="AX3234" s="201"/>
      <c r="AZ3234" s="201"/>
      <c r="BB3234"/>
      <c r="BD3234" s="117" t="s">
        <v>5153</v>
      </c>
    </row>
    <row r="3235" spans="48:56" x14ac:dyDescent="0.25">
      <c r="AV3235" s="201"/>
      <c r="AW3235" s="201"/>
      <c r="AX3235" s="201"/>
      <c r="AZ3235" s="201"/>
      <c r="BB3235"/>
      <c r="BD3235" s="117" t="s">
        <v>5154</v>
      </c>
    </row>
    <row r="3236" spans="48:56" x14ac:dyDescent="0.25">
      <c r="AV3236" s="201"/>
      <c r="AW3236" s="201"/>
      <c r="AX3236" s="201"/>
      <c r="AZ3236" s="201"/>
      <c r="BB3236"/>
      <c r="BD3236" s="117" t="s">
        <v>5155</v>
      </c>
    </row>
    <row r="3237" spans="48:56" x14ac:dyDescent="0.25">
      <c r="AV3237" s="201"/>
      <c r="AW3237" s="201"/>
      <c r="AX3237" s="201"/>
      <c r="AZ3237" s="201"/>
      <c r="BB3237"/>
      <c r="BD3237" s="117" t="s">
        <v>5156</v>
      </c>
    </row>
    <row r="3238" spans="48:56" x14ac:dyDescent="0.25">
      <c r="AV3238" s="201"/>
      <c r="AW3238" s="201"/>
      <c r="AX3238" s="201"/>
      <c r="AZ3238" s="201"/>
      <c r="BB3238"/>
      <c r="BD3238" s="117" t="s">
        <v>5157</v>
      </c>
    </row>
    <row r="3239" spans="48:56" x14ac:dyDescent="0.25">
      <c r="AV3239" s="201"/>
      <c r="AW3239" s="201"/>
      <c r="AX3239" s="201"/>
      <c r="AZ3239" s="201"/>
      <c r="BB3239"/>
      <c r="BD3239" s="117" t="s">
        <v>5158</v>
      </c>
    </row>
    <row r="3240" spans="48:56" x14ac:dyDescent="0.25">
      <c r="AV3240" s="201"/>
      <c r="AW3240" s="201"/>
      <c r="AX3240" s="201"/>
      <c r="AZ3240" s="201"/>
      <c r="BB3240"/>
      <c r="BD3240" s="117" t="s">
        <v>5159</v>
      </c>
    </row>
    <row r="3241" spans="48:56" x14ac:dyDescent="0.25">
      <c r="AV3241" s="201"/>
      <c r="AW3241" s="201"/>
      <c r="AX3241" s="201"/>
      <c r="AZ3241" s="201"/>
      <c r="BB3241"/>
      <c r="BD3241" s="117" t="s">
        <v>5160</v>
      </c>
    </row>
    <row r="3242" spans="48:56" x14ac:dyDescent="0.25">
      <c r="AV3242" s="201"/>
      <c r="AW3242" s="201"/>
      <c r="AX3242" s="201"/>
      <c r="AZ3242" s="201"/>
      <c r="BB3242"/>
      <c r="BD3242" s="117" t="s">
        <v>5161</v>
      </c>
    </row>
    <row r="3243" spans="48:56" x14ac:dyDescent="0.25">
      <c r="AV3243" s="201"/>
      <c r="AW3243" s="201"/>
      <c r="AX3243" s="201"/>
      <c r="AZ3243" s="201"/>
      <c r="BB3243"/>
      <c r="BD3243" s="117" t="s">
        <v>5162</v>
      </c>
    </row>
    <row r="3244" spans="48:56" x14ac:dyDescent="0.25">
      <c r="AV3244" s="201"/>
      <c r="AW3244" s="201"/>
      <c r="AX3244" s="201"/>
      <c r="AZ3244" s="201"/>
      <c r="BB3244"/>
      <c r="BD3244" s="117" t="s">
        <v>5163</v>
      </c>
    </row>
    <row r="3245" spans="48:56" x14ac:dyDescent="0.25">
      <c r="AV3245" s="201"/>
      <c r="AW3245" s="201"/>
      <c r="AX3245" s="201"/>
      <c r="AZ3245" s="201"/>
      <c r="BB3245"/>
      <c r="BD3245" s="117" t="s">
        <v>5164</v>
      </c>
    </row>
    <row r="3246" spans="48:56" x14ac:dyDescent="0.25">
      <c r="AV3246" s="201"/>
      <c r="AW3246" s="201"/>
      <c r="AX3246" s="201"/>
      <c r="AZ3246" s="201"/>
      <c r="BB3246"/>
      <c r="BD3246" s="117" t="s">
        <v>5165</v>
      </c>
    </row>
    <row r="3247" spans="48:56" x14ac:dyDescent="0.25">
      <c r="AV3247" s="201"/>
      <c r="AW3247" s="201"/>
      <c r="AX3247" s="201"/>
      <c r="AZ3247" s="201"/>
      <c r="BB3247"/>
      <c r="BD3247" s="117" t="s">
        <v>5166</v>
      </c>
    </row>
    <row r="3248" spans="48:56" x14ac:dyDescent="0.25">
      <c r="AV3248" s="201"/>
      <c r="AW3248" s="201"/>
      <c r="AX3248" s="201"/>
      <c r="AZ3248" s="201"/>
      <c r="BB3248"/>
      <c r="BD3248" s="117" t="s">
        <v>5167</v>
      </c>
    </row>
    <row r="3249" spans="48:56" x14ac:dyDescent="0.25">
      <c r="AV3249" s="201"/>
      <c r="AW3249" s="201"/>
      <c r="AX3249" s="201"/>
      <c r="AZ3249" s="201"/>
      <c r="BB3249"/>
      <c r="BD3249" s="117" t="s">
        <v>5168</v>
      </c>
    </row>
    <row r="3250" spans="48:56" x14ac:dyDescent="0.25">
      <c r="AV3250" s="201"/>
      <c r="AW3250" s="201"/>
      <c r="AX3250" s="201"/>
      <c r="AZ3250" s="201"/>
      <c r="BB3250"/>
      <c r="BD3250" s="117" t="s">
        <v>5169</v>
      </c>
    </row>
    <row r="3251" spans="48:56" x14ac:dyDescent="0.25">
      <c r="AV3251" s="201"/>
      <c r="AW3251" s="201"/>
      <c r="AX3251" s="201"/>
      <c r="AZ3251" s="201"/>
      <c r="BB3251"/>
      <c r="BD3251" s="117" t="s">
        <v>5170</v>
      </c>
    </row>
    <row r="3252" spans="48:56" x14ac:dyDescent="0.25">
      <c r="AV3252" s="201"/>
      <c r="AW3252" s="201"/>
      <c r="AX3252" s="201"/>
      <c r="AZ3252" s="201"/>
      <c r="BB3252"/>
      <c r="BD3252" s="117" t="s">
        <v>5171</v>
      </c>
    </row>
    <row r="3253" spans="48:56" x14ac:dyDescent="0.25">
      <c r="AV3253" s="201"/>
      <c r="AW3253" s="201"/>
      <c r="AX3253" s="201"/>
      <c r="AZ3253" s="201"/>
      <c r="BB3253"/>
      <c r="BD3253" s="117" t="s">
        <v>5172</v>
      </c>
    </row>
    <row r="3254" spans="48:56" x14ac:dyDescent="0.25">
      <c r="AV3254" s="201"/>
      <c r="AW3254" s="201"/>
      <c r="AX3254" s="201"/>
      <c r="AZ3254" s="201"/>
      <c r="BB3254"/>
      <c r="BD3254" s="117" t="s">
        <v>5173</v>
      </c>
    </row>
    <row r="3255" spans="48:56" x14ac:dyDescent="0.25">
      <c r="AV3255" s="201"/>
      <c r="AW3255" s="201"/>
      <c r="AX3255" s="201"/>
      <c r="AZ3255" s="201"/>
      <c r="BB3255"/>
      <c r="BD3255" s="117" t="s">
        <v>5174</v>
      </c>
    </row>
    <row r="3256" spans="48:56" x14ac:dyDescent="0.25">
      <c r="AV3256" s="201"/>
      <c r="AW3256" s="201"/>
      <c r="AX3256" s="201"/>
      <c r="AZ3256" s="201"/>
      <c r="BB3256"/>
      <c r="BD3256" s="117" t="s">
        <v>5175</v>
      </c>
    </row>
    <row r="3257" spans="48:56" x14ac:dyDescent="0.25">
      <c r="AV3257" s="201"/>
      <c r="AW3257" s="201"/>
      <c r="AX3257" s="201"/>
      <c r="AZ3257" s="201"/>
      <c r="BB3257"/>
      <c r="BD3257" s="117" t="s">
        <v>5176</v>
      </c>
    </row>
    <row r="3258" spans="48:56" x14ac:dyDescent="0.25">
      <c r="AV3258" s="201"/>
      <c r="AW3258" s="201"/>
      <c r="AX3258" s="201"/>
      <c r="AZ3258" s="201"/>
      <c r="BB3258"/>
      <c r="BD3258" s="117" t="s">
        <v>5177</v>
      </c>
    </row>
    <row r="3259" spans="48:56" x14ac:dyDescent="0.25">
      <c r="AV3259" s="201"/>
      <c r="AW3259" s="201"/>
      <c r="AX3259" s="201"/>
      <c r="AZ3259" s="201"/>
      <c r="BB3259"/>
      <c r="BD3259" s="117" t="s">
        <v>5178</v>
      </c>
    </row>
    <row r="3260" spans="48:56" x14ac:dyDescent="0.25">
      <c r="AV3260" s="201"/>
      <c r="AW3260" s="201"/>
      <c r="AX3260" s="201"/>
      <c r="AZ3260" s="201"/>
      <c r="BB3260"/>
      <c r="BD3260" s="117" t="s">
        <v>5179</v>
      </c>
    </row>
    <row r="3261" spans="48:56" x14ac:dyDescent="0.25">
      <c r="AV3261" s="201"/>
      <c r="AW3261" s="201"/>
      <c r="AX3261" s="201"/>
      <c r="AZ3261" s="201"/>
      <c r="BB3261"/>
      <c r="BD3261" s="117" t="s">
        <v>5180</v>
      </c>
    </row>
    <row r="3262" spans="48:56" x14ac:dyDescent="0.25">
      <c r="AV3262" s="201"/>
      <c r="AW3262" s="201"/>
      <c r="AX3262" s="201"/>
      <c r="AZ3262" s="201"/>
      <c r="BB3262"/>
      <c r="BD3262" s="117" t="s">
        <v>5181</v>
      </c>
    </row>
    <row r="3263" spans="48:56" x14ac:dyDescent="0.25">
      <c r="AV3263" s="201"/>
      <c r="AW3263" s="201"/>
      <c r="AX3263" s="201"/>
      <c r="AZ3263" s="201"/>
      <c r="BB3263"/>
      <c r="BD3263" s="117" t="s">
        <v>5182</v>
      </c>
    </row>
    <row r="3264" spans="48:56" x14ac:dyDescent="0.25">
      <c r="AV3264" s="201"/>
      <c r="AW3264" s="201"/>
      <c r="AX3264" s="201"/>
      <c r="AZ3264" s="201"/>
      <c r="BB3264"/>
      <c r="BD3264" s="117" t="s">
        <v>5183</v>
      </c>
    </row>
    <row r="3265" spans="48:56" x14ac:dyDescent="0.25">
      <c r="AV3265" s="201"/>
      <c r="AW3265" s="201"/>
      <c r="AX3265" s="201"/>
      <c r="AZ3265" s="201"/>
      <c r="BB3265"/>
      <c r="BD3265" s="117" t="s">
        <v>5184</v>
      </c>
    </row>
    <row r="3266" spans="48:56" x14ac:dyDescent="0.25">
      <c r="AV3266" s="201"/>
      <c r="AW3266" s="201"/>
      <c r="AX3266" s="201"/>
      <c r="AZ3266" s="201"/>
      <c r="BB3266"/>
      <c r="BD3266" s="117" t="s">
        <v>5185</v>
      </c>
    </row>
    <row r="3267" spans="48:56" x14ac:dyDescent="0.25">
      <c r="AV3267" s="201"/>
      <c r="AW3267" s="201"/>
      <c r="AX3267" s="201"/>
      <c r="AZ3267" s="201"/>
      <c r="BB3267"/>
      <c r="BD3267" s="117" t="s">
        <v>5186</v>
      </c>
    </row>
    <row r="3268" spans="48:56" x14ac:dyDescent="0.25">
      <c r="AV3268" s="201"/>
      <c r="AW3268" s="201"/>
      <c r="AX3268" s="201"/>
      <c r="AZ3268" s="201"/>
      <c r="BB3268"/>
      <c r="BD3268" s="117" t="s">
        <v>5187</v>
      </c>
    </row>
    <row r="3269" spans="48:56" x14ac:dyDescent="0.25">
      <c r="AV3269" s="201"/>
      <c r="AW3269" s="201"/>
      <c r="AX3269" s="201"/>
      <c r="AZ3269" s="201"/>
      <c r="BB3269"/>
      <c r="BD3269" s="117" t="s">
        <v>5188</v>
      </c>
    </row>
    <row r="3270" spans="48:56" x14ac:dyDescent="0.25">
      <c r="AV3270" s="201"/>
      <c r="AW3270" s="201"/>
      <c r="AX3270" s="201"/>
      <c r="AZ3270" s="201"/>
      <c r="BB3270"/>
      <c r="BD3270" s="117" t="s">
        <v>5189</v>
      </c>
    </row>
    <row r="3271" spans="48:56" x14ac:dyDescent="0.25">
      <c r="AV3271" s="201"/>
      <c r="AW3271" s="201"/>
      <c r="AX3271" s="201"/>
      <c r="AZ3271" s="201"/>
      <c r="BB3271"/>
      <c r="BD3271" s="117" t="s">
        <v>5190</v>
      </c>
    </row>
    <row r="3272" spans="48:56" x14ac:dyDescent="0.25">
      <c r="AV3272" s="201"/>
      <c r="AW3272" s="201"/>
      <c r="AX3272" s="201"/>
      <c r="AZ3272" s="201"/>
      <c r="BB3272"/>
      <c r="BD3272" s="117" t="s">
        <v>5191</v>
      </c>
    </row>
    <row r="3273" spans="48:56" x14ac:dyDescent="0.25">
      <c r="AV3273" s="201"/>
      <c r="AW3273" s="201"/>
      <c r="AX3273" s="201"/>
      <c r="AZ3273" s="201"/>
      <c r="BB3273"/>
      <c r="BD3273" s="117" t="s">
        <v>5192</v>
      </c>
    </row>
    <row r="3274" spans="48:56" x14ac:dyDescent="0.25">
      <c r="AV3274" s="201"/>
      <c r="AW3274" s="201"/>
      <c r="AX3274" s="201"/>
      <c r="AZ3274" s="201"/>
      <c r="BB3274"/>
      <c r="BD3274" s="117" t="s">
        <v>5193</v>
      </c>
    </row>
    <row r="3275" spans="48:56" x14ac:dyDescent="0.25">
      <c r="AV3275" s="201"/>
      <c r="AW3275" s="201"/>
      <c r="AX3275" s="201"/>
      <c r="AZ3275" s="201"/>
      <c r="BB3275"/>
      <c r="BD3275" s="117" t="s">
        <v>5194</v>
      </c>
    </row>
    <row r="3276" spans="48:56" x14ac:dyDescent="0.25">
      <c r="AV3276" s="201"/>
      <c r="AW3276" s="201"/>
      <c r="AX3276" s="201"/>
      <c r="AZ3276" s="201"/>
      <c r="BB3276"/>
      <c r="BD3276" s="117" t="s">
        <v>5195</v>
      </c>
    </row>
    <row r="3277" spans="48:56" x14ac:dyDescent="0.25">
      <c r="AV3277" s="201"/>
      <c r="AW3277" s="201"/>
      <c r="AX3277" s="201"/>
      <c r="AZ3277" s="201"/>
      <c r="BB3277"/>
      <c r="BD3277" s="117" t="s">
        <v>5196</v>
      </c>
    </row>
    <row r="3278" spans="48:56" x14ac:dyDescent="0.25">
      <c r="AV3278" s="201"/>
      <c r="AW3278" s="201"/>
      <c r="AX3278" s="201"/>
      <c r="AZ3278" s="201"/>
      <c r="BB3278"/>
      <c r="BD3278" s="117" t="s">
        <v>5197</v>
      </c>
    </row>
    <row r="3279" spans="48:56" x14ac:dyDescent="0.25">
      <c r="AV3279" s="201"/>
      <c r="AW3279" s="201"/>
      <c r="AX3279" s="201"/>
      <c r="AZ3279" s="201"/>
      <c r="BB3279"/>
      <c r="BD3279" s="117" t="s">
        <v>5198</v>
      </c>
    </row>
    <row r="3280" spans="48:56" x14ac:dyDescent="0.25">
      <c r="AV3280" s="201"/>
      <c r="AW3280" s="201"/>
      <c r="AX3280" s="201"/>
      <c r="AZ3280" s="201"/>
      <c r="BB3280"/>
      <c r="BD3280" s="117" t="s">
        <v>5199</v>
      </c>
    </row>
    <row r="3281" spans="48:56" x14ac:dyDescent="0.25">
      <c r="AV3281" s="201"/>
      <c r="AW3281" s="201"/>
      <c r="AX3281" s="201"/>
      <c r="AZ3281" s="201"/>
      <c r="BB3281"/>
      <c r="BD3281" s="117" t="s">
        <v>5200</v>
      </c>
    </row>
    <row r="3282" spans="48:56" x14ac:dyDescent="0.25">
      <c r="AV3282" s="201"/>
      <c r="AW3282" s="201"/>
      <c r="AX3282" s="201"/>
      <c r="AZ3282" s="201"/>
      <c r="BB3282"/>
      <c r="BD3282" s="117" t="s">
        <v>5201</v>
      </c>
    </row>
    <row r="3283" spans="48:56" x14ac:dyDescent="0.25">
      <c r="AV3283" s="201"/>
      <c r="AW3283" s="201"/>
      <c r="AX3283" s="201"/>
      <c r="AZ3283" s="201"/>
      <c r="BB3283"/>
      <c r="BD3283" s="117" t="s">
        <v>5202</v>
      </c>
    </row>
    <row r="3284" spans="48:56" x14ac:dyDescent="0.25">
      <c r="AV3284" s="201"/>
      <c r="AW3284" s="201"/>
      <c r="AX3284" s="201"/>
      <c r="AZ3284" s="201"/>
      <c r="BB3284"/>
      <c r="BD3284" s="117" t="s">
        <v>5203</v>
      </c>
    </row>
    <row r="3285" spans="48:56" x14ac:dyDescent="0.25">
      <c r="AV3285" s="201"/>
      <c r="AW3285" s="201"/>
      <c r="AX3285" s="201"/>
      <c r="AZ3285" s="201"/>
      <c r="BB3285"/>
      <c r="BD3285" s="117" t="s">
        <v>5204</v>
      </c>
    </row>
    <row r="3286" spans="48:56" x14ac:dyDescent="0.25">
      <c r="AV3286" s="201"/>
      <c r="AW3286" s="201"/>
      <c r="AX3286" s="201"/>
      <c r="AZ3286" s="201"/>
      <c r="BB3286"/>
      <c r="BD3286" s="117" t="s">
        <v>5205</v>
      </c>
    </row>
    <row r="3287" spans="48:56" x14ac:dyDescent="0.25">
      <c r="AV3287" s="201"/>
      <c r="AW3287" s="201"/>
      <c r="AX3287" s="201"/>
      <c r="AZ3287" s="201"/>
      <c r="BB3287"/>
      <c r="BD3287" s="117" t="s">
        <v>5206</v>
      </c>
    </row>
    <row r="3288" spans="48:56" x14ac:dyDescent="0.25">
      <c r="AV3288" s="201"/>
      <c r="AW3288" s="201"/>
      <c r="AX3288" s="201"/>
      <c r="AZ3288" s="201"/>
      <c r="BB3288"/>
      <c r="BD3288" s="117" t="s">
        <v>5207</v>
      </c>
    </row>
    <row r="3289" spans="48:56" x14ac:dyDescent="0.25">
      <c r="AV3289" s="201"/>
      <c r="AW3289" s="201"/>
      <c r="AX3289" s="201"/>
      <c r="AZ3289" s="201"/>
      <c r="BB3289"/>
      <c r="BD3289" s="117" t="s">
        <v>5208</v>
      </c>
    </row>
    <row r="3290" spans="48:56" x14ac:dyDescent="0.25">
      <c r="AV3290" s="201"/>
      <c r="AW3290" s="201"/>
      <c r="AX3290" s="201"/>
      <c r="AZ3290" s="201"/>
      <c r="BB3290"/>
      <c r="BD3290" s="117" t="s">
        <v>5209</v>
      </c>
    </row>
    <row r="3291" spans="48:56" x14ac:dyDescent="0.25">
      <c r="AV3291" s="201"/>
      <c r="AW3291" s="201"/>
      <c r="AX3291" s="201"/>
      <c r="AZ3291" s="201"/>
      <c r="BB3291"/>
      <c r="BD3291" s="117" t="s">
        <v>5210</v>
      </c>
    </row>
    <row r="3292" spans="48:56" x14ac:dyDescent="0.25">
      <c r="AV3292" s="201"/>
      <c r="AW3292" s="201"/>
      <c r="AX3292" s="201"/>
      <c r="AZ3292" s="201"/>
      <c r="BB3292"/>
      <c r="BD3292" s="117" t="s">
        <v>5211</v>
      </c>
    </row>
    <row r="3293" spans="48:56" x14ac:dyDescent="0.25">
      <c r="AV3293" s="201"/>
      <c r="AW3293" s="201"/>
      <c r="AX3293" s="201"/>
      <c r="AZ3293" s="201"/>
      <c r="BB3293"/>
      <c r="BD3293" s="117" t="s">
        <v>5212</v>
      </c>
    </row>
    <row r="3294" spans="48:56" x14ac:dyDescent="0.25">
      <c r="AV3294" s="201"/>
      <c r="AW3294" s="201"/>
      <c r="AX3294" s="201"/>
      <c r="AZ3294" s="201"/>
      <c r="BB3294"/>
      <c r="BD3294" s="117" t="s">
        <v>5213</v>
      </c>
    </row>
    <row r="3295" spans="48:56" x14ac:dyDescent="0.25">
      <c r="AV3295" s="201"/>
      <c r="AW3295" s="201"/>
      <c r="AX3295" s="201"/>
      <c r="AZ3295" s="201"/>
      <c r="BB3295"/>
      <c r="BD3295" s="117" t="s">
        <v>5214</v>
      </c>
    </row>
    <row r="3296" spans="48:56" x14ac:dyDescent="0.25">
      <c r="AV3296" s="201"/>
      <c r="AW3296" s="201"/>
      <c r="AX3296" s="201"/>
      <c r="AZ3296" s="201"/>
      <c r="BB3296"/>
      <c r="BD3296" s="117" t="s">
        <v>5215</v>
      </c>
    </row>
    <row r="3297" spans="48:56" x14ac:dyDescent="0.25">
      <c r="AV3297" s="201"/>
      <c r="AW3297" s="201"/>
      <c r="AX3297" s="201"/>
      <c r="AZ3297" s="201"/>
      <c r="BB3297"/>
      <c r="BD3297" s="117" t="s">
        <v>5216</v>
      </c>
    </row>
    <row r="3298" spans="48:56" x14ac:dyDescent="0.25">
      <c r="AV3298" s="201"/>
      <c r="AW3298" s="201"/>
      <c r="AX3298" s="201"/>
      <c r="AZ3298" s="201"/>
      <c r="BB3298"/>
      <c r="BD3298" s="117" t="s">
        <v>5217</v>
      </c>
    </row>
    <row r="3299" spans="48:56" x14ac:dyDescent="0.25">
      <c r="AV3299" s="201"/>
      <c r="AW3299" s="201"/>
      <c r="AX3299" s="201"/>
      <c r="AZ3299" s="201"/>
      <c r="BB3299"/>
      <c r="BD3299" s="117" t="s">
        <v>5218</v>
      </c>
    </row>
    <row r="3300" spans="48:56" x14ac:dyDescent="0.25">
      <c r="AV3300" s="201"/>
      <c r="AW3300" s="201"/>
      <c r="AX3300" s="201"/>
      <c r="AZ3300" s="201"/>
      <c r="BB3300"/>
      <c r="BD3300" s="117" t="s">
        <v>5219</v>
      </c>
    </row>
    <row r="3301" spans="48:56" x14ac:dyDescent="0.25">
      <c r="AV3301" s="201"/>
      <c r="AW3301" s="201"/>
      <c r="AX3301" s="201"/>
      <c r="AZ3301" s="201"/>
      <c r="BB3301"/>
      <c r="BD3301" s="117" t="s">
        <v>5220</v>
      </c>
    </row>
    <row r="3302" spans="48:56" x14ac:dyDescent="0.25">
      <c r="AV3302" s="201"/>
      <c r="AW3302" s="201"/>
      <c r="AX3302" s="201"/>
      <c r="AZ3302" s="201"/>
      <c r="BB3302"/>
      <c r="BD3302" s="117" t="s">
        <v>5221</v>
      </c>
    </row>
    <row r="3303" spans="48:56" x14ac:dyDescent="0.25">
      <c r="AV3303" s="201"/>
      <c r="AW3303" s="201"/>
      <c r="AX3303" s="201"/>
      <c r="AZ3303" s="201"/>
      <c r="BB3303"/>
      <c r="BD3303" s="117" t="s">
        <v>5222</v>
      </c>
    </row>
    <row r="3304" spans="48:56" x14ac:dyDescent="0.25">
      <c r="AV3304" s="201"/>
      <c r="AW3304" s="201"/>
      <c r="AX3304" s="201"/>
      <c r="AZ3304" s="201"/>
      <c r="BB3304"/>
      <c r="BD3304" s="117" t="s">
        <v>5223</v>
      </c>
    </row>
    <row r="3305" spans="48:56" x14ac:dyDescent="0.25">
      <c r="AV3305" s="201"/>
      <c r="AW3305" s="201"/>
      <c r="AX3305" s="201"/>
      <c r="AZ3305" s="201"/>
      <c r="BB3305"/>
      <c r="BD3305" s="117" t="s">
        <v>5224</v>
      </c>
    </row>
    <row r="3306" spans="48:56" x14ac:dyDescent="0.25">
      <c r="AV3306" s="201"/>
      <c r="AW3306" s="201"/>
      <c r="AX3306" s="201"/>
      <c r="AZ3306" s="201"/>
      <c r="BB3306"/>
      <c r="BD3306" s="117" t="s">
        <v>5225</v>
      </c>
    </row>
    <row r="3307" spans="48:56" x14ac:dyDescent="0.25">
      <c r="AV3307" s="201"/>
      <c r="AW3307" s="201"/>
      <c r="AX3307" s="201"/>
      <c r="AZ3307" s="201"/>
      <c r="BB3307"/>
      <c r="BD3307" s="117" t="s">
        <v>5226</v>
      </c>
    </row>
    <row r="3308" spans="48:56" x14ac:dyDescent="0.25">
      <c r="AV3308" s="201"/>
      <c r="AW3308" s="201"/>
      <c r="AX3308" s="201"/>
      <c r="AZ3308" s="201"/>
      <c r="BB3308"/>
      <c r="BD3308" s="117" t="s">
        <v>5227</v>
      </c>
    </row>
    <row r="3309" spans="48:56" x14ac:dyDescent="0.25">
      <c r="AV3309" s="201"/>
      <c r="AW3309" s="201"/>
      <c r="AX3309" s="201"/>
      <c r="AZ3309" s="201"/>
      <c r="BB3309"/>
      <c r="BD3309" s="117" t="s">
        <v>5228</v>
      </c>
    </row>
    <row r="3310" spans="48:56" x14ac:dyDescent="0.25">
      <c r="AV3310" s="201"/>
      <c r="AW3310" s="201"/>
      <c r="AX3310" s="201"/>
      <c r="AZ3310" s="201"/>
      <c r="BB3310"/>
      <c r="BD3310" s="117" t="s">
        <v>5229</v>
      </c>
    </row>
    <row r="3311" spans="48:56" x14ac:dyDescent="0.25">
      <c r="AV3311" s="201"/>
      <c r="AW3311" s="201"/>
      <c r="AX3311" s="201"/>
      <c r="AZ3311" s="201"/>
      <c r="BB3311"/>
      <c r="BD3311" s="117" t="s">
        <v>5230</v>
      </c>
    </row>
    <row r="3312" spans="48:56" x14ac:dyDescent="0.25">
      <c r="AV3312" s="201"/>
      <c r="AW3312" s="201"/>
      <c r="AX3312" s="201"/>
      <c r="AZ3312" s="201"/>
      <c r="BB3312"/>
      <c r="BD3312" s="117" t="s">
        <v>5231</v>
      </c>
    </row>
    <row r="3313" spans="48:56" x14ac:dyDescent="0.25">
      <c r="AV3313" s="201"/>
      <c r="AW3313" s="201"/>
      <c r="AX3313" s="201"/>
      <c r="AZ3313" s="201"/>
      <c r="BB3313"/>
      <c r="BD3313" s="117" t="s">
        <v>5232</v>
      </c>
    </row>
    <row r="3314" spans="48:56" x14ac:dyDescent="0.25">
      <c r="AV3314" s="201"/>
      <c r="AW3314" s="201"/>
      <c r="AX3314" s="201"/>
      <c r="AZ3314" s="201"/>
      <c r="BB3314"/>
      <c r="BD3314" s="117" t="s">
        <v>5233</v>
      </c>
    </row>
    <row r="3315" spans="48:56" x14ac:dyDescent="0.25">
      <c r="AV3315" s="201"/>
      <c r="AW3315" s="201"/>
      <c r="AX3315" s="201"/>
      <c r="AZ3315" s="201"/>
      <c r="BB3315"/>
      <c r="BD3315" s="117" t="s">
        <v>5234</v>
      </c>
    </row>
    <row r="3316" spans="48:56" x14ac:dyDescent="0.25">
      <c r="AV3316" s="201"/>
      <c r="AW3316" s="201"/>
      <c r="AX3316" s="201"/>
      <c r="AZ3316" s="201"/>
      <c r="BB3316"/>
      <c r="BD3316" s="117" t="s">
        <v>5235</v>
      </c>
    </row>
    <row r="3317" spans="48:56" x14ac:dyDescent="0.25">
      <c r="AV3317" s="201"/>
      <c r="AW3317" s="201"/>
      <c r="AX3317" s="201"/>
      <c r="AZ3317" s="201"/>
      <c r="BB3317"/>
      <c r="BD3317" s="117" t="s">
        <v>5236</v>
      </c>
    </row>
    <row r="3318" spans="48:56" x14ac:dyDescent="0.25">
      <c r="AV3318" s="201"/>
      <c r="AW3318" s="201"/>
      <c r="AX3318" s="201"/>
      <c r="AZ3318" s="201"/>
      <c r="BB3318"/>
      <c r="BD3318" s="117" t="s">
        <v>5237</v>
      </c>
    </row>
    <row r="3319" spans="48:56" x14ac:dyDescent="0.25">
      <c r="AV3319" s="201"/>
      <c r="AW3319" s="201"/>
      <c r="AX3319" s="201"/>
      <c r="AZ3319" s="201"/>
      <c r="BB3319"/>
      <c r="BD3319" s="117" t="s">
        <v>5238</v>
      </c>
    </row>
    <row r="3320" spans="48:56" x14ac:dyDescent="0.25">
      <c r="AV3320" s="201"/>
      <c r="AW3320" s="201"/>
      <c r="AX3320" s="201"/>
      <c r="AZ3320" s="201"/>
      <c r="BB3320"/>
      <c r="BD3320" s="117" t="s">
        <v>5239</v>
      </c>
    </row>
    <row r="3321" spans="48:56" x14ac:dyDescent="0.25">
      <c r="AV3321" s="201"/>
      <c r="AW3321" s="201"/>
      <c r="AX3321" s="201"/>
      <c r="AZ3321" s="201"/>
      <c r="BB3321"/>
      <c r="BD3321" s="117" t="s">
        <v>5240</v>
      </c>
    </row>
    <row r="3322" spans="48:56" x14ac:dyDescent="0.25">
      <c r="AV3322" s="201"/>
      <c r="AW3322" s="201"/>
      <c r="AX3322" s="201"/>
      <c r="AZ3322" s="201"/>
      <c r="BB3322"/>
      <c r="BD3322" s="117" t="s">
        <v>5241</v>
      </c>
    </row>
    <row r="3323" spans="48:56" x14ac:dyDescent="0.25">
      <c r="AV3323" s="201"/>
      <c r="AW3323" s="201"/>
      <c r="AX3323" s="201"/>
      <c r="AZ3323" s="201"/>
      <c r="BB3323"/>
      <c r="BD3323" s="117" t="s">
        <v>5242</v>
      </c>
    </row>
    <row r="3324" spans="48:56" x14ac:dyDescent="0.25">
      <c r="AV3324" s="201"/>
      <c r="AW3324" s="201"/>
      <c r="AX3324" s="201"/>
      <c r="AZ3324" s="201"/>
      <c r="BB3324"/>
      <c r="BD3324" s="117" t="s">
        <v>5243</v>
      </c>
    </row>
    <row r="3325" spans="48:56" x14ac:dyDescent="0.25">
      <c r="AV3325" s="201"/>
      <c r="AW3325" s="201"/>
      <c r="AX3325" s="201"/>
      <c r="AZ3325" s="201"/>
      <c r="BB3325"/>
      <c r="BD3325" s="117" t="s">
        <v>5244</v>
      </c>
    </row>
    <row r="3326" spans="48:56" x14ac:dyDescent="0.25">
      <c r="AV3326" s="201"/>
      <c r="AW3326" s="201"/>
      <c r="AX3326" s="201"/>
      <c r="AZ3326" s="201"/>
      <c r="BB3326"/>
      <c r="BD3326" s="117" t="s">
        <v>5245</v>
      </c>
    </row>
    <row r="3327" spans="48:56" x14ac:dyDescent="0.25">
      <c r="AV3327" s="201"/>
      <c r="AW3327" s="201"/>
      <c r="AX3327" s="201"/>
      <c r="AZ3327" s="201"/>
      <c r="BB3327"/>
      <c r="BD3327" s="117" t="s">
        <v>5246</v>
      </c>
    </row>
    <row r="3328" spans="48:56" x14ac:dyDescent="0.25">
      <c r="AV3328" s="201"/>
      <c r="AW3328" s="201"/>
      <c r="AX3328" s="201"/>
      <c r="AZ3328" s="201"/>
      <c r="BB3328"/>
      <c r="BD3328" s="117" t="s">
        <v>5247</v>
      </c>
    </row>
    <row r="3329" spans="48:56" x14ac:dyDescent="0.25">
      <c r="AV3329" s="201"/>
      <c r="AW3329" s="201"/>
      <c r="AX3329" s="201"/>
      <c r="AZ3329" s="201"/>
      <c r="BB3329"/>
      <c r="BD3329" s="117" t="s">
        <v>5248</v>
      </c>
    </row>
    <row r="3330" spans="48:56" x14ac:dyDescent="0.25">
      <c r="AV3330" s="201"/>
      <c r="AW3330" s="201"/>
      <c r="AX3330" s="201"/>
      <c r="AZ3330" s="201"/>
      <c r="BB3330"/>
      <c r="BD3330" s="117" t="s">
        <v>5249</v>
      </c>
    </row>
    <row r="3331" spans="48:56" x14ac:dyDescent="0.25">
      <c r="AV3331" s="201"/>
      <c r="AW3331" s="201"/>
      <c r="AX3331" s="201"/>
      <c r="AZ3331" s="201"/>
      <c r="BB3331"/>
      <c r="BD3331" s="117" t="s">
        <v>5250</v>
      </c>
    </row>
    <row r="3332" spans="48:56" x14ac:dyDescent="0.25">
      <c r="AV3332" s="201"/>
      <c r="AW3332" s="201"/>
      <c r="AX3332" s="201"/>
      <c r="AZ3332" s="201"/>
      <c r="BB3332"/>
      <c r="BD3332" s="117" t="s">
        <v>5251</v>
      </c>
    </row>
    <row r="3333" spans="48:56" x14ac:dyDescent="0.25">
      <c r="AV3333" s="201"/>
      <c r="AW3333" s="201"/>
      <c r="AX3333" s="201"/>
      <c r="AZ3333" s="201"/>
      <c r="BB3333"/>
      <c r="BD3333" s="117" t="s">
        <v>5252</v>
      </c>
    </row>
    <row r="3334" spans="48:56" x14ac:dyDescent="0.25">
      <c r="AV3334" s="201"/>
      <c r="AW3334" s="201"/>
      <c r="AX3334" s="201"/>
      <c r="AZ3334" s="201"/>
      <c r="BB3334"/>
      <c r="BD3334" s="117" t="s">
        <v>5253</v>
      </c>
    </row>
    <row r="3335" spans="48:56" x14ac:dyDescent="0.25">
      <c r="AV3335" s="201"/>
      <c r="AW3335" s="201"/>
      <c r="AX3335" s="201"/>
      <c r="AZ3335" s="201"/>
      <c r="BB3335"/>
      <c r="BD3335" s="117" t="s">
        <v>5254</v>
      </c>
    </row>
    <row r="3336" spans="48:56" x14ac:dyDescent="0.25">
      <c r="AV3336" s="201"/>
      <c r="AW3336" s="201"/>
      <c r="AX3336" s="201"/>
      <c r="AZ3336" s="201"/>
      <c r="BB3336"/>
      <c r="BD3336" s="117" t="s">
        <v>5255</v>
      </c>
    </row>
    <row r="3337" spans="48:56" x14ac:dyDescent="0.25">
      <c r="AV3337" s="201"/>
      <c r="AW3337" s="201"/>
      <c r="AX3337" s="201"/>
      <c r="AZ3337" s="201"/>
      <c r="BB3337"/>
      <c r="BD3337" s="117" t="s">
        <v>5256</v>
      </c>
    </row>
    <row r="3338" spans="48:56" x14ac:dyDescent="0.25">
      <c r="AV3338" s="201"/>
      <c r="AW3338" s="201"/>
      <c r="AX3338" s="201"/>
      <c r="AZ3338" s="201"/>
      <c r="BB3338"/>
      <c r="BD3338" s="117" t="s">
        <v>5257</v>
      </c>
    </row>
    <row r="3339" spans="48:56" x14ac:dyDescent="0.25">
      <c r="AV3339" s="201"/>
      <c r="AW3339" s="201"/>
      <c r="AX3339" s="201"/>
      <c r="AZ3339" s="201"/>
      <c r="BB3339"/>
      <c r="BD3339" s="117" t="s">
        <v>5258</v>
      </c>
    </row>
    <row r="3340" spans="48:56" x14ac:dyDescent="0.25">
      <c r="AV3340" s="201"/>
      <c r="AW3340" s="201"/>
      <c r="AX3340" s="201"/>
      <c r="AZ3340" s="201"/>
      <c r="BB3340"/>
      <c r="BD3340" s="117" t="s">
        <v>5259</v>
      </c>
    </row>
    <row r="3341" spans="48:56" x14ac:dyDescent="0.25">
      <c r="AV3341" s="201"/>
      <c r="AW3341" s="201"/>
      <c r="AX3341" s="201"/>
      <c r="AZ3341" s="201"/>
      <c r="BB3341"/>
      <c r="BD3341" s="117" t="s">
        <v>5260</v>
      </c>
    </row>
    <row r="3342" spans="48:56" x14ac:dyDescent="0.25">
      <c r="AV3342" s="201"/>
      <c r="AW3342" s="201"/>
      <c r="AX3342" s="201"/>
      <c r="AZ3342" s="201"/>
      <c r="BB3342"/>
      <c r="BD3342" s="117" t="s">
        <v>5261</v>
      </c>
    </row>
    <row r="3343" spans="48:56" x14ac:dyDescent="0.25">
      <c r="AV3343" s="201"/>
      <c r="AW3343" s="201"/>
      <c r="AX3343" s="201"/>
      <c r="AZ3343" s="201"/>
      <c r="BB3343"/>
      <c r="BD3343" s="117" t="s">
        <v>5262</v>
      </c>
    </row>
    <row r="3344" spans="48:56" x14ac:dyDescent="0.25">
      <c r="AV3344" s="201"/>
      <c r="AW3344" s="201"/>
      <c r="AX3344" s="201"/>
      <c r="AZ3344" s="201"/>
      <c r="BB3344"/>
      <c r="BD3344" s="117" t="s">
        <v>5263</v>
      </c>
    </row>
    <row r="3345" spans="48:56" x14ac:dyDescent="0.25">
      <c r="AV3345" s="201"/>
      <c r="AW3345" s="201"/>
      <c r="AX3345" s="201"/>
      <c r="AZ3345" s="201"/>
      <c r="BB3345"/>
      <c r="BD3345" s="117" t="s">
        <v>5264</v>
      </c>
    </row>
    <row r="3346" spans="48:56" x14ac:dyDescent="0.25">
      <c r="AV3346" s="201"/>
      <c r="AW3346" s="201"/>
      <c r="AX3346" s="201"/>
      <c r="AZ3346" s="201"/>
      <c r="BB3346"/>
      <c r="BD3346" s="117" t="s">
        <v>5265</v>
      </c>
    </row>
    <row r="3347" spans="48:56" x14ac:dyDescent="0.25">
      <c r="AV3347" s="201"/>
      <c r="AW3347" s="201"/>
      <c r="AX3347" s="201"/>
      <c r="AZ3347" s="201"/>
      <c r="BB3347"/>
      <c r="BD3347" s="117" t="s">
        <v>5266</v>
      </c>
    </row>
    <row r="3348" spans="48:56" x14ac:dyDescent="0.25">
      <c r="AV3348" s="201"/>
      <c r="AW3348" s="201"/>
      <c r="AX3348" s="201"/>
      <c r="AZ3348" s="201"/>
      <c r="BB3348"/>
      <c r="BD3348" s="117" t="s">
        <v>5267</v>
      </c>
    </row>
    <row r="3349" spans="48:56" x14ac:dyDescent="0.25">
      <c r="AV3349" s="201"/>
      <c r="AW3349" s="201"/>
      <c r="AX3349" s="201"/>
      <c r="AZ3349" s="201"/>
      <c r="BB3349"/>
      <c r="BD3349" s="117" t="s">
        <v>5268</v>
      </c>
    </row>
    <row r="3350" spans="48:56" x14ac:dyDescent="0.25">
      <c r="AV3350" s="201"/>
      <c r="AW3350" s="201"/>
      <c r="AX3350" s="201"/>
      <c r="AZ3350" s="201"/>
      <c r="BB3350"/>
      <c r="BD3350" s="117" t="s">
        <v>5269</v>
      </c>
    </row>
    <row r="3351" spans="48:56" x14ac:dyDescent="0.25">
      <c r="AV3351" s="201"/>
      <c r="AW3351" s="201"/>
      <c r="AX3351" s="201"/>
      <c r="AZ3351" s="201"/>
      <c r="BB3351"/>
      <c r="BD3351" s="117" t="s">
        <v>5270</v>
      </c>
    </row>
    <row r="3352" spans="48:56" x14ac:dyDescent="0.25">
      <c r="AV3352" s="201"/>
      <c r="AW3352" s="201"/>
      <c r="AX3352" s="201"/>
      <c r="AZ3352" s="201"/>
      <c r="BB3352"/>
      <c r="BD3352" s="117" t="s">
        <v>5271</v>
      </c>
    </row>
    <row r="3353" spans="48:56" x14ac:dyDescent="0.25">
      <c r="AV3353" s="201"/>
      <c r="AW3353" s="201"/>
      <c r="AX3353" s="201"/>
      <c r="AZ3353" s="201"/>
      <c r="BB3353"/>
      <c r="BD3353" s="117" t="s">
        <v>5272</v>
      </c>
    </row>
    <row r="3354" spans="48:56" x14ac:dyDescent="0.25">
      <c r="AV3354" s="201"/>
      <c r="AW3354" s="201"/>
      <c r="AX3354" s="201"/>
      <c r="AZ3354" s="201"/>
      <c r="BB3354"/>
      <c r="BD3354" s="117" t="s">
        <v>5273</v>
      </c>
    </row>
    <row r="3355" spans="48:56" x14ac:dyDescent="0.25">
      <c r="AV3355" s="201"/>
      <c r="AW3355" s="201"/>
      <c r="AX3355" s="201"/>
      <c r="AZ3355" s="201"/>
      <c r="BB3355"/>
      <c r="BD3355" s="117" t="s">
        <v>5274</v>
      </c>
    </row>
    <row r="3356" spans="48:56" x14ac:dyDescent="0.25">
      <c r="AV3356" s="201"/>
      <c r="AW3356" s="201"/>
      <c r="AX3356" s="201"/>
      <c r="AZ3356" s="201"/>
      <c r="BB3356"/>
      <c r="BD3356" s="117" t="s">
        <v>5275</v>
      </c>
    </row>
    <row r="3357" spans="48:56" x14ac:dyDescent="0.25">
      <c r="AV3357" s="201"/>
      <c r="AW3357" s="201"/>
      <c r="AX3357" s="201"/>
      <c r="AZ3357" s="201"/>
      <c r="BB3357"/>
      <c r="BD3357" s="117" t="s">
        <v>5276</v>
      </c>
    </row>
    <row r="3358" spans="48:56" x14ac:dyDescent="0.25">
      <c r="AV3358" s="201"/>
      <c r="AW3358" s="201"/>
      <c r="AX3358" s="201"/>
      <c r="AZ3358" s="201"/>
      <c r="BB3358"/>
      <c r="BD3358" s="117" t="s">
        <v>5277</v>
      </c>
    </row>
    <row r="3359" spans="48:56" x14ac:dyDescent="0.25">
      <c r="AV3359" s="201"/>
      <c r="AW3359" s="201"/>
      <c r="AX3359" s="201"/>
      <c r="AZ3359" s="201"/>
      <c r="BB3359"/>
      <c r="BD3359" s="117" t="s">
        <v>5278</v>
      </c>
    </row>
    <row r="3360" spans="48:56" x14ac:dyDescent="0.25">
      <c r="AV3360" s="201"/>
      <c r="AW3360" s="201"/>
      <c r="AX3360" s="201"/>
      <c r="AZ3360" s="201"/>
      <c r="BB3360"/>
      <c r="BD3360" s="117" t="s">
        <v>5279</v>
      </c>
    </row>
    <row r="3361" spans="48:56" x14ac:dyDescent="0.25">
      <c r="AV3361" s="201"/>
      <c r="AW3361" s="201"/>
      <c r="AX3361" s="201"/>
      <c r="AZ3361" s="201"/>
      <c r="BB3361"/>
      <c r="BD3361" s="117" t="s">
        <v>5280</v>
      </c>
    </row>
    <row r="3362" spans="48:56" x14ac:dyDescent="0.25">
      <c r="AV3362" s="201"/>
      <c r="AW3362" s="201"/>
      <c r="AX3362" s="201"/>
      <c r="AZ3362" s="201"/>
      <c r="BB3362"/>
      <c r="BD3362" s="117" t="s">
        <v>5281</v>
      </c>
    </row>
    <row r="3363" spans="48:56" x14ac:dyDescent="0.25">
      <c r="AV3363" s="201"/>
      <c r="AW3363" s="201"/>
      <c r="AX3363" s="201"/>
      <c r="AZ3363" s="201"/>
      <c r="BB3363"/>
      <c r="BD3363" s="117" t="s">
        <v>5282</v>
      </c>
    </row>
    <row r="3364" spans="48:56" x14ac:dyDescent="0.25">
      <c r="AV3364" s="201"/>
      <c r="AW3364" s="201"/>
      <c r="AX3364" s="201"/>
      <c r="AZ3364" s="201"/>
      <c r="BB3364"/>
      <c r="BD3364" s="117" t="s">
        <v>5283</v>
      </c>
    </row>
    <row r="3365" spans="48:56" x14ac:dyDescent="0.25">
      <c r="AV3365" s="201"/>
      <c r="AW3365" s="201"/>
      <c r="AX3365" s="201"/>
      <c r="AZ3365" s="201"/>
      <c r="BB3365"/>
      <c r="BD3365" s="117" t="s">
        <v>5284</v>
      </c>
    </row>
    <row r="3366" spans="48:56" x14ac:dyDescent="0.25">
      <c r="AV3366" s="201"/>
      <c r="AW3366" s="201"/>
      <c r="AX3366" s="201"/>
      <c r="AZ3366" s="201"/>
      <c r="BB3366"/>
      <c r="BD3366" s="117" t="s">
        <v>5285</v>
      </c>
    </row>
    <row r="3367" spans="48:56" x14ac:dyDescent="0.25">
      <c r="AV3367" s="201"/>
      <c r="AW3367" s="201"/>
      <c r="AX3367" s="201"/>
      <c r="AZ3367" s="201"/>
      <c r="BB3367"/>
      <c r="BD3367" s="117" t="s">
        <v>5286</v>
      </c>
    </row>
    <row r="3368" spans="48:56" x14ac:dyDescent="0.25">
      <c r="AV3368" s="201"/>
      <c r="AW3368" s="201"/>
      <c r="AX3368" s="201"/>
      <c r="AZ3368" s="201"/>
      <c r="BB3368"/>
      <c r="BD3368" s="117" t="s">
        <v>5287</v>
      </c>
    </row>
    <row r="3369" spans="48:56" x14ac:dyDescent="0.25">
      <c r="AV3369" s="201"/>
      <c r="AW3369" s="201"/>
      <c r="AX3369" s="201"/>
      <c r="AZ3369" s="201"/>
      <c r="BB3369"/>
      <c r="BD3369" s="117" t="s">
        <v>5288</v>
      </c>
    </row>
    <row r="3370" spans="48:56" x14ac:dyDescent="0.25">
      <c r="AV3370" s="201"/>
      <c r="AW3370" s="201"/>
      <c r="AX3370" s="201"/>
      <c r="AZ3370" s="201"/>
      <c r="BB3370"/>
      <c r="BD3370" s="117" t="s">
        <v>5289</v>
      </c>
    </row>
    <row r="3371" spans="48:56" x14ac:dyDescent="0.25">
      <c r="AV3371" s="201"/>
      <c r="AW3371" s="201"/>
      <c r="AX3371" s="201"/>
      <c r="AZ3371" s="201"/>
      <c r="BB3371"/>
      <c r="BD3371" s="117" t="s">
        <v>5290</v>
      </c>
    </row>
    <row r="3372" spans="48:56" x14ac:dyDescent="0.25">
      <c r="AV3372" s="201"/>
      <c r="AW3372" s="201"/>
      <c r="AX3372" s="201"/>
      <c r="AZ3372" s="201"/>
      <c r="BB3372"/>
      <c r="BD3372" s="117" t="s">
        <v>5291</v>
      </c>
    </row>
    <row r="3373" spans="48:56" x14ac:dyDescent="0.25">
      <c r="AV3373" s="201"/>
      <c r="AW3373" s="201"/>
      <c r="AX3373" s="201"/>
      <c r="AZ3373" s="201"/>
      <c r="BB3373"/>
      <c r="BD3373" s="117" t="s">
        <v>5292</v>
      </c>
    </row>
    <row r="3374" spans="48:56" x14ac:dyDescent="0.25">
      <c r="AV3374" s="201"/>
      <c r="AW3374" s="201"/>
      <c r="AX3374" s="201"/>
      <c r="AZ3374" s="201"/>
      <c r="BB3374"/>
      <c r="BD3374" s="117" t="s">
        <v>5293</v>
      </c>
    </row>
    <row r="3375" spans="48:56" x14ac:dyDescent="0.25">
      <c r="AV3375" s="201"/>
      <c r="AW3375" s="201"/>
      <c r="AX3375" s="201"/>
      <c r="AZ3375" s="201"/>
      <c r="BB3375"/>
      <c r="BD3375" s="117" t="s">
        <v>5294</v>
      </c>
    </row>
    <row r="3376" spans="48:56" x14ac:dyDescent="0.25">
      <c r="AV3376" s="201"/>
      <c r="AW3376" s="201"/>
      <c r="AX3376" s="201"/>
      <c r="AZ3376" s="201"/>
      <c r="BB3376"/>
      <c r="BD3376" s="117" t="s">
        <v>5295</v>
      </c>
    </row>
    <row r="3377" spans="48:56" x14ac:dyDescent="0.25">
      <c r="AV3377" s="201"/>
      <c r="AW3377" s="201"/>
      <c r="AX3377" s="201"/>
      <c r="AZ3377" s="201"/>
      <c r="BB3377"/>
      <c r="BD3377" s="117" t="s">
        <v>5296</v>
      </c>
    </row>
    <row r="3378" spans="48:56" x14ac:dyDescent="0.25">
      <c r="AV3378" s="201"/>
      <c r="AW3378" s="201"/>
      <c r="AX3378" s="201"/>
      <c r="AZ3378" s="201"/>
      <c r="BB3378"/>
      <c r="BD3378" s="117" t="s">
        <v>5297</v>
      </c>
    </row>
    <row r="3379" spans="48:56" x14ac:dyDescent="0.25">
      <c r="AV3379" s="201"/>
      <c r="AW3379" s="201"/>
      <c r="AX3379" s="201"/>
      <c r="AZ3379" s="201"/>
      <c r="BB3379"/>
      <c r="BD3379" s="117" t="s">
        <v>5298</v>
      </c>
    </row>
    <row r="3380" spans="48:56" x14ac:dyDescent="0.25">
      <c r="AV3380" s="201"/>
      <c r="AW3380" s="201"/>
      <c r="AX3380" s="201"/>
      <c r="AZ3380" s="201"/>
      <c r="BB3380"/>
      <c r="BD3380" s="117" t="s">
        <v>5299</v>
      </c>
    </row>
    <row r="3381" spans="48:56" x14ac:dyDescent="0.25">
      <c r="AV3381" s="201"/>
      <c r="AW3381" s="201"/>
      <c r="AX3381" s="201"/>
      <c r="AZ3381" s="201"/>
      <c r="BB3381"/>
      <c r="BD3381" s="117" t="s">
        <v>5300</v>
      </c>
    </row>
    <row r="3382" spans="48:56" x14ac:dyDescent="0.25">
      <c r="AV3382" s="201"/>
      <c r="AW3382" s="201"/>
      <c r="AX3382" s="201"/>
      <c r="AZ3382" s="201"/>
      <c r="BB3382"/>
      <c r="BD3382" s="117" t="s">
        <v>5301</v>
      </c>
    </row>
    <row r="3383" spans="48:56" x14ac:dyDescent="0.25">
      <c r="AV3383" s="201"/>
      <c r="AW3383" s="201"/>
      <c r="AX3383" s="201"/>
      <c r="AZ3383" s="201"/>
      <c r="BB3383"/>
      <c r="BD3383" s="117" t="s">
        <v>5302</v>
      </c>
    </row>
    <row r="3384" spans="48:56" x14ac:dyDescent="0.25">
      <c r="AV3384" s="201"/>
      <c r="AW3384" s="201"/>
      <c r="AX3384" s="201"/>
      <c r="AZ3384" s="201"/>
      <c r="BB3384"/>
      <c r="BD3384" s="117" t="s">
        <v>5303</v>
      </c>
    </row>
    <row r="3385" spans="48:56" x14ac:dyDescent="0.25">
      <c r="AV3385" s="201"/>
      <c r="AW3385" s="201"/>
      <c r="AX3385" s="201"/>
      <c r="AZ3385" s="201"/>
      <c r="BB3385"/>
      <c r="BD3385" s="117" t="s">
        <v>5304</v>
      </c>
    </row>
    <row r="3386" spans="48:56" x14ac:dyDescent="0.25">
      <c r="AV3386" s="201"/>
      <c r="AW3386" s="201"/>
      <c r="AX3386" s="201"/>
      <c r="AZ3386" s="201"/>
      <c r="BB3386"/>
      <c r="BD3386" s="117" t="s">
        <v>5305</v>
      </c>
    </row>
    <row r="3387" spans="48:56" x14ac:dyDescent="0.25">
      <c r="AV3387" s="201"/>
      <c r="AW3387" s="201"/>
      <c r="AX3387" s="201"/>
      <c r="AZ3387" s="201"/>
      <c r="BB3387"/>
      <c r="BD3387" s="117" t="s">
        <v>5306</v>
      </c>
    </row>
    <row r="3388" spans="48:56" x14ac:dyDescent="0.25">
      <c r="AV3388" s="201"/>
      <c r="AW3388" s="201"/>
      <c r="AX3388" s="201"/>
      <c r="AZ3388" s="201"/>
      <c r="BB3388"/>
      <c r="BD3388" s="117" t="s">
        <v>5307</v>
      </c>
    </row>
    <row r="3389" spans="48:56" x14ac:dyDescent="0.25">
      <c r="AV3389" s="201"/>
      <c r="AW3389" s="201"/>
      <c r="AX3389" s="201"/>
      <c r="AZ3389" s="201"/>
      <c r="BB3389"/>
      <c r="BD3389" s="117" t="s">
        <v>5308</v>
      </c>
    </row>
    <row r="3390" spans="48:56" x14ac:dyDescent="0.25">
      <c r="AV3390" s="201"/>
      <c r="AW3390" s="201"/>
      <c r="AX3390" s="201"/>
      <c r="AZ3390" s="201"/>
      <c r="BB3390"/>
      <c r="BD3390" s="117" t="s">
        <v>5309</v>
      </c>
    </row>
    <row r="3391" spans="48:56" x14ac:dyDescent="0.25">
      <c r="AV3391" s="201"/>
      <c r="AW3391" s="201"/>
      <c r="AX3391" s="201"/>
      <c r="AZ3391" s="201"/>
      <c r="BB3391"/>
      <c r="BD3391" s="117" t="s">
        <v>5310</v>
      </c>
    </row>
    <row r="3392" spans="48:56" x14ac:dyDescent="0.25">
      <c r="AV3392" s="201"/>
      <c r="AW3392" s="201"/>
      <c r="AX3392" s="201"/>
      <c r="AZ3392" s="201"/>
      <c r="BB3392"/>
      <c r="BD3392" s="117" t="s">
        <v>5311</v>
      </c>
    </row>
    <row r="3393" spans="48:56" x14ac:dyDescent="0.25">
      <c r="AV3393" s="201"/>
      <c r="AW3393" s="201"/>
      <c r="AX3393" s="201"/>
      <c r="AZ3393" s="201"/>
      <c r="BB3393"/>
      <c r="BD3393" s="117" t="s">
        <v>5312</v>
      </c>
    </row>
    <row r="3394" spans="48:56" x14ac:dyDescent="0.25">
      <c r="AV3394" s="201"/>
      <c r="AW3394" s="201"/>
      <c r="AX3394" s="201"/>
      <c r="AZ3394" s="201"/>
      <c r="BB3394"/>
      <c r="BD3394" s="117" t="s">
        <v>5313</v>
      </c>
    </row>
    <row r="3395" spans="48:56" x14ac:dyDescent="0.25">
      <c r="AV3395" s="201"/>
      <c r="AW3395" s="201"/>
      <c r="AX3395" s="201"/>
      <c r="AZ3395" s="201"/>
      <c r="BB3395"/>
      <c r="BD3395" s="117" t="s">
        <v>5314</v>
      </c>
    </row>
    <row r="3396" spans="48:56" x14ac:dyDescent="0.25">
      <c r="AV3396" s="201"/>
      <c r="AW3396" s="201"/>
      <c r="AX3396" s="201"/>
      <c r="AZ3396" s="201"/>
      <c r="BB3396"/>
      <c r="BD3396" s="117" t="s">
        <v>5315</v>
      </c>
    </row>
    <row r="3397" spans="48:56" x14ac:dyDescent="0.25">
      <c r="AV3397" s="201"/>
      <c r="AW3397" s="201"/>
      <c r="AX3397" s="201"/>
      <c r="AZ3397" s="201"/>
      <c r="BB3397"/>
      <c r="BD3397" s="117" t="s">
        <v>5316</v>
      </c>
    </row>
    <row r="3398" spans="48:56" x14ac:dyDescent="0.25">
      <c r="AV3398" s="201"/>
      <c r="AW3398" s="201"/>
      <c r="AX3398" s="201"/>
      <c r="AZ3398" s="201"/>
      <c r="BB3398"/>
      <c r="BD3398" s="117" t="s">
        <v>5317</v>
      </c>
    </row>
    <row r="3399" spans="48:56" x14ac:dyDescent="0.25">
      <c r="AV3399" s="201"/>
      <c r="AW3399" s="201"/>
      <c r="AX3399" s="201"/>
      <c r="AZ3399" s="201"/>
      <c r="BB3399"/>
      <c r="BD3399" s="117" t="s">
        <v>5318</v>
      </c>
    </row>
    <row r="3400" spans="48:56" x14ac:dyDescent="0.25">
      <c r="AV3400" s="201"/>
      <c r="AW3400" s="201"/>
      <c r="AX3400" s="201"/>
      <c r="AZ3400" s="201"/>
      <c r="BB3400"/>
      <c r="BD3400" s="117" t="s">
        <v>5319</v>
      </c>
    </row>
    <row r="3401" spans="48:56" x14ac:dyDescent="0.25">
      <c r="AV3401" s="201"/>
      <c r="AW3401" s="201"/>
      <c r="AX3401" s="201"/>
      <c r="AZ3401" s="201"/>
      <c r="BB3401"/>
      <c r="BD3401" s="117" t="s">
        <v>5320</v>
      </c>
    </row>
    <row r="3402" spans="48:56" x14ac:dyDescent="0.25">
      <c r="AV3402" s="201"/>
      <c r="AW3402" s="201"/>
      <c r="AX3402" s="201"/>
      <c r="AZ3402" s="201"/>
      <c r="BB3402"/>
      <c r="BD3402" s="117" t="s">
        <v>5321</v>
      </c>
    </row>
    <row r="3403" spans="48:56" x14ac:dyDescent="0.25">
      <c r="AV3403" s="201"/>
      <c r="AW3403" s="201"/>
      <c r="AX3403" s="201"/>
      <c r="AZ3403" s="201"/>
      <c r="BB3403"/>
      <c r="BD3403" s="117" t="s">
        <v>5322</v>
      </c>
    </row>
    <row r="3404" spans="48:56" x14ac:dyDescent="0.25">
      <c r="AV3404" s="201"/>
      <c r="AW3404" s="201"/>
      <c r="AX3404" s="201"/>
      <c r="AZ3404" s="201"/>
      <c r="BB3404"/>
      <c r="BD3404" s="117" t="s">
        <v>5323</v>
      </c>
    </row>
    <row r="3405" spans="48:56" x14ac:dyDescent="0.25">
      <c r="AV3405" s="201"/>
      <c r="AW3405" s="201"/>
      <c r="AX3405" s="201"/>
      <c r="AZ3405" s="201"/>
      <c r="BB3405"/>
      <c r="BD3405" s="117" t="s">
        <v>5324</v>
      </c>
    </row>
    <row r="3406" spans="48:56" x14ac:dyDescent="0.25">
      <c r="AV3406" s="201"/>
      <c r="AW3406" s="201"/>
      <c r="AX3406" s="201"/>
      <c r="AZ3406" s="201"/>
      <c r="BB3406"/>
      <c r="BD3406" s="117" t="s">
        <v>5325</v>
      </c>
    </row>
    <row r="3407" spans="48:56" x14ac:dyDescent="0.25">
      <c r="AV3407" s="201"/>
      <c r="AW3407" s="201"/>
      <c r="AX3407" s="201"/>
      <c r="AZ3407" s="201"/>
      <c r="BB3407"/>
      <c r="BD3407" s="117" t="s">
        <v>5326</v>
      </c>
    </row>
    <row r="3408" spans="48:56" x14ac:dyDescent="0.25">
      <c r="AV3408" s="201"/>
      <c r="AW3408" s="201"/>
      <c r="AX3408" s="201"/>
      <c r="AZ3408" s="201"/>
      <c r="BB3408"/>
      <c r="BD3408" s="117" t="s">
        <v>5327</v>
      </c>
    </row>
    <row r="3409" spans="48:56" x14ac:dyDescent="0.25">
      <c r="AV3409" s="201"/>
      <c r="AW3409" s="201"/>
      <c r="AX3409" s="201"/>
      <c r="AZ3409" s="201"/>
      <c r="BB3409"/>
      <c r="BD3409" s="117" t="s">
        <v>5328</v>
      </c>
    </row>
    <row r="3410" spans="48:56" x14ac:dyDescent="0.25">
      <c r="AV3410" s="201"/>
      <c r="AW3410" s="201"/>
      <c r="AX3410" s="201"/>
      <c r="AZ3410" s="201"/>
      <c r="BB3410"/>
      <c r="BD3410" s="117" t="s">
        <v>5329</v>
      </c>
    </row>
    <row r="3411" spans="48:56" x14ac:dyDescent="0.25">
      <c r="AV3411" s="201"/>
      <c r="AW3411" s="201"/>
      <c r="AX3411" s="201"/>
      <c r="AZ3411" s="201"/>
      <c r="BB3411"/>
      <c r="BD3411" s="117" t="s">
        <v>5330</v>
      </c>
    </row>
    <row r="3412" spans="48:56" x14ac:dyDescent="0.25">
      <c r="AV3412" s="201"/>
      <c r="AW3412" s="201"/>
      <c r="AX3412" s="201"/>
      <c r="AZ3412" s="201"/>
      <c r="BB3412"/>
      <c r="BD3412" s="117" t="s">
        <v>5331</v>
      </c>
    </row>
    <row r="3413" spans="48:56" x14ac:dyDescent="0.25">
      <c r="AV3413" s="201"/>
      <c r="AW3413" s="201"/>
      <c r="AX3413" s="201"/>
      <c r="AZ3413" s="201"/>
      <c r="BB3413"/>
      <c r="BD3413" s="117" t="s">
        <v>5332</v>
      </c>
    </row>
    <row r="3414" spans="48:56" x14ac:dyDescent="0.25">
      <c r="AV3414" s="201"/>
      <c r="AW3414" s="201"/>
      <c r="AX3414" s="201"/>
      <c r="AZ3414" s="201"/>
      <c r="BB3414"/>
      <c r="BD3414" s="117" t="s">
        <v>5333</v>
      </c>
    </row>
    <row r="3415" spans="48:56" x14ac:dyDescent="0.25">
      <c r="AV3415" s="201"/>
      <c r="AW3415" s="201"/>
      <c r="AX3415" s="201"/>
      <c r="AZ3415" s="201"/>
      <c r="BB3415"/>
      <c r="BD3415" s="117" t="s">
        <v>5334</v>
      </c>
    </row>
    <row r="3416" spans="48:56" x14ac:dyDescent="0.25">
      <c r="AV3416" s="201"/>
      <c r="AW3416" s="201"/>
      <c r="AX3416" s="201"/>
      <c r="AZ3416" s="201"/>
      <c r="BB3416"/>
      <c r="BD3416" s="117" t="s">
        <v>5335</v>
      </c>
    </row>
    <row r="3417" spans="48:56" x14ac:dyDescent="0.25">
      <c r="AV3417" s="201"/>
      <c r="AW3417" s="201"/>
      <c r="AX3417" s="201"/>
      <c r="AZ3417" s="201"/>
      <c r="BB3417"/>
      <c r="BD3417" s="117" t="s">
        <v>5336</v>
      </c>
    </row>
    <row r="3418" spans="48:56" x14ac:dyDescent="0.25">
      <c r="AV3418" s="201"/>
      <c r="AW3418" s="201"/>
      <c r="AX3418" s="201"/>
      <c r="AZ3418" s="201"/>
      <c r="BB3418"/>
      <c r="BD3418" s="117" t="s">
        <v>5337</v>
      </c>
    </row>
    <row r="3419" spans="48:56" x14ac:dyDescent="0.25">
      <c r="AV3419" s="201"/>
      <c r="AW3419" s="201"/>
      <c r="AX3419" s="201"/>
      <c r="AZ3419" s="201"/>
      <c r="BB3419"/>
      <c r="BD3419" s="117" t="s">
        <v>5338</v>
      </c>
    </row>
    <row r="3420" spans="48:56" x14ac:dyDescent="0.25">
      <c r="AV3420" s="201"/>
      <c r="AW3420" s="201"/>
      <c r="AX3420" s="201"/>
      <c r="AZ3420" s="201"/>
      <c r="BB3420"/>
      <c r="BD3420" s="117" t="s">
        <v>5339</v>
      </c>
    </row>
    <row r="3421" spans="48:56" x14ac:dyDescent="0.25">
      <c r="AV3421" s="201"/>
      <c r="AW3421" s="201"/>
      <c r="AX3421" s="201"/>
      <c r="AZ3421" s="201"/>
      <c r="BB3421"/>
      <c r="BD3421" s="117" t="s">
        <v>5340</v>
      </c>
    </row>
    <row r="3422" spans="48:56" x14ac:dyDescent="0.25">
      <c r="AV3422" s="201"/>
      <c r="AW3422" s="201"/>
      <c r="AX3422" s="201"/>
      <c r="AZ3422" s="201"/>
      <c r="BB3422"/>
      <c r="BD3422" s="117" t="s">
        <v>5341</v>
      </c>
    </row>
    <row r="3423" spans="48:56" x14ac:dyDescent="0.25">
      <c r="AV3423" s="201"/>
      <c r="AW3423" s="201"/>
      <c r="AX3423" s="201"/>
      <c r="AZ3423" s="201"/>
      <c r="BB3423"/>
      <c r="BD3423" s="117" t="s">
        <v>5342</v>
      </c>
    </row>
    <row r="3424" spans="48:56" x14ac:dyDescent="0.25">
      <c r="AV3424" s="201"/>
      <c r="AW3424" s="201"/>
      <c r="AX3424" s="201"/>
      <c r="AZ3424" s="201"/>
      <c r="BB3424"/>
      <c r="BD3424" s="117" t="s">
        <v>5343</v>
      </c>
    </row>
    <row r="3425" spans="48:56" x14ac:dyDescent="0.25">
      <c r="AV3425" s="201"/>
      <c r="AW3425" s="201"/>
      <c r="AX3425" s="201"/>
      <c r="AZ3425" s="201"/>
      <c r="BB3425"/>
      <c r="BD3425" s="117" t="s">
        <v>5344</v>
      </c>
    </row>
    <row r="3426" spans="48:56" x14ac:dyDescent="0.25">
      <c r="AV3426" s="201"/>
      <c r="AW3426" s="201"/>
      <c r="AX3426" s="201"/>
      <c r="AZ3426" s="201"/>
      <c r="BB3426"/>
      <c r="BD3426" s="117" t="s">
        <v>5345</v>
      </c>
    </row>
    <row r="3427" spans="48:56" x14ac:dyDescent="0.25">
      <c r="AV3427" s="201"/>
      <c r="AW3427" s="201"/>
      <c r="AX3427" s="201"/>
      <c r="AZ3427" s="201"/>
      <c r="BB3427"/>
      <c r="BD3427" s="117" t="s">
        <v>5346</v>
      </c>
    </row>
    <row r="3428" spans="48:56" x14ac:dyDescent="0.25">
      <c r="AV3428" s="201"/>
      <c r="AW3428" s="201"/>
      <c r="AX3428" s="201"/>
      <c r="AZ3428" s="201"/>
      <c r="BB3428"/>
      <c r="BD3428" s="117" t="s">
        <v>5347</v>
      </c>
    </row>
    <row r="3429" spans="48:56" x14ac:dyDescent="0.25">
      <c r="AV3429" s="201"/>
      <c r="AW3429" s="201"/>
      <c r="AX3429" s="201"/>
      <c r="AZ3429" s="201"/>
      <c r="BB3429"/>
      <c r="BD3429" s="117" t="s">
        <v>5348</v>
      </c>
    </row>
    <row r="3430" spans="48:56" x14ac:dyDescent="0.25">
      <c r="AV3430" s="201"/>
      <c r="AW3430" s="201"/>
      <c r="AX3430" s="201"/>
      <c r="AZ3430" s="201"/>
      <c r="BB3430"/>
      <c r="BD3430" s="117" t="s">
        <v>5349</v>
      </c>
    </row>
    <row r="3431" spans="48:56" x14ac:dyDescent="0.25">
      <c r="AV3431" s="201"/>
      <c r="AW3431" s="201"/>
      <c r="AX3431" s="201"/>
      <c r="AZ3431" s="201"/>
      <c r="BB3431"/>
      <c r="BD3431" s="117" t="s">
        <v>5350</v>
      </c>
    </row>
    <row r="3432" spans="48:56" x14ac:dyDescent="0.25">
      <c r="AV3432" s="201"/>
      <c r="AW3432" s="201"/>
      <c r="AX3432" s="201"/>
      <c r="AZ3432" s="201"/>
      <c r="BB3432"/>
      <c r="BD3432" s="117" t="s">
        <v>5351</v>
      </c>
    </row>
    <row r="3433" spans="48:56" x14ac:dyDescent="0.25">
      <c r="AV3433" s="201"/>
      <c r="AW3433" s="201"/>
      <c r="AX3433" s="201"/>
      <c r="AZ3433" s="201"/>
      <c r="BB3433"/>
      <c r="BD3433" s="117" t="s">
        <v>5352</v>
      </c>
    </row>
    <row r="3434" spans="48:56" x14ac:dyDescent="0.25">
      <c r="AV3434" s="201"/>
      <c r="AW3434" s="201"/>
      <c r="AX3434" s="201"/>
      <c r="AZ3434" s="201"/>
      <c r="BB3434"/>
      <c r="BD3434" s="117" t="s">
        <v>5353</v>
      </c>
    </row>
    <row r="3435" spans="48:56" x14ac:dyDescent="0.25">
      <c r="AV3435" s="201"/>
      <c r="AW3435" s="201"/>
      <c r="AX3435" s="201"/>
      <c r="AZ3435" s="201"/>
      <c r="BB3435"/>
      <c r="BD3435" s="117" t="s">
        <v>5354</v>
      </c>
    </row>
    <row r="3436" spans="48:56" x14ac:dyDescent="0.25">
      <c r="AV3436" s="201"/>
      <c r="AW3436" s="201"/>
      <c r="AX3436" s="201"/>
      <c r="AZ3436" s="201"/>
      <c r="BB3436"/>
      <c r="BD3436" s="117" t="s">
        <v>5355</v>
      </c>
    </row>
    <row r="3437" spans="48:56" x14ac:dyDescent="0.25">
      <c r="AV3437" s="201"/>
      <c r="AW3437" s="201"/>
      <c r="AX3437" s="201"/>
      <c r="AZ3437" s="201"/>
      <c r="BB3437"/>
      <c r="BD3437" s="117" t="s">
        <v>5356</v>
      </c>
    </row>
    <row r="3438" spans="48:56" x14ac:dyDescent="0.25">
      <c r="AV3438" s="201"/>
      <c r="AW3438" s="201"/>
      <c r="AX3438" s="201"/>
      <c r="AZ3438" s="201"/>
      <c r="BB3438"/>
      <c r="BD3438" s="117" t="s">
        <v>5357</v>
      </c>
    </row>
    <row r="3439" spans="48:56" x14ac:dyDescent="0.25">
      <c r="AV3439" s="201"/>
      <c r="AW3439" s="201"/>
      <c r="AX3439" s="201"/>
      <c r="AZ3439" s="201"/>
      <c r="BB3439"/>
      <c r="BD3439" s="117" t="s">
        <v>5358</v>
      </c>
    </row>
    <row r="3440" spans="48:56" x14ac:dyDescent="0.25">
      <c r="AV3440" s="201"/>
      <c r="AW3440" s="201"/>
      <c r="AX3440" s="201"/>
      <c r="AZ3440" s="201"/>
      <c r="BB3440"/>
      <c r="BD3440" s="117" t="s">
        <v>5359</v>
      </c>
    </row>
    <row r="3441" spans="48:56" x14ac:dyDescent="0.25">
      <c r="AV3441" s="201"/>
      <c r="AW3441" s="201"/>
      <c r="AX3441" s="201"/>
      <c r="AZ3441" s="201"/>
      <c r="BB3441"/>
      <c r="BD3441" s="117" t="s">
        <v>5360</v>
      </c>
    </row>
    <row r="3442" spans="48:56" x14ac:dyDescent="0.25">
      <c r="AV3442" s="201"/>
      <c r="AW3442" s="201"/>
      <c r="AX3442" s="201"/>
      <c r="AZ3442" s="201"/>
      <c r="BB3442"/>
      <c r="BD3442" s="117" t="s">
        <v>5361</v>
      </c>
    </row>
    <row r="3443" spans="48:56" x14ac:dyDescent="0.25">
      <c r="AV3443" s="201"/>
      <c r="AW3443" s="201"/>
      <c r="AX3443" s="201"/>
      <c r="AZ3443" s="201"/>
      <c r="BB3443"/>
      <c r="BD3443" s="117" t="s">
        <v>5362</v>
      </c>
    </row>
    <row r="3444" spans="48:56" x14ac:dyDescent="0.25">
      <c r="AV3444" s="201"/>
      <c r="AW3444" s="201"/>
      <c r="AX3444" s="201"/>
      <c r="AZ3444" s="201"/>
      <c r="BB3444"/>
      <c r="BD3444" s="117" t="s">
        <v>5363</v>
      </c>
    </row>
    <row r="3445" spans="48:56" x14ac:dyDescent="0.25">
      <c r="AV3445" s="201"/>
      <c r="AW3445" s="201"/>
      <c r="AX3445" s="201"/>
      <c r="AZ3445" s="201"/>
      <c r="BB3445"/>
      <c r="BD3445" s="117" t="s">
        <v>5364</v>
      </c>
    </row>
    <row r="3446" spans="48:56" x14ac:dyDescent="0.25">
      <c r="AV3446" s="201"/>
      <c r="AW3446" s="201"/>
      <c r="AX3446" s="201"/>
      <c r="AZ3446" s="201"/>
      <c r="BB3446"/>
      <c r="BD3446" s="117" t="s">
        <v>5365</v>
      </c>
    </row>
    <row r="3447" spans="48:56" x14ac:dyDescent="0.25">
      <c r="AV3447" s="201"/>
      <c r="AW3447" s="201"/>
      <c r="AX3447" s="201"/>
      <c r="AZ3447" s="201"/>
      <c r="BB3447"/>
      <c r="BD3447" s="117" t="s">
        <v>5366</v>
      </c>
    </row>
    <row r="3448" spans="48:56" x14ac:dyDescent="0.25">
      <c r="AV3448" s="201"/>
      <c r="AW3448" s="201"/>
      <c r="AX3448" s="201"/>
      <c r="AZ3448" s="201"/>
      <c r="BB3448"/>
      <c r="BD3448" s="117" t="s">
        <v>5367</v>
      </c>
    </row>
    <row r="3449" spans="48:56" x14ac:dyDescent="0.25">
      <c r="AV3449" s="201"/>
      <c r="AW3449" s="201"/>
      <c r="AX3449" s="201"/>
      <c r="AZ3449" s="201"/>
      <c r="BB3449"/>
      <c r="BD3449" s="117" t="s">
        <v>5368</v>
      </c>
    </row>
    <row r="3450" spans="48:56" x14ac:dyDescent="0.25">
      <c r="AV3450" s="201"/>
      <c r="AW3450" s="201"/>
      <c r="AX3450" s="201"/>
      <c r="AZ3450" s="201"/>
      <c r="BB3450"/>
      <c r="BD3450" s="117" t="s">
        <v>5369</v>
      </c>
    </row>
    <row r="3451" spans="48:56" x14ac:dyDescent="0.25">
      <c r="AV3451" s="201"/>
      <c r="AW3451" s="201"/>
      <c r="AX3451" s="201"/>
      <c r="AZ3451" s="201"/>
      <c r="BB3451"/>
      <c r="BD3451" s="117" t="s">
        <v>5370</v>
      </c>
    </row>
    <row r="3452" spans="48:56" x14ac:dyDescent="0.25">
      <c r="AV3452" s="201"/>
      <c r="AW3452" s="201"/>
      <c r="AX3452" s="201"/>
      <c r="AZ3452" s="201"/>
      <c r="BB3452"/>
      <c r="BD3452" s="117" t="s">
        <v>5371</v>
      </c>
    </row>
    <row r="3453" spans="48:56" x14ac:dyDescent="0.25">
      <c r="AV3453" s="201"/>
      <c r="AW3453" s="201"/>
      <c r="AX3453" s="201"/>
      <c r="AZ3453" s="201"/>
      <c r="BB3453"/>
      <c r="BD3453" s="117" t="s">
        <v>5372</v>
      </c>
    </row>
    <row r="3454" spans="48:56" x14ac:dyDescent="0.25">
      <c r="AV3454" s="201"/>
      <c r="AW3454" s="201"/>
      <c r="AX3454" s="201"/>
      <c r="AZ3454" s="201"/>
      <c r="BB3454"/>
      <c r="BD3454" s="117" t="s">
        <v>5373</v>
      </c>
    </row>
    <row r="3455" spans="48:56" x14ac:dyDescent="0.25">
      <c r="AV3455" s="201"/>
      <c r="AW3455" s="201"/>
      <c r="AX3455" s="201"/>
      <c r="AZ3455" s="201"/>
      <c r="BB3455"/>
      <c r="BD3455" s="117" t="s">
        <v>5374</v>
      </c>
    </row>
    <row r="3456" spans="48:56" x14ac:dyDescent="0.25">
      <c r="AV3456" s="201"/>
      <c r="AW3456" s="201"/>
      <c r="AX3456" s="201"/>
      <c r="AZ3456" s="201"/>
      <c r="BB3456"/>
      <c r="BD3456" s="117" t="s">
        <v>5375</v>
      </c>
    </row>
    <row r="3457" spans="48:56" x14ac:dyDescent="0.25">
      <c r="AV3457" s="201"/>
      <c r="AW3457" s="201"/>
      <c r="AX3457" s="201"/>
      <c r="AZ3457" s="201"/>
      <c r="BB3457"/>
      <c r="BD3457" s="117" t="s">
        <v>5376</v>
      </c>
    </row>
    <row r="3458" spans="48:56" x14ac:dyDescent="0.25">
      <c r="AV3458" s="201"/>
      <c r="AW3458" s="201"/>
      <c r="AX3458" s="201"/>
      <c r="AZ3458" s="201"/>
      <c r="BB3458"/>
      <c r="BD3458" s="117" t="s">
        <v>5377</v>
      </c>
    </row>
    <row r="3459" spans="48:56" x14ac:dyDescent="0.25">
      <c r="AV3459" s="201"/>
      <c r="AW3459" s="201"/>
      <c r="AX3459" s="201"/>
      <c r="AZ3459" s="201"/>
      <c r="BB3459"/>
      <c r="BD3459" s="117" t="s">
        <v>5378</v>
      </c>
    </row>
    <row r="3460" spans="48:56" x14ac:dyDescent="0.25">
      <c r="AV3460" s="201"/>
      <c r="AW3460" s="201"/>
      <c r="AX3460" s="201"/>
      <c r="AZ3460" s="201"/>
      <c r="BB3460"/>
      <c r="BD3460" s="117" t="s">
        <v>5379</v>
      </c>
    </row>
    <row r="3461" spans="48:56" x14ac:dyDescent="0.25">
      <c r="AV3461" s="201"/>
      <c r="AW3461" s="201"/>
      <c r="AX3461" s="201"/>
      <c r="AZ3461" s="201"/>
      <c r="BB3461"/>
      <c r="BD3461" s="117" t="s">
        <v>5380</v>
      </c>
    </row>
    <row r="3462" spans="48:56" x14ac:dyDescent="0.25">
      <c r="AV3462" s="201"/>
      <c r="AW3462" s="201"/>
      <c r="AX3462" s="201"/>
      <c r="AZ3462" s="201"/>
      <c r="BB3462"/>
      <c r="BD3462" s="117" t="s">
        <v>5381</v>
      </c>
    </row>
    <row r="3463" spans="48:56" x14ac:dyDescent="0.25">
      <c r="AV3463" s="201"/>
      <c r="AW3463" s="201"/>
      <c r="AX3463" s="201"/>
      <c r="AZ3463" s="201"/>
      <c r="BB3463"/>
      <c r="BD3463" s="117" t="s">
        <v>5382</v>
      </c>
    </row>
    <row r="3464" spans="48:56" x14ac:dyDescent="0.25">
      <c r="AV3464" s="201"/>
      <c r="AW3464" s="201"/>
      <c r="AX3464" s="201"/>
      <c r="AZ3464" s="201"/>
      <c r="BB3464"/>
      <c r="BD3464" s="117" t="s">
        <v>5383</v>
      </c>
    </row>
    <row r="3465" spans="48:56" x14ac:dyDescent="0.25">
      <c r="AV3465" s="201"/>
      <c r="AW3465" s="201"/>
      <c r="AX3465" s="201"/>
      <c r="AZ3465" s="201"/>
      <c r="BB3465"/>
      <c r="BD3465" s="117" t="s">
        <v>5384</v>
      </c>
    </row>
    <row r="3466" spans="48:56" x14ac:dyDescent="0.25">
      <c r="AV3466" s="201"/>
      <c r="AW3466" s="201"/>
      <c r="AX3466" s="201"/>
      <c r="AZ3466" s="201"/>
      <c r="BB3466"/>
      <c r="BD3466" s="117" t="s">
        <v>5385</v>
      </c>
    </row>
    <row r="3467" spans="48:56" x14ac:dyDescent="0.25">
      <c r="AV3467" s="201"/>
      <c r="AW3467" s="201"/>
      <c r="AX3467" s="201"/>
      <c r="AZ3467" s="201"/>
      <c r="BB3467"/>
      <c r="BD3467" s="117" t="s">
        <v>5386</v>
      </c>
    </row>
    <row r="3468" spans="48:56" x14ac:dyDescent="0.25">
      <c r="AV3468" s="201"/>
      <c r="AW3468" s="201"/>
      <c r="AX3468" s="201"/>
      <c r="AZ3468" s="201"/>
      <c r="BB3468"/>
      <c r="BD3468" s="117" t="s">
        <v>5387</v>
      </c>
    </row>
    <row r="3469" spans="48:56" x14ac:dyDescent="0.25">
      <c r="AV3469" s="201"/>
      <c r="AW3469" s="201"/>
      <c r="AX3469" s="201"/>
      <c r="AZ3469" s="201"/>
      <c r="BB3469"/>
      <c r="BD3469" s="117" t="s">
        <v>5388</v>
      </c>
    </row>
    <row r="3470" spans="48:56" x14ac:dyDescent="0.25">
      <c r="AV3470" s="201"/>
      <c r="AW3470" s="201"/>
      <c r="AX3470" s="201"/>
      <c r="AZ3470" s="201"/>
      <c r="BB3470"/>
      <c r="BD3470" s="117" t="s">
        <v>5389</v>
      </c>
    </row>
    <row r="3471" spans="48:56" x14ac:dyDescent="0.25">
      <c r="AV3471" s="201"/>
      <c r="AW3471" s="201"/>
      <c r="AX3471" s="201"/>
      <c r="AZ3471" s="201"/>
      <c r="BB3471"/>
      <c r="BD3471" s="117" t="s">
        <v>5390</v>
      </c>
    </row>
    <row r="3472" spans="48:56" x14ac:dyDescent="0.25">
      <c r="AV3472" s="201"/>
      <c r="AW3472" s="201"/>
      <c r="AX3472" s="201"/>
      <c r="AZ3472" s="201"/>
      <c r="BB3472"/>
      <c r="BD3472" s="117" t="s">
        <v>5391</v>
      </c>
    </row>
    <row r="3473" spans="48:56" x14ac:dyDescent="0.25">
      <c r="AV3473" s="201"/>
      <c r="AW3473" s="201"/>
      <c r="AX3473" s="201"/>
      <c r="AZ3473" s="201"/>
      <c r="BB3473"/>
      <c r="BD3473" s="117" t="s">
        <v>5392</v>
      </c>
    </row>
    <row r="3474" spans="48:56" x14ac:dyDescent="0.25">
      <c r="AV3474" s="201"/>
      <c r="AW3474" s="201"/>
      <c r="AX3474" s="201"/>
      <c r="AZ3474" s="201"/>
      <c r="BB3474"/>
      <c r="BD3474" s="117" t="s">
        <v>5393</v>
      </c>
    </row>
    <row r="3475" spans="48:56" x14ac:dyDescent="0.25">
      <c r="AV3475" s="201"/>
      <c r="AW3475" s="201"/>
      <c r="AX3475" s="201"/>
      <c r="AZ3475" s="201"/>
      <c r="BB3475"/>
      <c r="BD3475" s="117" t="s">
        <v>5394</v>
      </c>
    </row>
    <row r="3476" spans="48:56" x14ac:dyDescent="0.25">
      <c r="AV3476" s="201"/>
      <c r="AW3476" s="201"/>
      <c r="AX3476" s="201"/>
      <c r="AZ3476" s="201"/>
      <c r="BB3476"/>
      <c r="BD3476" s="117" t="s">
        <v>5395</v>
      </c>
    </row>
    <row r="3477" spans="48:56" x14ac:dyDescent="0.25">
      <c r="AV3477" s="201"/>
      <c r="AW3477" s="201"/>
      <c r="AX3477" s="201"/>
      <c r="AZ3477" s="201"/>
      <c r="BB3477"/>
      <c r="BD3477" s="117" t="s">
        <v>5396</v>
      </c>
    </row>
    <row r="3478" spans="48:56" x14ac:dyDescent="0.25">
      <c r="AV3478" s="201"/>
      <c r="AW3478" s="201"/>
      <c r="AX3478" s="201"/>
      <c r="AZ3478" s="201"/>
      <c r="BB3478"/>
      <c r="BD3478" s="117" t="s">
        <v>5397</v>
      </c>
    </row>
    <row r="3479" spans="48:56" x14ac:dyDescent="0.25">
      <c r="AV3479" s="201"/>
      <c r="AW3479" s="201"/>
      <c r="AX3479" s="201"/>
      <c r="AZ3479" s="201"/>
      <c r="BB3479"/>
      <c r="BD3479" s="117" t="s">
        <v>5398</v>
      </c>
    </row>
    <row r="3480" spans="48:56" x14ac:dyDescent="0.25">
      <c r="AV3480" s="201"/>
      <c r="AW3480" s="201"/>
      <c r="AX3480" s="201"/>
      <c r="AZ3480" s="201"/>
      <c r="BB3480"/>
      <c r="BD3480" s="117" t="s">
        <v>5399</v>
      </c>
    </row>
    <row r="3481" spans="48:56" x14ac:dyDescent="0.25">
      <c r="AV3481" s="201"/>
      <c r="AW3481" s="201"/>
      <c r="AX3481" s="201"/>
      <c r="AZ3481" s="201"/>
      <c r="BB3481"/>
      <c r="BD3481" s="117" t="s">
        <v>5400</v>
      </c>
    </row>
    <row r="3482" spans="48:56" x14ac:dyDescent="0.25">
      <c r="AV3482" s="201"/>
      <c r="AW3482" s="201"/>
      <c r="AX3482" s="201"/>
      <c r="AZ3482" s="201"/>
      <c r="BB3482"/>
      <c r="BD3482" s="117" t="s">
        <v>5401</v>
      </c>
    </row>
    <row r="3483" spans="48:56" x14ac:dyDescent="0.25">
      <c r="AV3483" s="201"/>
      <c r="AW3483" s="201"/>
      <c r="AX3483" s="201"/>
      <c r="AZ3483" s="201"/>
      <c r="BB3483"/>
      <c r="BD3483" s="117" t="s">
        <v>5402</v>
      </c>
    </row>
    <row r="3484" spans="48:56" x14ac:dyDescent="0.25">
      <c r="AV3484" s="201"/>
      <c r="AW3484" s="201"/>
      <c r="AX3484" s="201"/>
      <c r="AZ3484" s="201"/>
      <c r="BB3484"/>
      <c r="BD3484" s="117" t="s">
        <v>5403</v>
      </c>
    </row>
    <row r="3485" spans="48:56" x14ac:dyDescent="0.25">
      <c r="AV3485" s="201"/>
      <c r="AW3485" s="201"/>
      <c r="AX3485" s="201"/>
      <c r="AZ3485" s="201"/>
      <c r="BB3485"/>
      <c r="BD3485" s="117" t="s">
        <v>5404</v>
      </c>
    </row>
    <row r="3486" spans="48:56" x14ac:dyDescent="0.25">
      <c r="AV3486" s="201"/>
      <c r="AW3486" s="201"/>
      <c r="AX3486" s="201"/>
      <c r="AZ3486" s="201"/>
      <c r="BB3486"/>
      <c r="BD3486" s="117" t="s">
        <v>5405</v>
      </c>
    </row>
    <row r="3487" spans="48:56" x14ac:dyDescent="0.25">
      <c r="AV3487" s="201"/>
      <c r="AW3487" s="201"/>
      <c r="AX3487" s="201"/>
      <c r="AZ3487" s="201"/>
      <c r="BB3487"/>
      <c r="BD3487" s="117" t="s">
        <v>5406</v>
      </c>
    </row>
    <row r="3488" spans="48:56" x14ac:dyDescent="0.25">
      <c r="AV3488" s="201"/>
      <c r="AW3488" s="201"/>
      <c r="AX3488" s="201"/>
      <c r="AZ3488" s="201"/>
      <c r="BB3488"/>
      <c r="BD3488" s="117" t="s">
        <v>5407</v>
      </c>
    </row>
    <row r="3489" spans="48:56" x14ac:dyDescent="0.25">
      <c r="AV3489" s="201"/>
      <c r="AW3489" s="201"/>
      <c r="AX3489" s="201"/>
      <c r="AZ3489" s="201"/>
      <c r="BB3489"/>
      <c r="BD3489" s="117" t="s">
        <v>5408</v>
      </c>
    </row>
    <row r="3490" spans="48:56" x14ac:dyDescent="0.25">
      <c r="AV3490" s="201"/>
      <c r="AW3490" s="201"/>
      <c r="AX3490" s="201"/>
      <c r="AZ3490" s="201"/>
      <c r="BB3490"/>
      <c r="BD3490" s="117" t="s">
        <v>5409</v>
      </c>
    </row>
    <row r="3491" spans="48:56" x14ac:dyDescent="0.25">
      <c r="AV3491" s="201"/>
      <c r="AW3491" s="201"/>
      <c r="AX3491" s="201"/>
      <c r="AZ3491" s="201"/>
      <c r="BB3491"/>
      <c r="BD3491" s="117" t="s">
        <v>5410</v>
      </c>
    </row>
    <row r="3492" spans="48:56" x14ac:dyDescent="0.25">
      <c r="AV3492" s="201"/>
      <c r="AW3492" s="201"/>
      <c r="AX3492" s="201"/>
      <c r="AZ3492" s="201"/>
      <c r="BB3492"/>
      <c r="BD3492" s="117" t="s">
        <v>5411</v>
      </c>
    </row>
    <row r="3493" spans="48:56" x14ac:dyDescent="0.25">
      <c r="AV3493" s="201"/>
      <c r="AW3493" s="201"/>
      <c r="AX3493" s="201"/>
      <c r="AZ3493" s="201"/>
      <c r="BB3493"/>
      <c r="BD3493" s="117" t="s">
        <v>5412</v>
      </c>
    </row>
    <row r="3494" spans="48:56" x14ac:dyDescent="0.25">
      <c r="AV3494" s="201"/>
      <c r="AW3494" s="201"/>
      <c r="AX3494" s="201"/>
      <c r="AZ3494" s="201"/>
      <c r="BB3494"/>
      <c r="BD3494" s="117" t="s">
        <v>5413</v>
      </c>
    </row>
    <row r="3495" spans="48:56" x14ac:dyDescent="0.25">
      <c r="AV3495" s="201"/>
      <c r="AW3495" s="201"/>
      <c r="AX3495" s="201"/>
      <c r="AZ3495" s="201"/>
      <c r="BB3495"/>
      <c r="BD3495" s="117" t="s">
        <v>5414</v>
      </c>
    </row>
    <row r="3496" spans="48:56" x14ac:dyDescent="0.25">
      <c r="AV3496" s="201"/>
      <c r="AW3496" s="201"/>
      <c r="AX3496" s="201"/>
      <c r="AZ3496" s="201"/>
      <c r="BB3496"/>
      <c r="BD3496" s="117" t="s">
        <v>5415</v>
      </c>
    </row>
    <row r="3497" spans="48:56" x14ac:dyDescent="0.25">
      <c r="AV3497" s="201"/>
      <c r="AW3497" s="201"/>
      <c r="AX3497" s="201"/>
      <c r="AZ3497" s="201"/>
      <c r="BB3497"/>
      <c r="BD3497" s="117" t="s">
        <v>5416</v>
      </c>
    </row>
    <row r="3498" spans="48:56" x14ac:dyDescent="0.25">
      <c r="AV3498" s="201"/>
      <c r="AW3498" s="201"/>
      <c r="AX3498" s="201"/>
      <c r="AZ3498" s="201"/>
      <c r="BB3498"/>
      <c r="BD3498" s="117" t="s">
        <v>5417</v>
      </c>
    </row>
    <row r="3499" spans="48:56" x14ac:dyDescent="0.25">
      <c r="AV3499" s="201"/>
      <c r="AW3499" s="201"/>
      <c r="AX3499" s="201"/>
      <c r="AZ3499" s="201"/>
      <c r="BB3499"/>
      <c r="BD3499" s="117" t="s">
        <v>5418</v>
      </c>
    </row>
    <row r="3500" spans="48:56" x14ac:dyDescent="0.25">
      <c r="AV3500" s="201"/>
      <c r="AW3500" s="201"/>
      <c r="AX3500" s="201"/>
      <c r="AZ3500" s="201"/>
      <c r="BB3500"/>
      <c r="BD3500" s="117" t="s">
        <v>5419</v>
      </c>
    </row>
    <row r="3501" spans="48:56" x14ac:dyDescent="0.25">
      <c r="AV3501" s="201"/>
      <c r="AW3501" s="201"/>
      <c r="AX3501" s="201"/>
      <c r="AZ3501" s="201"/>
      <c r="BB3501"/>
      <c r="BD3501" s="117" t="s">
        <v>5420</v>
      </c>
    </row>
    <row r="3502" spans="48:56" x14ac:dyDescent="0.25">
      <c r="AV3502" s="201"/>
      <c r="AW3502" s="201"/>
      <c r="AX3502" s="201"/>
      <c r="AZ3502" s="201"/>
      <c r="BB3502"/>
      <c r="BD3502" s="117" t="s">
        <v>5421</v>
      </c>
    </row>
    <row r="3503" spans="48:56" x14ac:dyDescent="0.25">
      <c r="AV3503" s="201"/>
      <c r="AW3503" s="201"/>
      <c r="AX3503" s="201"/>
      <c r="AZ3503" s="201"/>
      <c r="BB3503"/>
      <c r="BD3503" s="117" t="s">
        <v>5422</v>
      </c>
    </row>
    <row r="3504" spans="48:56" x14ac:dyDescent="0.25">
      <c r="AV3504" s="201"/>
      <c r="AW3504" s="201"/>
      <c r="AX3504" s="201"/>
      <c r="AZ3504" s="201"/>
      <c r="BB3504"/>
      <c r="BD3504" s="117" t="s">
        <v>5423</v>
      </c>
    </row>
    <row r="3505" spans="48:56" x14ac:dyDescent="0.25">
      <c r="AV3505" s="201"/>
      <c r="AW3505" s="201"/>
      <c r="AX3505" s="201"/>
      <c r="AZ3505" s="201"/>
      <c r="BB3505"/>
      <c r="BD3505" s="117" t="s">
        <v>5424</v>
      </c>
    </row>
    <row r="3506" spans="48:56" x14ac:dyDescent="0.25">
      <c r="AV3506" s="201"/>
      <c r="AW3506" s="201"/>
      <c r="AX3506" s="201"/>
      <c r="AZ3506" s="201"/>
      <c r="BB3506"/>
      <c r="BD3506" s="117" t="s">
        <v>5425</v>
      </c>
    </row>
    <row r="3507" spans="48:56" x14ac:dyDescent="0.25">
      <c r="AV3507" s="201"/>
      <c r="AW3507" s="201"/>
      <c r="AX3507" s="201"/>
      <c r="AZ3507" s="201"/>
      <c r="BB3507"/>
      <c r="BD3507" s="117" t="s">
        <v>5426</v>
      </c>
    </row>
    <row r="3508" spans="48:56" x14ac:dyDescent="0.25">
      <c r="AV3508" s="201"/>
      <c r="AW3508" s="201"/>
      <c r="AX3508" s="201"/>
      <c r="AZ3508" s="201"/>
      <c r="BB3508"/>
      <c r="BD3508" s="117" t="s">
        <v>5427</v>
      </c>
    </row>
    <row r="3509" spans="48:56" x14ac:dyDescent="0.25">
      <c r="AV3509" s="201"/>
      <c r="AW3509" s="201"/>
      <c r="AX3509" s="201"/>
      <c r="AZ3509" s="201"/>
      <c r="BB3509"/>
      <c r="BD3509" s="117" t="s">
        <v>5428</v>
      </c>
    </row>
    <row r="3510" spans="48:56" x14ac:dyDescent="0.25">
      <c r="AV3510" s="201"/>
      <c r="AW3510" s="201"/>
      <c r="AX3510" s="201"/>
      <c r="AZ3510" s="201"/>
      <c r="BB3510"/>
      <c r="BD3510" s="117" t="s">
        <v>5429</v>
      </c>
    </row>
    <row r="3511" spans="48:56" x14ac:dyDescent="0.25">
      <c r="AV3511" s="201"/>
      <c r="AW3511" s="201"/>
      <c r="AX3511" s="201"/>
      <c r="AZ3511" s="201"/>
      <c r="BB3511"/>
      <c r="BD3511" s="117" t="s">
        <v>5430</v>
      </c>
    </row>
    <row r="3512" spans="48:56" x14ac:dyDescent="0.25">
      <c r="AV3512" s="201"/>
      <c r="AW3512" s="201"/>
      <c r="AX3512" s="201"/>
      <c r="AZ3512" s="201"/>
      <c r="BB3512"/>
      <c r="BD3512" s="117" t="s">
        <v>5431</v>
      </c>
    </row>
    <row r="3513" spans="48:56" x14ac:dyDescent="0.25">
      <c r="AV3513" s="201"/>
      <c r="AW3513" s="201"/>
      <c r="AX3513" s="201"/>
      <c r="AZ3513" s="201"/>
      <c r="BB3513"/>
      <c r="BD3513" s="117" t="s">
        <v>5432</v>
      </c>
    </row>
    <row r="3514" spans="48:56" x14ac:dyDescent="0.25">
      <c r="AV3514" s="201"/>
      <c r="AW3514" s="201"/>
      <c r="AX3514" s="201"/>
      <c r="AZ3514" s="201"/>
      <c r="BB3514"/>
      <c r="BD3514" s="117" t="s">
        <v>5433</v>
      </c>
    </row>
    <row r="3515" spans="48:56" x14ac:dyDescent="0.25">
      <c r="AV3515" s="201"/>
      <c r="AW3515" s="201"/>
      <c r="AX3515" s="201"/>
      <c r="AZ3515" s="201"/>
      <c r="BB3515"/>
      <c r="BD3515" s="117" t="s">
        <v>5434</v>
      </c>
    </row>
    <row r="3516" spans="48:56" x14ac:dyDescent="0.25">
      <c r="AV3516" s="201"/>
      <c r="AW3516" s="201"/>
      <c r="AX3516" s="201"/>
      <c r="AZ3516" s="201"/>
      <c r="BB3516"/>
      <c r="BD3516" s="117" t="s">
        <v>5435</v>
      </c>
    </row>
    <row r="3517" spans="48:56" x14ac:dyDescent="0.25">
      <c r="AV3517" s="201"/>
      <c r="AW3517" s="201"/>
      <c r="AX3517" s="201"/>
      <c r="AZ3517" s="201"/>
      <c r="BB3517"/>
      <c r="BD3517" s="117" t="s">
        <v>5436</v>
      </c>
    </row>
    <row r="3518" spans="48:56" x14ac:dyDescent="0.25">
      <c r="AV3518" s="201"/>
      <c r="AW3518" s="201"/>
      <c r="AX3518" s="201"/>
      <c r="AZ3518" s="201"/>
      <c r="BB3518"/>
      <c r="BD3518" s="117" t="s">
        <v>5437</v>
      </c>
    </row>
    <row r="3519" spans="48:56" x14ac:dyDescent="0.25">
      <c r="AV3519" s="201"/>
      <c r="AW3519" s="201"/>
      <c r="AX3519" s="201"/>
      <c r="AZ3519" s="201"/>
      <c r="BB3519"/>
      <c r="BD3519" s="117" t="s">
        <v>5438</v>
      </c>
    </row>
    <row r="3520" spans="48:56" x14ac:dyDescent="0.25">
      <c r="AV3520" s="201"/>
      <c r="AW3520" s="201"/>
      <c r="AX3520" s="201"/>
      <c r="AZ3520" s="201"/>
      <c r="BB3520"/>
      <c r="BD3520" s="117" t="s">
        <v>5439</v>
      </c>
    </row>
    <row r="3521" spans="48:56" x14ac:dyDescent="0.25">
      <c r="AV3521" s="201"/>
      <c r="AW3521" s="201"/>
      <c r="AX3521" s="201"/>
      <c r="AZ3521" s="201"/>
      <c r="BB3521"/>
      <c r="BD3521" s="117" t="s">
        <v>5440</v>
      </c>
    </row>
    <row r="3522" spans="48:56" x14ac:dyDescent="0.25">
      <c r="AV3522" s="201"/>
      <c r="AW3522" s="201"/>
      <c r="AX3522" s="201"/>
      <c r="AZ3522" s="201"/>
      <c r="BB3522"/>
      <c r="BD3522" s="117" t="s">
        <v>5441</v>
      </c>
    </row>
    <row r="3523" spans="48:56" x14ac:dyDescent="0.25">
      <c r="AV3523" s="201"/>
      <c r="AW3523" s="201"/>
      <c r="AX3523" s="201"/>
      <c r="AZ3523" s="201"/>
      <c r="BB3523"/>
      <c r="BD3523" s="117" t="s">
        <v>5442</v>
      </c>
    </row>
    <row r="3524" spans="48:56" x14ac:dyDescent="0.25">
      <c r="AV3524" s="201"/>
      <c r="AW3524" s="201"/>
      <c r="AX3524" s="201"/>
      <c r="AZ3524" s="201"/>
      <c r="BB3524"/>
      <c r="BD3524" s="117" t="s">
        <v>5443</v>
      </c>
    </row>
    <row r="3525" spans="48:56" x14ac:dyDescent="0.25">
      <c r="AV3525" s="201"/>
      <c r="AW3525" s="201"/>
      <c r="AX3525" s="201"/>
      <c r="AZ3525" s="201"/>
      <c r="BB3525"/>
      <c r="BD3525" s="117" t="s">
        <v>5444</v>
      </c>
    </row>
    <row r="3526" spans="48:56" x14ac:dyDescent="0.25">
      <c r="AV3526" s="201"/>
      <c r="AW3526" s="201"/>
      <c r="AX3526" s="201"/>
      <c r="AZ3526" s="201"/>
      <c r="BB3526"/>
      <c r="BD3526" s="117" t="s">
        <v>5445</v>
      </c>
    </row>
    <row r="3527" spans="48:56" x14ac:dyDescent="0.25">
      <c r="AV3527" s="201"/>
      <c r="AW3527" s="201"/>
      <c r="AX3527" s="201"/>
      <c r="AZ3527" s="201"/>
      <c r="BB3527"/>
      <c r="BD3527" s="117" t="s">
        <v>5446</v>
      </c>
    </row>
    <row r="3528" spans="48:56" x14ac:dyDescent="0.25">
      <c r="AV3528" s="201"/>
      <c r="AW3528" s="201"/>
      <c r="AX3528" s="201"/>
      <c r="AZ3528" s="201"/>
      <c r="BB3528"/>
      <c r="BD3528" s="117" t="s">
        <v>5447</v>
      </c>
    </row>
    <row r="3529" spans="48:56" x14ac:dyDescent="0.25">
      <c r="AV3529" s="201"/>
      <c r="AW3529" s="201"/>
      <c r="AX3529" s="201"/>
      <c r="AZ3529" s="201"/>
      <c r="BB3529"/>
      <c r="BD3529" s="117" t="s">
        <v>5448</v>
      </c>
    </row>
    <row r="3530" spans="48:56" x14ac:dyDescent="0.25">
      <c r="AV3530" s="201"/>
      <c r="AW3530" s="201"/>
      <c r="AX3530" s="201"/>
      <c r="AZ3530" s="201"/>
      <c r="BB3530"/>
      <c r="BD3530" s="117" t="s">
        <v>5449</v>
      </c>
    </row>
    <row r="3531" spans="48:56" x14ac:dyDescent="0.25">
      <c r="AV3531" s="201"/>
      <c r="AW3531" s="201"/>
      <c r="AX3531" s="201"/>
      <c r="AZ3531" s="201"/>
      <c r="BB3531"/>
      <c r="BD3531" s="117" t="s">
        <v>5450</v>
      </c>
    </row>
    <row r="3532" spans="48:56" x14ac:dyDescent="0.25">
      <c r="AV3532" s="201"/>
      <c r="AW3532" s="201"/>
      <c r="AX3532" s="201"/>
      <c r="AZ3532" s="201"/>
      <c r="BB3532"/>
      <c r="BD3532" s="117" t="s">
        <v>5451</v>
      </c>
    </row>
    <row r="3533" spans="48:56" x14ac:dyDescent="0.25">
      <c r="AV3533" s="201"/>
      <c r="AW3533" s="201"/>
      <c r="AX3533" s="201"/>
      <c r="AZ3533" s="201"/>
      <c r="BB3533"/>
      <c r="BD3533" s="117" t="s">
        <v>5452</v>
      </c>
    </row>
    <row r="3534" spans="48:56" x14ac:dyDescent="0.25">
      <c r="AV3534" s="201"/>
      <c r="AW3534" s="201"/>
      <c r="AX3534" s="201"/>
      <c r="AZ3534" s="201"/>
      <c r="BB3534"/>
      <c r="BD3534" s="117" t="s">
        <v>5453</v>
      </c>
    </row>
    <row r="3535" spans="48:56" x14ac:dyDescent="0.25">
      <c r="AV3535" s="201"/>
      <c r="AW3535" s="201"/>
      <c r="AX3535" s="201"/>
      <c r="AZ3535" s="201"/>
      <c r="BB3535"/>
      <c r="BD3535" s="117" t="s">
        <v>5454</v>
      </c>
    </row>
    <row r="3536" spans="48:56" x14ac:dyDescent="0.25">
      <c r="AV3536" s="201"/>
      <c r="AW3536" s="201"/>
      <c r="AX3536" s="201"/>
      <c r="AZ3536" s="201"/>
      <c r="BB3536"/>
      <c r="BD3536" s="117" t="s">
        <v>5455</v>
      </c>
    </row>
    <row r="3537" spans="48:56" x14ac:dyDescent="0.25">
      <c r="AV3537" s="201"/>
      <c r="AW3537" s="201"/>
      <c r="AX3537" s="201"/>
      <c r="AZ3537" s="201"/>
      <c r="BB3537"/>
      <c r="BD3537" s="117" t="s">
        <v>5456</v>
      </c>
    </row>
    <row r="3538" spans="48:56" x14ac:dyDescent="0.25">
      <c r="AV3538" s="201"/>
      <c r="AW3538" s="201"/>
      <c r="AX3538" s="201"/>
      <c r="AZ3538" s="201"/>
      <c r="BB3538"/>
      <c r="BD3538" s="117" t="s">
        <v>5457</v>
      </c>
    </row>
    <row r="3539" spans="48:56" x14ac:dyDescent="0.25">
      <c r="AV3539" s="201"/>
      <c r="AW3539" s="201"/>
      <c r="AX3539" s="201"/>
      <c r="AZ3539" s="201"/>
      <c r="BB3539"/>
      <c r="BD3539" s="117" t="s">
        <v>5458</v>
      </c>
    </row>
    <row r="3540" spans="48:56" x14ac:dyDescent="0.25">
      <c r="AV3540" s="201"/>
      <c r="AW3540" s="201"/>
      <c r="AX3540" s="201"/>
      <c r="AZ3540" s="201"/>
      <c r="BB3540"/>
      <c r="BD3540" s="117" t="s">
        <v>5459</v>
      </c>
    </row>
    <row r="3541" spans="48:56" x14ac:dyDescent="0.25">
      <c r="AV3541" s="201"/>
      <c r="AW3541" s="201"/>
      <c r="AX3541" s="201"/>
      <c r="AZ3541" s="201"/>
      <c r="BB3541"/>
      <c r="BD3541" s="117" t="s">
        <v>5460</v>
      </c>
    </row>
    <row r="3542" spans="48:56" x14ac:dyDescent="0.25">
      <c r="AV3542" s="201"/>
      <c r="AW3542" s="201"/>
      <c r="AX3542" s="201"/>
      <c r="AZ3542" s="201"/>
      <c r="BB3542"/>
      <c r="BD3542" s="117" t="s">
        <v>5461</v>
      </c>
    </row>
    <row r="3543" spans="48:56" x14ac:dyDescent="0.25">
      <c r="AV3543" s="201"/>
      <c r="AW3543" s="201"/>
      <c r="AX3543" s="201"/>
      <c r="AZ3543" s="201"/>
      <c r="BB3543"/>
      <c r="BD3543" s="117" t="s">
        <v>5462</v>
      </c>
    </row>
    <row r="3544" spans="48:56" x14ac:dyDescent="0.25">
      <c r="AV3544" s="201"/>
      <c r="AW3544" s="201"/>
      <c r="AX3544" s="201"/>
      <c r="AZ3544" s="201"/>
      <c r="BB3544"/>
      <c r="BD3544" s="117" t="s">
        <v>5463</v>
      </c>
    </row>
    <row r="3545" spans="48:56" x14ac:dyDescent="0.25">
      <c r="AV3545" s="201"/>
      <c r="AW3545" s="201"/>
      <c r="AX3545" s="201"/>
      <c r="AZ3545" s="201"/>
      <c r="BB3545"/>
      <c r="BD3545" s="117" t="s">
        <v>5464</v>
      </c>
    </row>
    <row r="3546" spans="48:56" x14ac:dyDescent="0.25">
      <c r="AV3546" s="201"/>
      <c r="AW3546" s="201"/>
      <c r="AX3546" s="201"/>
      <c r="AZ3546" s="201"/>
      <c r="BB3546"/>
      <c r="BD3546" s="117" t="s">
        <v>5465</v>
      </c>
    </row>
    <row r="3547" spans="48:56" x14ac:dyDescent="0.25">
      <c r="AV3547" s="201"/>
      <c r="AW3547" s="201"/>
      <c r="AX3547" s="201"/>
      <c r="AZ3547" s="201"/>
      <c r="BB3547"/>
      <c r="BD3547" s="117" t="s">
        <v>5466</v>
      </c>
    </row>
    <row r="3548" spans="48:56" x14ac:dyDescent="0.25">
      <c r="AV3548" s="201"/>
      <c r="AW3548" s="201"/>
      <c r="AX3548" s="201"/>
      <c r="AZ3548" s="201"/>
      <c r="BB3548"/>
      <c r="BD3548" s="117" t="s">
        <v>5467</v>
      </c>
    </row>
    <row r="3549" spans="48:56" x14ac:dyDescent="0.25">
      <c r="AV3549" s="201"/>
      <c r="AW3549" s="201"/>
      <c r="AX3549" s="201"/>
      <c r="AZ3549" s="201"/>
      <c r="BB3549"/>
      <c r="BD3549" s="117" t="s">
        <v>5468</v>
      </c>
    </row>
    <row r="3550" spans="48:56" x14ac:dyDescent="0.25">
      <c r="AV3550" s="201"/>
      <c r="AW3550" s="201"/>
      <c r="AX3550" s="201"/>
      <c r="AZ3550" s="201"/>
      <c r="BB3550"/>
      <c r="BD3550" s="117" t="s">
        <v>5469</v>
      </c>
    </row>
    <row r="3551" spans="48:56" x14ac:dyDescent="0.25">
      <c r="AV3551" s="201"/>
      <c r="AW3551" s="201"/>
      <c r="AX3551" s="201"/>
      <c r="AZ3551" s="201"/>
      <c r="BB3551"/>
      <c r="BD3551" s="117" t="s">
        <v>5470</v>
      </c>
    </row>
    <row r="3552" spans="48:56" x14ac:dyDescent="0.25">
      <c r="AV3552" s="201"/>
      <c r="AW3552" s="201"/>
      <c r="AX3552" s="201"/>
      <c r="AZ3552" s="201"/>
      <c r="BB3552"/>
      <c r="BD3552" s="117" t="s">
        <v>5471</v>
      </c>
    </row>
    <row r="3553" spans="48:56" x14ac:dyDescent="0.25">
      <c r="AV3553" s="201"/>
      <c r="AW3553" s="201"/>
      <c r="AX3553" s="201"/>
      <c r="AZ3553" s="201"/>
      <c r="BB3553"/>
      <c r="BD3553" s="117" t="s">
        <v>5472</v>
      </c>
    </row>
    <row r="3554" spans="48:56" x14ac:dyDescent="0.25">
      <c r="AV3554" s="201"/>
      <c r="AW3554" s="201"/>
      <c r="AX3554" s="201"/>
      <c r="AZ3554" s="201"/>
      <c r="BB3554"/>
      <c r="BD3554" s="117" t="s">
        <v>5473</v>
      </c>
    </row>
    <row r="3555" spans="48:56" x14ac:dyDescent="0.25">
      <c r="AV3555" s="201"/>
      <c r="AW3555" s="201"/>
      <c r="AX3555" s="201"/>
      <c r="AZ3555" s="201"/>
      <c r="BB3555"/>
      <c r="BD3555" s="117" t="s">
        <v>5474</v>
      </c>
    </row>
    <row r="3556" spans="48:56" x14ac:dyDescent="0.25">
      <c r="AV3556" s="201"/>
      <c r="AW3556" s="201"/>
      <c r="AX3556" s="201"/>
      <c r="AZ3556" s="201"/>
      <c r="BB3556"/>
      <c r="BD3556" s="117" t="s">
        <v>5475</v>
      </c>
    </row>
    <row r="3557" spans="48:56" x14ac:dyDescent="0.25">
      <c r="AV3557" s="201"/>
      <c r="AW3557" s="201"/>
      <c r="AX3557" s="201"/>
      <c r="AZ3557" s="201"/>
      <c r="BB3557"/>
      <c r="BD3557" s="117" t="s">
        <v>5476</v>
      </c>
    </row>
    <row r="3558" spans="48:56" x14ac:dyDescent="0.25">
      <c r="AV3558" s="201"/>
      <c r="AW3558" s="201"/>
      <c r="AX3558" s="201"/>
      <c r="AZ3558" s="201"/>
      <c r="BB3558"/>
      <c r="BD3558" s="117" t="s">
        <v>5477</v>
      </c>
    </row>
    <row r="3559" spans="48:56" x14ac:dyDescent="0.25">
      <c r="AV3559" s="201"/>
      <c r="AW3559" s="201"/>
      <c r="AX3559" s="201"/>
      <c r="AZ3559" s="201"/>
      <c r="BB3559"/>
      <c r="BD3559" s="117" t="s">
        <v>5478</v>
      </c>
    </row>
    <row r="3560" spans="48:56" x14ac:dyDescent="0.25">
      <c r="AV3560" s="201"/>
      <c r="AW3560" s="201"/>
      <c r="AX3560" s="201"/>
      <c r="AZ3560" s="201"/>
      <c r="BB3560"/>
      <c r="BD3560" s="117" t="s">
        <v>5479</v>
      </c>
    </row>
    <row r="3561" spans="48:56" x14ac:dyDescent="0.25">
      <c r="AV3561" s="201"/>
      <c r="AW3561" s="201"/>
      <c r="AX3561" s="201"/>
      <c r="AZ3561" s="201"/>
      <c r="BB3561"/>
      <c r="BD3561" s="117" t="s">
        <v>5480</v>
      </c>
    </row>
    <row r="3562" spans="48:56" x14ac:dyDescent="0.25">
      <c r="AV3562" s="201"/>
      <c r="AW3562" s="201"/>
      <c r="AX3562" s="201"/>
      <c r="AZ3562" s="201"/>
      <c r="BB3562"/>
      <c r="BD3562" s="117" t="s">
        <v>5481</v>
      </c>
    </row>
    <row r="3563" spans="48:56" x14ac:dyDescent="0.25">
      <c r="AV3563" s="201"/>
      <c r="AW3563" s="201"/>
      <c r="AX3563" s="201"/>
      <c r="AZ3563" s="201"/>
      <c r="BB3563"/>
      <c r="BD3563" s="117" t="s">
        <v>5482</v>
      </c>
    </row>
    <row r="3564" spans="48:56" x14ac:dyDescent="0.25">
      <c r="AV3564" s="201"/>
      <c r="AW3564" s="201"/>
      <c r="AX3564" s="201"/>
      <c r="AZ3564" s="201"/>
      <c r="BB3564"/>
      <c r="BD3564" s="117" t="s">
        <v>5483</v>
      </c>
    </row>
    <row r="3565" spans="48:56" x14ac:dyDescent="0.25">
      <c r="AV3565" s="201"/>
      <c r="AW3565" s="201"/>
      <c r="AX3565" s="201"/>
      <c r="AZ3565" s="201"/>
      <c r="BB3565"/>
      <c r="BD3565" s="117" t="s">
        <v>5484</v>
      </c>
    </row>
    <row r="3566" spans="48:56" x14ac:dyDescent="0.25">
      <c r="AV3566" s="201"/>
      <c r="AW3566" s="201"/>
      <c r="AX3566" s="201"/>
      <c r="AZ3566" s="201"/>
      <c r="BB3566"/>
      <c r="BD3566" s="117" t="s">
        <v>5485</v>
      </c>
    </row>
    <row r="3567" spans="48:56" x14ac:dyDescent="0.25">
      <c r="AV3567" s="201"/>
      <c r="AW3567" s="201"/>
      <c r="AX3567" s="201"/>
      <c r="AZ3567" s="201"/>
      <c r="BB3567"/>
      <c r="BD3567" s="117" t="s">
        <v>5486</v>
      </c>
    </row>
    <row r="3568" spans="48:56" x14ac:dyDescent="0.25">
      <c r="AV3568" s="201"/>
      <c r="AW3568" s="201"/>
      <c r="AX3568" s="201"/>
      <c r="AZ3568" s="201"/>
      <c r="BB3568"/>
      <c r="BD3568" s="117" t="s">
        <v>5487</v>
      </c>
    </row>
    <row r="3569" spans="48:56" x14ac:dyDescent="0.25">
      <c r="AV3569" s="201"/>
      <c r="AW3569" s="201"/>
      <c r="AX3569" s="201"/>
      <c r="AZ3569" s="201"/>
      <c r="BB3569"/>
      <c r="BD3569" s="117" t="s">
        <v>5488</v>
      </c>
    </row>
    <row r="3570" spans="48:56" x14ac:dyDescent="0.25">
      <c r="AV3570" s="201"/>
      <c r="AW3570" s="201"/>
      <c r="AX3570" s="201"/>
      <c r="AZ3570" s="201"/>
      <c r="BB3570"/>
      <c r="BD3570" s="117" t="s">
        <v>5489</v>
      </c>
    </row>
    <row r="3571" spans="48:56" x14ac:dyDescent="0.25">
      <c r="AV3571" s="201"/>
      <c r="AW3571" s="201"/>
      <c r="AX3571" s="201"/>
      <c r="AZ3571" s="201"/>
      <c r="BB3571"/>
      <c r="BD3571" s="117" t="s">
        <v>5490</v>
      </c>
    </row>
    <row r="3572" spans="48:56" x14ac:dyDescent="0.25">
      <c r="AV3572" s="201"/>
      <c r="AW3572" s="201"/>
      <c r="AX3572" s="201"/>
      <c r="AZ3572" s="201"/>
      <c r="BB3572"/>
      <c r="BD3572" s="117" t="s">
        <v>5491</v>
      </c>
    </row>
    <row r="3573" spans="48:56" x14ac:dyDescent="0.25">
      <c r="AV3573" s="201"/>
      <c r="AW3573" s="201"/>
      <c r="AX3573" s="201"/>
      <c r="AZ3573" s="201"/>
      <c r="BB3573"/>
      <c r="BD3573" s="117" t="s">
        <v>5492</v>
      </c>
    </row>
    <row r="3574" spans="48:56" x14ac:dyDescent="0.25">
      <c r="AV3574" s="201"/>
      <c r="AW3574" s="201"/>
      <c r="AX3574" s="201"/>
      <c r="AZ3574" s="201"/>
      <c r="BB3574"/>
      <c r="BD3574" s="117" t="s">
        <v>5493</v>
      </c>
    </row>
    <row r="3575" spans="48:56" x14ac:dyDescent="0.25">
      <c r="AV3575" s="201"/>
      <c r="AW3575" s="201"/>
      <c r="AX3575" s="201"/>
      <c r="AZ3575" s="201"/>
      <c r="BB3575"/>
      <c r="BD3575" s="117" t="s">
        <v>5494</v>
      </c>
    </row>
    <row r="3576" spans="48:56" x14ac:dyDescent="0.25">
      <c r="AV3576" s="201"/>
      <c r="AW3576" s="201"/>
      <c r="AX3576" s="201"/>
      <c r="AZ3576" s="201"/>
      <c r="BB3576"/>
      <c r="BD3576" s="117" t="s">
        <v>5495</v>
      </c>
    </row>
    <row r="3577" spans="48:56" x14ac:dyDescent="0.25">
      <c r="AV3577" s="201"/>
      <c r="AW3577" s="201"/>
      <c r="AX3577" s="201"/>
      <c r="AZ3577" s="201"/>
      <c r="BB3577"/>
      <c r="BD3577" s="117" t="s">
        <v>5496</v>
      </c>
    </row>
    <row r="3578" spans="48:56" x14ac:dyDescent="0.25">
      <c r="AV3578" s="201"/>
      <c r="AW3578" s="201"/>
      <c r="AX3578" s="201"/>
      <c r="AZ3578" s="201"/>
      <c r="BB3578"/>
      <c r="BD3578" s="117" t="s">
        <v>5497</v>
      </c>
    </row>
    <row r="3579" spans="48:56" x14ac:dyDescent="0.25">
      <c r="AV3579" s="201"/>
      <c r="AW3579" s="201"/>
      <c r="AX3579" s="201"/>
      <c r="AZ3579" s="201"/>
      <c r="BB3579"/>
      <c r="BD3579" s="117" t="s">
        <v>5498</v>
      </c>
    </row>
    <row r="3580" spans="48:56" x14ac:dyDescent="0.25">
      <c r="AV3580" s="201"/>
      <c r="AW3580" s="201"/>
      <c r="AX3580" s="201"/>
      <c r="AZ3580" s="201"/>
      <c r="BB3580"/>
      <c r="BD3580" s="117" t="s">
        <v>5499</v>
      </c>
    </row>
    <row r="3581" spans="48:56" x14ac:dyDescent="0.25">
      <c r="AV3581" s="201"/>
      <c r="AW3581" s="201"/>
      <c r="AX3581" s="201"/>
      <c r="AZ3581" s="201"/>
      <c r="BB3581"/>
      <c r="BD3581" s="117" t="s">
        <v>5500</v>
      </c>
    </row>
    <row r="3582" spans="48:56" x14ac:dyDescent="0.25">
      <c r="AV3582" s="201"/>
      <c r="AW3582" s="201"/>
      <c r="AX3582" s="201"/>
      <c r="AZ3582" s="201"/>
      <c r="BB3582"/>
      <c r="BD3582" s="117" t="s">
        <v>5501</v>
      </c>
    </row>
    <row r="3583" spans="48:56" x14ac:dyDescent="0.25">
      <c r="AV3583" s="201"/>
      <c r="AW3583" s="201"/>
      <c r="AX3583" s="201"/>
      <c r="AZ3583" s="201"/>
      <c r="BB3583"/>
      <c r="BD3583" s="117" t="s">
        <v>5502</v>
      </c>
    </row>
    <row r="3584" spans="48:56" x14ac:dyDescent="0.25">
      <c r="AV3584" s="201"/>
      <c r="AW3584" s="201"/>
      <c r="AX3584" s="201"/>
      <c r="AZ3584" s="201"/>
      <c r="BB3584"/>
      <c r="BD3584" s="117" t="s">
        <v>5503</v>
      </c>
    </row>
    <row r="3585" spans="48:56" x14ac:dyDescent="0.25">
      <c r="AV3585" s="201"/>
      <c r="AW3585" s="201"/>
      <c r="AX3585" s="201"/>
      <c r="AZ3585" s="201"/>
      <c r="BB3585"/>
      <c r="BD3585" s="117" t="s">
        <v>5504</v>
      </c>
    </row>
    <row r="3586" spans="48:56" x14ac:dyDescent="0.25">
      <c r="AV3586" s="201"/>
      <c r="AW3586" s="201"/>
      <c r="AX3586" s="201"/>
      <c r="AZ3586" s="201"/>
      <c r="BB3586"/>
      <c r="BD3586" s="117" t="s">
        <v>5505</v>
      </c>
    </row>
    <row r="3587" spans="48:56" x14ac:dyDescent="0.25">
      <c r="AV3587" s="201"/>
      <c r="AW3587" s="201"/>
      <c r="AX3587" s="201"/>
      <c r="AZ3587" s="201"/>
      <c r="BB3587"/>
      <c r="BD3587" s="117" t="s">
        <v>5506</v>
      </c>
    </row>
    <row r="3588" spans="48:56" x14ac:dyDescent="0.25">
      <c r="AV3588" s="201"/>
      <c r="AW3588" s="201"/>
      <c r="AX3588" s="201"/>
      <c r="AZ3588" s="201"/>
      <c r="BB3588"/>
      <c r="BD3588" s="117" t="s">
        <v>5507</v>
      </c>
    </row>
    <row r="3589" spans="48:56" x14ac:dyDescent="0.25">
      <c r="AV3589" s="201"/>
      <c r="AW3589" s="201"/>
      <c r="AX3589" s="201"/>
      <c r="AZ3589" s="201"/>
      <c r="BB3589"/>
      <c r="BD3589" s="117" t="s">
        <v>5508</v>
      </c>
    </row>
    <row r="3590" spans="48:56" x14ac:dyDescent="0.25">
      <c r="AV3590" s="201"/>
      <c r="AW3590" s="201"/>
      <c r="AX3590" s="201"/>
      <c r="AZ3590" s="201"/>
      <c r="BB3590"/>
      <c r="BD3590" s="117" t="s">
        <v>5509</v>
      </c>
    </row>
    <row r="3591" spans="48:56" x14ac:dyDescent="0.25">
      <c r="AV3591" s="201"/>
      <c r="AW3591" s="201"/>
      <c r="AX3591" s="201"/>
      <c r="AZ3591" s="201"/>
      <c r="BB3591"/>
      <c r="BD3591" s="117" t="s">
        <v>5510</v>
      </c>
    </row>
    <row r="3592" spans="48:56" x14ac:dyDescent="0.25">
      <c r="AV3592" s="201"/>
      <c r="AW3592" s="201"/>
      <c r="AX3592" s="201"/>
      <c r="AZ3592" s="201"/>
      <c r="BB3592"/>
      <c r="BD3592" s="117" t="s">
        <v>5511</v>
      </c>
    </row>
    <row r="3593" spans="48:56" x14ac:dyDescent="0.25">
      <c r="AV3593" s="201"/>
      <c r="AW3593" s="201"/>
      <c r="AX3593" s="201"/>
      <c r="AZ3593" s="201"/>
      <c r="BB3593"/>
      <c r="BD3593" s="117" t="s">
        <v>5512</v>
      </c>
    </row>
    <row r="3594" spans="48:56" x14ac:dyDescent="0.25">
      <c r="AV3594" s="201"/>
      <c r="AW3594" s="201"/>
      <c r="AX3594" s="201"/>
      <c r="AZ3594" s="201"/>
      <c r="BB3594"/>
      <c r="BD3594" s="117" t="s">
        <v>5513</v>
      </c>
    </row>
    <row r="3595" spans="48:56" x14ac:dyDescent="0.25">
      <c r="AV3595" s="201"/>
      <c r="AW3595" s="201"/>
      <c r="AX3595" s="201"/>
      <c r="AZ3595" s="201"/>
      <c r="BB3595"/>
      <c r="BD3595" s="117" t="s">
        <v>5514</v>
      </c>
    </row>
    <row r="3596" spans="48:56" x14ac:dyDescent="0.25">
      <c r="AV3596" s="201"/>
      <c r="AW3596" s="201"/>
      <c r="AX3596" s="201"/>
      <c r="AZ3596" s="201"/>
      <c r="BB3596"/>
      <c r="BD3596" s="117" t="s">
        <v>5515</v>
      </c>
    </row>
    <row r="3597" spans="48:56" x14ac:dyDescent="0.25">
      <c r="AV3597" s="201"/>
      <c r="AW3597" s="201"/>
      <c r="AX3597" s="201"/>
      <c r="AZ3597" s="201"/>
      <c r="BB3597"/>
      <c r="BD3597" s="117" t="s">
        <v>5516</v>
      </c>
    </row>
    <row r="3598" spans="48:56" x14ac:dyDescent="0.25">
      <c r="AV3598" s="201"/>
      <c r="AW3598" s="201"/>
      <c r="AX3598" s="201"/>
      <c r="AZ3598" s="201"/>
      <c r="BB3598"/>
      <c r="BD3598" s="117" t="s">
        <v>5517</v>
      </c>
    </row>
    <row r="3599" spans="48:56" x14ac:dyDescent="0.25">
      <c r="AV3599" s="201"/>
      <c r="AW3599" s="201"/>
      <c r="AX3599" s="201"/>
      <c r="AZ3599" s="201"/>
      <c r="BB3599"/>
      <c r="BD3599" s="117" t="s">
        <v>5518</v>
      </c>
    </row>
    <row r="3600" spans="48:56" x14ac:dyDescent="0.25">
      <c r="AV3600" s="201"/>
      <c r="AW3600" s="201"/>
      <c r="AX3600" s="201"/>
      <c r="AZ3600" s="201"/>
      <c r="BB3600"/>
      <c r="BD3600" s="117" t="s">
        <v>5519</v>
      </c>
    </row>
    <row r="3601" spans="48:56" x14ac:dyDescent="0.25">
      <c r="AV3601" s="201"/>
      <c r="AW3601" s="201"/>
      <c r="AX3601" s="201"/>
      <c r="AZ3601" s="201"/>
      <c r="BB3601"/>
      <c r="BD3601" s="117" t="s">
        <v>5520</v>
      </c>
    </row>
    <row r="3602" spans="48:56" x14ac:dyDescent="0.25">
      <c r="AV3602" s="201"/>
      <c r="AW3602" s="201"/>
      <c r="AX3602" s="201"/>
      <c r="AZ3602" s="201"/>
      <c r="BB3602"/>
      <c r="BD3602" s="117" t="s">
        <v>5521</v>
      </c>
    </row>
    <row r="3603" spans="48:56" x14ac:dyDescent="0.25">
      <c r="AV3603" s="201"/>
      <c r="AW3603" s="201"/>
      <c r="AX3603" s="201"/>
      <c r="AZ3603" s="201"/>
      <c r="BB3603"/>
      <c r="BD3603" s="117" t="s">
        <v>5522</v>
      </c>
    </row>
    <row r="3604" spans="48:56" x14ac:dyDescent="0.25">
      <c r="AV3604" s="201"/>
      <c r="AW3604" s="201"/>
      <c r="AX3604" s="201"/>
      <c r="AZ3604" s="201"/>
      <c r="BB3604"/>
      <c r="BD3604" s="117" t="s">
        <v>5523</v>
      </c>
    </row>
    <row r="3605" spans="48:56" x14ac:dyDescent="0.25">
      <c r="AV3605" s="201"/>
      <c r="AW3605" s="201"/>
      <c r="AX3605" s="201"/>
      <c r="AZ3605" s="201"/>
      <c r="BB3605"/>
      <c r="BD3605" s="117" t="s">
        <v>5524</v>
      </c>
    </row>
    <row r="3606" spans="48:56" x14ac:dyDescent="0.25">
      <c r="AV3606" s="201"/>
      <c r="AW3606" s="201"/>
      <c r="AX3606" s="201"/>
      <c r="AZ3606" s="201"/>
      <c r="BB3606"/>
      <c r="BD3606" s="117" t="s">
        <v>5525</v>
      </c>
    </row>
    <row r="3607" spans="48:56" x14ac:dyDescent="0.25">
      <c r="AV3607" s="201"/>
      <c r="AW3607" s="201"/>
      <c r="AX3607" s="201"/>
      <c r="AZ3607" s="201"/>
      <c r="BB3607"/>
      <c r="BD3607" s="117" t="s">
        <v>5526</v>
      </c>
    </row>
    <row r="3608" spans="48:56" x14ac:dyDescent="0.25">
      <c r="AV3608" s="201"/>
      <c r="AW3608" s="201"/>
      <c r="AX3608" s="201"/>
      <c r="AZ3608" s="201"/>
      <c r="BB3608"/>
      <c r="BD3608" s="117" t="s">
        <v>5527</v>
      </c>
    </row>
    <row r="3609" spans="48:56" x14ac:dyDescent="0.25">
      <c r="AV3609" s="201"/>
      <c r="AW3609" s="201"/>
      <c r="AX3609" s="201"/>
      <c r="AZ3609" s="201"/>
      <c r="BB3609"/>
      <c r="BD3609" s="117" t="s">
        <v>5528</v>
      </c>
    </row>
    <row r="3610" spans="48:56" x14ac:dyDescent="0.25">
      <c r="AV3610" s="201"/>
      <c r="AW3610" s="201"/>
      <c r="AX3610" s="201"/>
      <c r="AZ3610" s="201"/>
      <c r="BB3610"/>
      <c r="BD3610" s="117" t="s">
        <v>5529</v>
      </c>
    </row>
    <row r="3611" spans="48:56" x14ac:dyDescent="0.25">
      <c r="AV3611" s="201"/>
      <c r="AW3611" s="201"/>
      <c r="AX3611" s="201"/>
      <c r="AZ3611" s="201"/>
      <c r="BB3611"/>
      <c r="BD3611" s="117" t="s">
        <v>5530</v>
      </c>
    </row>
    <row r="3612" spans="48:56" x14ac:dyDescent="0.25">
      <c r="AV3612" s="201"/>
      <c r="AW3612" s="201"/>
      <c r="AX3612" s="201"/>
      <c r="AZ3612" s="201"/>
      <c r="BB3612"/>
      <c r="BD3612" s="117" t="s">
        <v>5531</v>
      </c>
    </row>
    <row r="3613" spans="48:56" x14ac:dyDescent="0.25">
      <c r="AV3613" s="201"/>
      <c r="AW3613" s="201"/>
      <c r="AX3613" s="201"/>
      <c r="AZ3613" s="201"/>
      <c r="BB3613"/>
      <c r="BD3613" s="117" t="s">
        <v>5532</v>
      </c>
    </row>
    <row r="3614" spans="48:56" x14ac:dyDescent="0.25">
      <c r="AV3614" s="201"/>
      <c r="AW3614" s="201"/>
      <c r="AX3614" s="201"/>
      <c r="AZ3614" s="201"/>
      <c r="BB3614"/>
      <c r="BD3614" s="117" t="s">
        <v>5533</v>
      </c>
    </row>
    <row r="3615" spans="48:56" x14ac:dyDescent="0.25">
      <c r="AV3615" s="201"/>
      <c r="AW3615" s="201"/>
      <c r="AX3615" s="201"/>
      <c r="AZ3615" s="201"/>
      <c r="BB3615"/>
      <c r="BD3615" s="117" t="s">
        <v>5534</v>
      </c>
    </row>
    <row r="3616" spans="48:56" x14ac:dyDescent="0.25">
      <c r="AV3616" s="201"/>
      <c r="AW3616" s="201"/>
      <c r="AX3616" s="201"/>
      <c r="AZ3616" s="201"/>
      <c r="BB3616"/>
      <c r="BD3616" s="117" t="s">
        <v>5535</v>
      </c>
    </row>
    <row r="3617" spans="48:56" x14ac:dyDescent="0.25">
      <c r="AV3617" s="201"/>
      <c r="AW3617" s="201"/>
      <c r="AX3617" s="201"/>
      <c r="AZ3617" s="201"/>
      <c r="BB3617"/>
      <c r="BD3617" s="117" t="s">
        <v>5536</v>
      </c>
    </row>
    <row r="3618" spans="48:56" x14ac:dyDescent="0.25">
      <c r="AV3618" s="201"/>
      <c r="AW3618" s="201"/>
      <c r="AX3618" s="201"/>
      <c r="AZ3618" s="201"/>
      <c r="BB3618"/>
      <c r="BD3618" s="117" t="s">
        <v>5537</v>
      </c>
    </row>
    <row r="3619" spans="48:56" x14ac:dyDescent="0.25">
      <c r="AV3619" s="201"/>
      <c r="AW3619" s="201"/>
      <c r="AX3619" s="201"/>
      <c r="AZ3619" s="201"/>
      <c r="BB3619"/>
      <c r="BD3619" s="117" t="s">
        <v>5538</v>
      </c>
    </row>
    <row r="3620" spans="48:56" x14ac:dyDescent="0.25">
      <c r="AV3620" s="201"/>
      <c r="AW3620" s="201"/>
      <c r="AX3620" s="201"/>
      <c r="AZ3620" s="201"/>
      <c r="BB3620"/>
      <c r="BD3620" s="117" t="s">
        <v>5539</v>
      </c>
    </row>
    <row r="3621" spans="48:56" x14ac:dyDescent="0.25">
      <c r="AV3621" s="201"/>
      <c r="AW3621" s="201"/>
      <c r="AX3621" s="201"/>
      <c r="AZ3621" s="201"/>
      <c r="BB3621"/>
      <c r="BD3621" s="117" t="s">
        <v>5540</v>
      </c>
    </row>
    <row r="3622" spans="48:56" x14ac:dyDescent="0.25">
      <c r="AV3622" s="201"/>
      <c r="AW3622" s="201"/>
      <c r="AX3622" s="201"/>
      <c r="AZ3622" s="201"/>
      <c r="BB3622"/>
      <c r="BD3622" s="117" t="s">
        <v>5541</v>
      </c>
    </row>
    <row r="3623" spans="48:56" x14ac:dyDescent="0.25">
      <c r="AV3623" s="201"/>
      <c r="AW3623" s="201"/>
      <c r="AX3623" s="201"/>
      <c r="AZ3623" s="201"/>
      <c r="BB3623"/>
      <c r="BD3623" s="117" t="s">
        <v>5542</v>
      </c>
    </row>
    <row r="3624" spans="48:56" x14ac:dyDescent="0.25">
      <c r="AV3624" s="201"/>
      <c r="AW3624" s="201"/>
      <c r="AX3624" s="201"/>
      <c r="AZ3624" s="201"/>
      <c r="BB3624"/>
      <c r="BD3624" s="117" t="s">
        <v>5543</v>
      </c>
    </row>
    <row r="3625" spans="48:56" x14ac:dyDescent="0.25">
      <c r="AV3625" s="201"/>
      <c r="AW3625" s="201"/>
      <c r="AX3625" s="201"/>
      <c r="AZ3625" s="201"/>
      <c r="BB3625"/>
      <c r="BD3625" s="117" t="s">
        <v>5544</v>
      </c>
    </row>
    <row r="3626" spans="48:56" x14ac:dyDescent="0.25">
      <c r="AV3626" s="201"/>
      <c r="AW3626" s="201"/>
      <c r="AX3626" s="201"/>
      <c r="AZ3626" s="201"/>
      <c r="BB3626"/>
      <c r="BD3626" s="117" t="s">
        <v>5545</v>
      </c>
    </row>
    <row r="3627" spans="48:56" x14ac:dyDescent="0.25">
      <c r="AV3627" s="201"/>
      <c r="AW3627" s="201"/>
      <c r="AX3627" s="201"/>
      <c r="AZ3627" s="201"/>
      <c r="BB3627"/>
      <c r="BD3627" s="117" t="s">
        <v>5546</v>
      </c>
    </row>
    <row r="3628" spans="48:56" x14ac:dyDescent="0.25">
      <c r="AV3628" s="201"/>
      <c r="AW3628" s="201"/>
      <c r="AX3628" s="201"/>
      <c r="AZ3628" s="201"/>
      <c r="BB3628"/>
      <c r="BD3628" s="117" t="s">
        <v>5547</v>
      </c>
    </row>
    <row r="3629" spans="48:56" x14ac:dyDescent="0.25">
      <c r="AV3629" s="201"/>
      <c r="AW3629" s="201"/>
      <c r="AX3629" s="201"/>
      <c r="AZ3629" s="201"/>
      <c r="BB3629"/>
      <c r="BD3629" s="117" t="s">
        <v>5548</v>
      </c>
    </row>
    <row r="3630" spans="48:56" x14ac:dyDescent="0.25">
      <c r="AV3630" s="201"/>
      <c r="AW3630" s="201"/>
      <c r="AX3630" s="201"/>
      <c r="AZ3630" s="201"/>
      <c r="BB3630"/>
      <c r="BD3630" s="117" t="s">
        <v>5549</v>
      </c>
    </row>
    <row r="3631" spans="48:56" x14ac:dyDescent="0.25">
      <c r="AV3631" s="201"/>
      <c r="AW3631" s="201"/>
      <c r="AX3631" s="201"/>
      <c r="AZ3631" s="201"/>
      <c r="BB3631"/>
      <c r="BD3631" s="117" t="s">
        <v>5550</v>
      </c>
    </row>
    <row r="3632" spans="48:56" x14ac:dyDescent="0.25">
      <c r="AV3632" s="201"/>
      <c r="AW3632" s="201"/>
      <c r="AX3632" s="201"/>
      <c r="AZ3632" s="201"/>
      <c r="BB3632"/>
      <c r="BD3632" s="117" t="s">
        <v>5551</v>
      </c>
    </row>
    <row r="3633" spans="48:56" x14ac:dyDescent="0.25">
      <c r="AV3633" s="201"/>
      <c r="AW3633" s="201"/>
      <c r="AX3633" s="201"/>
      <c r="AZ3633" s="201"/>
      <c r="BB3633"/>
      <c r="BD3633" s="117" t="s">
        <v>5552</v>
      </c>
    </row>
    <row r="3634" spans="48:56" x14ac:dyDescent="0.25">
      <c r="AV3634" s="201"/>
      <c r="AW3634" s="201"/>
      <c r="AX3634" s="201"/>
      <c r="AZ3634" s="201"/>
      <c r="BB3634"/>
      <c r="BD3634" s="117" t="s">
        <v>5553</v>
      </c>
    </row>
    <row r="3635" spans="48:56" x14ac:dyDescent="0.25">
      <c r="AV3635" s="201"/>
      <c r="AW3635" s="201"/>
      <c r="AX3635" s="201"/>
      <c r="AZ3635" s="201"/>
      <c r="BB3635"/>
      <c r="BD3635" s="117" t="s">
        <v>5554</v>
      </c>
    </row>
    <row r="3636" spans="48:56" x14ac:dyDescent="0.25">
      <c r="AV3636" s="201"/>
      <c r="AW3636" s="201"/>
      <c r="AX3636" s="201"/>
      <c r="AZ3636" s="201"/>
      <c r="BB3636"/>
      <c r="BD3636" s="117" t="s">
        <v>5555</v>
      </c>
    </row>
    <row r="3637" spans="48:56" x14ac:dyDescent="0.25">
      <c r="AV3637" s="201"/>
      <c r="AW3637" s="201"/>
      <c r="AX3637" s="201"/>
      <c r="AZ3637" s="201"/>
      <c r="BB3637"/>
      <c r="BD3637" s="117" t="s">
        <v>5556</v>
      </c>
    </row>
    <row r="3638" spans="48:56" x14ac:dyDescent="0.25">
      <c r="AV3638" s="201"/>
      <c r="AW3638" s="201"/>
      <c r="AX3638" s="201"/>
      <c r="AZ3638" s="201"/>
      <c r="BB3638"/>
      <c r="BD3638" s="117" t="s">
        <v>5557</v>
      </c>
    </row>
    <row r="3639" spans="48:56" x14ac:dyDescent="0.25">
      <c r="AV3639" s="201"/>
      <c r="AW3639" s="201"/>
      <c r="AX3639" s="201"/>
      <c r="AZ3639" s="201"/>
      <c r="BB3639"/>
      <c r="BD3639" s="117" t="s">
        <v>5558</v>
      </c>
    </row>
    <row r="3640" spans="48:56" x14ac:dyDescent="0.25">
      <c r="AV3640" s="201"/>
      <c r="AW3640" s="201"/>
      <c r="AX3640" s="201"/>
      <c r="AZ3640" s="201"/>
      <c r="BB3640"/>
      <c r="BD3640" s="117" t="s">
        <v>5559</v>
      </c>
    </row>
    <row r="3641" spans="48:56" x14ac:dyDescent="0.25">
      <c r="AV3641" s="201"/>
      <c r="AW3641" s="201"/>
      <c r="AX3641" s="201"/>
      <c r="AZ3641" s="201"/>
      <c r="BB3641"/>
      <c r="BD3641" s="117" t="s">
        <v>5560</v>
      </c>
    </row>
    <row r="3642" spans="48:56" x14ac:dyDescent="0.25">
      <c r="AV3642" s="201"/>
      <c r="AW3642" s="201"/>
      <c r="AX3642" s="201"/>
      <c r="AZ3642" s="201"/>
      <c r="BB3642"/>
      <c r="BD3642" s="117" t="s">
        <v>5561</v>
      </c>
    </row>
    <row r="3643" spans="48:56" x14ac:dyDescent="0.25">
      <c r="AV3643" s="201"/>
      <c r="AW3643" s="201"/>
      <c r="AX3643" s="201"/>
      <c r="AZ3643" s="201"/>
      <c r="BB3643"/>
      <c r="BD3643" s="117" t="s">
        <v>5562</v>
      </c>
    </row>
    <row r="3644" spans="48:56" x14ac:dyDescent="0.25">
      <c r="AV3644" s="201"/>
      <c r="AW3644" s="201"/>
      <c r="AX3644" s="201"/>
      <c r="AZ3644" s="201"/>
      <c r="BB3644"/>
      <c r="BD3644" s="117" t="s">
        <v>5563</v>
      </c>
    </row>
    <row r="3645" spans="48:56" x14ac:dyDescent="0.25">
      <c r="AV3645" s="201"/>
      <c r="AW3645" s="201"/>
      <c r="AX3645" s="201"/>
      <c r="AZ3645" s="201"/>
      <c r="BB3645"/>
      <c r="BD3645" s="117" t="s">
        <v>5564</v>
      </c>
    </row>
    <row r="3646" spans="48:56" x14ac:dyDescent="0.25">
      <c r="AV3646" s="201"/>
      <c r="AW3646" s="201"/>
      <c r="AX3646" s="201"/>
      <c r="AZ3646" s="201"/>
      <c r="BB3646"/>
      <c r="BD3646" s="117" t="s">
        <v>5565</v>
      </c>
    </row>
    <row r="3647" spans="48:56" x14ac:dyDescent="0.25">
      <c r="AV3647" s="201"/>
      <c r="AW3647" s="201"/>
      <c r="AX3647" s="201"/>
      <c r="AZ3647" s="201"/>
      <c r="BB3647"/>
      <c r="BD3647" s="117" t="s">
        <v>5566</v>
      </c>
    </row>
    <row r="3648" spans="48:56" x14ac:dyDescent="0.25">
      <c r="AV3648" s="201"/>
      <c r="AW3648" s="201"/>
      <c r="AX3648" s="201"/>
      <c r="AZ3648" s="201"/>
      <c r="BB3648"/>
      <c r="BD3648" s="117" t="s">
        <v>5567</v>
      </c>
    </row>
    <row r="3649" spans="48:56" x14ac:dyDescent="0.25">
      <c r="AV3649" s="201"/>
      <c r="AW3649" s="201"/>
      <c r="AX3649" s="201"/>
      <c r="AZ3649" s="201"/>
      <c r="BB3649"/>
      <c r="BD3649" s="117" t="s">
        <v>5568</v>
      </c>
    </row>
    <row r="3650" spans="48:56" x14ac:dyDescent="0.25">
      <c r="AV3650" s="201"/>
      <c r="AW3650" s="201"/>
      <c r="AX3650" s="201"/>
      <c r="AZ3650" s="201"/>
      <c r="BB3650"/>
      <c r="BD3650" s="117" t="s">
        <v>5569</v>
      </c>
    </row>
    <row r="3651" spans="48:56" x14ac:dyDescent="0.25">
      <c r="AV3651" s="201"/>
      <c r="AW3651" s="201"/>
      <c r="AX3651" s="201"/>
      <c r="AZ3651" s="201"/>
      <c r="BB3651"/>
      <c r="BD3651" s="117" t="s">
        <v>5570</v>
      </c>
    </row>
    <row r="3652" spans="48:56" x14ac:dyDescent="0.25">
      <c r="AV3652" s="201"/>
      <c r="AW3652" s="201"/>
      <c r="AX3652" s="201"/>
      <c r="AZ3652" s="201"/>
      <c r="BB3652"/>
      <c r="BD3652" s="117" t="s">
        <v>5571</v>
      </c>
    </row>
    <row r="3653" spans="48:56" x14ac:dyDescent="0.25">
      <c r="AV3653" s="201"/>
      <c r="AW3653" s="201"/>
      <c r="AX3653" s="201"/>
      <c r="AZ3653" s="201"/>
      <c r="BB3653"/>
      <c r="BD3653" s="117" t="s">
        <v>5572</v>
      </c>
    </row>
    <row r="3654" spans="48:56" x14ac:dyDescent="0.25">
      <c r="AV3654" s="201"/>
      <c r="AW3654" s="201"/>
      <c r="AX3654" s="201"/>
      <c r="AZ3654" s="201"/>
      <c r="BB3654"/>
      <c r="BD3654" s="117" t="s">
        <v>5573</v>
      </c>
    </row>
    <row r="3655" spans="48:56" x14ac:dyDescent="0.25">
      <c r="AV3655" s="201"/>
      <c r="AW3655" s="201"/>
      <c r="AX3655" s="201"/>
      <c r="AZ3655" s="201"/>
      <c r="BB3655"/>
      <c r="BD3655" s="117" t="s">
        <v>5574</v>
      </c>
    </row>
    <row r="3656" spans="48:56" x14ac:dyDescent="0.25">
      <c r="AV3656" s="201"/>
      <c r="AW3656" s="201"/>
      <c r="AX3656" s="201"/>
      <c r="AZ3656" s="201"/>
      <c r="BB3656"/>
      <c r="BD3656" s="117" t="s">
        <v>5575</v>
      </c>
    </row>
    <row r="3657" spans="48:56" x14ac:dyDescent="0.25">
      <c r="AV3657" s="201"/>
      <c r="AW3657" s="201"/>
      <c r="AX3657" s="201"/>
      <c r="AZ3657" s="201"/>
      <c r="BB3657"/>
      <c r="BD3657" s="117" t="s">
        <v>1905</v>
      </c>
    </row>
    <row r="3658" spans="48:56" x14ac:dyDescent="0.25">
      <c r="AV3658" s="201"/>
      <c r="AW3658" s="201"/>
      <c r="AX3658" s="201"/>
      <c r="AZ3658" s="201"/>
      <c r="BB3658"/>
      <c r="BD3658" s="117" t="s">
        <v>5576</v>
      </c>
    </row>
    <row r="3659" spans="48:56" x14ac:dyDescent="0.25">
      <c r="AV3659" s="201"/>
      <c r="AW3659" s="201"/>
      <c r="AX3659" s="201"/>
      <c r="AZ3659" s="201"/>
      <c r="BB3659"/>
      <c r="BD3659" s="117" t="s">
        <v>5577</v>
      </c>
    </row>
    <row r="3660" spans="48:56" x14ac:dyDescent="0.25">
      <c r="AV3660" s="201"/>
      <c r="AW3660" s="201"/>
      <c r="AX3660" s="201"/>
      <c r="AZ3660" s="201"/>
      <c r="BB3660"/>
      <c r="BD3660" s="117" t="s">
        <v>5578</v>
      </c>
    </row>
    <row r="3661" spans="48:56" x14ac:dyDescent="0.25">
      <c r="AV3661" s="201"/>
      <c r="AW3661" s="201"/>
      <c r="AX3661" s="201"/>
      <c r="AZ3661" s="201"/>
      <c r="BB3661"/>
      <c r="BD3661" s="117" t="s">
        <v>5579</v>
      </c>
    </row>
    <row r="3662" spans="48:56" x14ac:dyDescent="0.25">
      <c r="AV3662" s="201"/>
      <c r="AW3662" s="201"/>
      <c r="AX3662" s="201"/>
      <c r="AZ3662" s="201"/>
      <c r="BB3662"/>
      <c r="BD3662" s="117" t="s">
        <v>5580</v>
      </c>
    </row>
    <row r="3663" spans="48:56" x14ac:dyDescent="0.25">
      <c r="AV3663" s="201"/>
      <c r="AW3663" s="201"/>
      <c r="AX3663" s="201"/>
      <c r="AZ3663" s="201"/>
      <c r="BB3663"/>
      <c r="BD3663" s="117" t="s">
        <v>5581</v>
      </c>
    </row>
    <row r="3664" spans="48:56" x14ac:dyDescent="0.25">
      <c r="AV3664" s="201"/>
      <c r="AW3664" s="201"/>
      <c r="AX3664" s="201"/>
      <c r="AZ3664" s="201"/>
      <c r="BB3664"/>
      <c r="BD3664" s="117" t="s">
        <v>5582</v>
      </c>
    </row>
    <row r="3665" spans="48:56" x14ac:dyDescent="0.25">
      <c r="AV3665" s="201"/>
      <c r="AW3665" s="201"/>
      <c r="AX3665" s="201"/>
      <c r="AZ3665" s="201"/>
      <c r="BB3665"/>
      <c r="BD3665" s="117" t="s">
        <v>5583</v>
      </c>
    </row>
    <row r="3666" spans="48:56" x14ac:dyDescent="0.25">
      <c r="AV3666" s="201"/>
      <c r="AW3666" s="201"/>
      <c r="AX3666" s="201"/>
      <c r="AZ3666" s="201"/>
      <c r="BB3666"/>
      <c r="BD3666" s="117" t="s">
        <v>5584</v>
      </c>
    </row>
    <row r="3667" spans="48:56" x14ac:dyDescent="0.25">
      <c r="AV3667" s="201"/>
      <c r="AW3667" s="201"/>
      <c r="AX3667" s="201"/>
      <c r="AZ3667" s="201"/>
      <c r="BB3667"/>
      <c r="BD3667" s="117" t="s">
        <v>5585</v>
      </c>
    </row>
    <row r="3668" spans="48:56" x14ac:dyDescent="0.25">
      <c r="AV3668" s="201"/>
      <c r="AW3668" s="201"/>
      <c r="AX3668" s="201"/>
      <c r="AZ3668" s="201"/>
      <c r="BB3668"/>
      <c r="BD3668" s="117" t="s">
        <v>5586</v>
      </c>
    </row>
    <row r="3669" spans="48:56" x14ac:dyDescent="0.25">
      <c r="AV3669" s="201"/>
      <c r="AW3669" s="201"/>
      <c r="AX3669" s="201"/>
      <c r="AZ3669" s="201"/>
      <c r="BB3669"/>
      <c r="BD3669" s="117" t="s">
        <v>5587</v>
      </c>
    </row>
    <row r="3670" spans="48:56" x14ac:dyDescent="0.25">
      <c r="AV3670" s="201"/>
      <c r="AW3670" s="201"/>
      <c r="AX3670" s="201"/>
      <c r="AZ3670" s="201"/>
      <c r="BB3670"/>
      <c r="BD3670" s="117" t="s">
        <v>5588</v>
      </c>
    </row>
    <row r="3671" spans="48:56" x14ac:dyDescent="0.25">
      <c r="AV3671" s="201"/>
      <c r="AW3671" s="201"/>
      <c r="AX3671" s="201"/>
      <c r="AZ3671" s="201"/>
      <c r="BB3671"/>
      <c r="BD3671" s="117" t="s">
        <v>5589</v>
      </c>
    </row>
    <row r="3672" spans="48:56" x14ac:dyDescent="0.25">
      <c r="AV3672" s="201"/>
      <c r="AW3672" s="201"/>
      <c r="AX3672" s="201"/>
      <c r="AZ3672" s="201"/>
      <c r="BB3672"/>
      <c r="BD3672" s="117" t="s">
        <v>5590</v>
      </c>
    </row>
    <row r="3673" spans="48:56" x14ac:dyDescent="0.25">
      <c r="AV3673" s="201"/>
      <c r="AW3673" s="201"/>
      <c r="AX3673" s="201"/>
      <c r="AZ3673" s="201"/>
      <c r="BB3673"/>
      <c r="BD3673" s="117" t="s">
        <v>5591</v>
      </c>
    </row>
    <row r="3674" spans="48:56" x14ac:dyDescent="0.25">
      <c r="AV3674" s="201"/>
      <c r="AW3674" s="201"/>
      <c r="AX3674" s="201"/>
      <c r="AZ3674" s="201"/>
      <c r="BB3674"/>
      <c r="BD3674" s="117" t="s">
        <v>5592</v>
      </c>
    </row>
    <row r="3675" spans="48:56" x14ac:dyDescent="0.25">
      <c r="AV3675" s="201"/>
      <c r="AW3675" s="201"/>
      <c r="AX3675" s="201"/>
      <c r="AZ3675" s="201"/>
      <c r="BB3675"/>
      <c r="BD3675" s="117" t="s">
        <v>5593</v>
      </c>
    </row>
    <row r="3676" spans="48:56" x14ac:dyDescent="0.25">
      <c r="AV3676" s="201"/>
      <c r="AW3676" s="201"/>
      <c r="AX3676" s="201"/>
      <c r="AZ3676" s="201"/>
      <c r="BB3676"/>
      <c r="BD3676" s="117" t="s">
        <v>5594</v>
      </c>
    </row>
    <row r="3677" spans="48:56" x14ac:dyDescent="0.25">
      <c r="AV3677" s="201"/>
      <c r="AW3677" s="201"/>
      <c r="AX3677" s="201"/>
      <c r="AZ3677" s="201"/>
      <c r="BB3677"/>
      <c r="BD3677" s="117" t="s">
        <v>5595</v>
      </c>
    </row>
    <row r="3678" spans="48:56" x14ac:dyDescent="0.25">
      <c r="AV3678" s="201"/>
      <c r="AW3678" s="201"/>
      <c r="AX3678" s="201"/>
      <c r="AZ3678" s="201"/>
      <c r="BB3678"/>
      <c r="BD3678" s="117" t="s">
        <v>5596</v>
      </c>
    </row>
    <row r="3679" spans="48:56" x14ac:dyDescent="0.25">
      <c r="AV3679" s="201"/>
      <c r="AW3679" s="201"/>
      <c r="AX3679" s="201"/>
      <c r="AZ3679" s="201"/>
      <c r="BB3679"/>
      <c r="BD3679" s="117" t="s">
        <v>5597</v>
      </c>
    </row>
    <row r="3680" spans="48:56" x14ac:dyDescent="0.25">
      <c r="AV3680" s="201"/>
      <c r="AW3680" s="201"/>
      <c r="AX3680" s="201"/>
      <c r="AZ3680" s="201"/>
      <c r="BB3680"/>
      <c r="BD3680" s="117" t="s">
        <v>5598</v>
      </c>
    </row>
    <row r="3681" spans="48:56" x14ac:dyDescent="0.25">
      <c r="AV3681" s="201"/>
      <c r="AW3681" s="201"/>
      <c r="AX3681" s="201"/>
      <c r="AZ3681" s="201"/>
      <c r="BB3681"/>
      <c r="BD3681" s="117" t="s">
        <v>5599</v>
      </c>
    </row>
    <row r="3682" spans="48:56" x14ac:dyDescent="0.25">
      <c r="AV3682" s="201"/>
      <c r="AW3682" s="201"/>
      <c r="AX3682" s="201"/>
      <c r="AZ3682" s="201"/>
      <c r="BB3682"/>
      <c r="BD3682" s="117" t="s">
        <v>5600</v>
      </c>
    </row>
    <row r="3683" spans="48:56" x14ac:dyDescent="0.25">
      <c r="AV3683" s="201"/>
      <c r="AW3683" s="201"/>
      <c r="AX3683" s="201"/>
      <c r="AZ3683" s="201"/>
      <c r="BB3683"/>
      <c r="BD3683" s="117" t="s">
        <v>5601</v>
      </c>
    </row>
    <row r="3684" spans="48:56" x14ac:dyDescent="0.25">
      <c r="AV3684" s="201"/>
      <c r="AW3684" s="201"/>
      <c r="AX3684" s="201"/>
      <c r="AZ3684" s="201"/>
      <c r="BB3684"/>
      <c r="BD3684" s="117" t="s">
        <v>5602</v>
      </c>
    </row>
    <row r="3685" spans="48:56" x14ac:dyDescent="0.25">
      <c r="AV3685" s="201"/>
      <c r="AW3685" s="201"/>
      <c r="AX3685" s="201"/>
      <c r="AZ3685" s="201"/>
      <c r="BB3685"/>
      <c r="BD3685" s="117" t="s">
        <v>5603</v>
      </c>
    </row>
    <row r="3686" spans="48:56" x14ac:dyDescent="0.25">
      <c r="AV3686" s="201"/>
      <c r="AW3686" s="201"/>
      <c r="AX3686" s="201"/>
      <c r="AZ3686" s="201"/>
      <c r="BB3686"/>
      <c r="BD3686" s="117" t="s">
        <v>5604</v>
      </c>
    </row>
    <row r="3687" spans="48:56" x14ac:dyDescent="0.25">
      <c r="AV3687" s="201"/>
      <c r="AW3687" s="201"/>
      <c r="AX3687" s="201"/>
      <c r="AZ3687" s="201"/>
      <c r="BB3687"/>
      <c r="BD3687" s="117" t="s">
        <v>5605</v>
      </c>
    </row>
    <row r="3688" spans="48:56" x14ac:dyDescent="0.25">
      <c r="AV3688" s="201"/>
      <c r="AW3688" s="201"/>
      <c r="AX3688" s="201"/>
      <c r="AZ3688" s="201"/>
      <c r="BB3688"/>
      <c r="BD3688" s="117" t="s">
        <v>5606</v>
      </c>
    </row>
    <row r="3689" spans="48:56" x14ac:dyDescent="0.25">
      <c r="AV3689" s="201"/>
      <c r="AW3689" s="201"/>
      <c r="AX3689" s="201"/>
      <c r="AZ3689" s="201"/>
      <c r="BB3689"/>
      <c r="BD3689" s="117" t="s">
        <v>5607</v>
      </c>
    </row>
    <row r="3690" spans="48:56" x14ac:dyDescent="0.25">
      <c r="AV3690" s="201"/>
      <c r="AW3690" s="201"/>
      <c r="AX3690" s="201"/>
      <c r="AZ3690" s="201"/>
      <c r="BB3690"/>
      <c r="BD3690" s="117" t="s">
        <v>5608</v>
      </c>
    </row>
    <row r="3691" spans="48:56" x14ac:dyDescent="0.25">
      <c r="AV3691" s="201"/>
      <c r="AW3691" s="201"/>
      <c r="AX3691" s="201"/>
      <c r="AZ3691" s="201"/>
      <c r="BB3691"/>
      <c r="BD3691" s="117" t="s">
        <v>5609</v>
      </c>
    </row>
    <row r="3692" spans="48:56" x14ac:dyDescent="0.25">
      <c r="AV3692" s="201"/>
      <c r="AW3692" s="201"/>
      <c r="AX3692" s="201"/>
      <c r="AZ3692" s="201"/>
      <c r="BB3692"/>
      <c r="BD3692" s="117" t="s">
        <v>5610</v>
      </c>
    </row>
    <row r="3693" spans="48:56" x14ac:dyDescent="0.25">
      <c r="AV3693" s="201"/>
      <c r="AW3693" s="201"/>
      <c r="AX3693" s="201"/>
      <c r="AZ3693" s="201"/>
      <c r="BB3693"/>
      <c r="BD3693" s="117" t="s">
        <v>5611</v>
      </c>
    </row>
    <row r="3694" spans="48:56" x14ac:dyDescent="0.25">
      <c r="AV3694" s="201"/>
      <c r="AW3694" s="201"/>
      <c r="AX3694" s="201"/>
      <c r="AZ3694" s="201"/>
      <c r="BB3694"/>
      <c r="BD3694" s="117" t="s">
        <v>5612</v>
      </c>
    </row>
    <row r="3695" spans="48:56" x14ac:dyDescent="0.25">
      <c r="AV3695" s="201"/>
      <c r="AW3695" s="201"/>
      <c r="AX3695" s="201"/>
      <c r="AZ3695" s="201"/>
      <c r="BB3695"/>
      <c r="BD3695" s="117" t="s">
        <v>5613</v>
      </c>
    </row>
    <row r="3696" spans="48:56" x14ac:dyDescent="0.25">
      <c r="AV3696" s="201"/>
      <c r="AW3696" s="201"/>
      <c r="AX3696" s="201"/>
      <c r="AZ3696" s="201"/>
      <c r="BB3696"/>
      <c r="BD3696" s="117" t="s">
        <v>5614</v>
      </c>
    </row>
    <row r="3697" spans="48:56" x14ac:dyDescent="0.25">
      <c r="AV3697" s="201"/>
      <c r="AW3697" s="201"/>
      <c r="AX3697" s="201"/>
      <c r="AZ3697" s="201"/>
      <c r="BB3697"/>
      <c r="BD3697" s="117" t="s">
        <v>5615</v>
      </c>
    </row>
    <row r="3698" spans="48:56" x14ac:dyDescent="0.25">
      <c r="AV3698" s="201"/>
      <c r="AW3698" s="201"/>
      <c r="AX3698" s="201"/>
      <c r="AZ3698" s="201"/>
      <c r="BB3698"/>
      <c r="BD3698" s="117" t="s">
        <v>5616</v>
      </c>
    </row>
    <row r="3699" spans="48:56" x14ac:dyDescent="0.25">
      <c r="AV3699" s="201"/>
      <c r="AW3699" s="201"/>
      <c r="AX3699" s="201"/>
      <c r="AZ3699" s="201"/>
      <c r="BB3699"/>
      <c r="BD3699" s="117" t="s">
        <v>5617</v>
      </c>
    </row>
    <row r="3700" spans="48:56" x14ac:dyDescent="0.25">
      <c r="AV3700" s="201"/>
      <c r="AW3700" s="201"/>
      <c r="AX3700" s="201"/>
      <c r="AZ3700" s="201"/>
      <c r="BB3700"/>
      <c r="BD3700" s="117" t="s">
        <v>5618</v>
      </c>
    </row>
    <row r="3701" spans="48:56" x14ac:dyDescent="0.25">
      <c r="AV3701" s="201"/>
      <c r="AW3701" s="201"/>
      <c r="AX3701" s="201"/>
      <c r="AZ3701" s="201"/>
      <c r="BB3701"/>
      <c r="BD3701" s="117" t="s">
        <v>5619</v>
      </c>
    </row>
    <row r="3702" spans="48:56" x14ac:dyDescent="0.25">
      <c r="AV3702" s="201"/>
      <c r="AW3702" s="201"/>
      <c r="AX3702" s="201"/>
      <c r="AZ3702" s="201"/>
      <c r="BB3702"/>
      <c r="BD3702" s="117" t="s">
        <v>5620</v>
      </c>
    </row>
    <row r="3703" spans="48:56" x14ac:dyDescent="0.25">
      <c r="AV3703" s="201"/>
      <c r="AW3703" s="201"/>
      <c r="AX3703" s="201"/>
      <c r="AZ3703" s="201"/>
      <c r="BB3703"/>
      <c r="BD3703" s="117" t="s">
        <v>5621</v>
      </c>
    </row>
    <row r="3704" spans="48:56" x14ac:dyDescent="0.25">
      <c r="AV3704" s="201"/>
      <c r="AW3704" s="201"/>
      <c r="AX3704" s="201"/>
      <c r="AZ3704" s="201"/>
      <c r="BB3704"/>
      <c r="BD3704" s="117" t="s">
        <v>5622</v>
      </c>
    </row>
    <row r="3705" spans="48:56" x14ac:dyDescent="0.25">
      <c r="AV3705" s="201"/>
      <c r="AW3705" s="201"/>
      <c r="AX3705" s="201"/>
      <c r="AZ3705" s="201"/>
      <c r="BB3705"/>
      <c r="BD3705" s="117" t="s">
        <v>5623</v>
      </c>
    </row>
    <row r="3706" spans="48:56" x14ac:dyDescent="0.25">
      <c r="AV3706" s="201"/>
      <c r="AW3706" s="201"/>
      <c r="AX3706" s="201"/>
      <c r="AZ3706" s="201"/>
      <c r="BB3706"/>
      <c r="BD3706" s="117" t="s">
        <v>5624</v>
      </c>
    </row>
    <row r="3707" spans="48:56" x14ac:dyDescent="0.25">
      <c r="AV3707" s="201"/>
      <c r="AW3707" s="201"/>
      <c r="AX3707" s="201"/>
      <c r="AZ3707" s="201"/>
      <c r="BB3707"/>
      <c r="BD3707" s="117" t="s">
        <v>5625</v>
      </c>
    </row>
    <row r="3708" spans="48:56" x14ac:dyDescent="0.25">
      <c r="AV3708" s="201"/>
      <c r="AW3708" s="201"/>
      <c r="AX3708" s="201"/>
      <c r="AZ3708" s="201"/>
      <c r="BB3708"/>
      <c r="BD3708" s="117" t="s">
        <v>5626</v>
      </c>
    </row>
    <row r="3709" spans="48:56" x14ac:dyDescent="0.25">
      <c r="AV3709" s="201"/>
      <c r="AW3709" s="201"/>
      <c r="AX3709" s="201"/>
      <c r="AZ3709" s="201"/>
      <c r="BB3709"/>
      <c r="BD3709" s="117" t="s">
        <v>5627</v>
      </c>
    </row>
    <row r="3710" spans="48:56" x14ac:dyDescent="0.25">
      <c r="AV3710" s="201"/>
      <c r="AW3710" s="201"/>
      <c r="AX3710" s="201"/>
      <c r="AZ3710" s="201"/>
      <c r="BB3710"/>
      <c r="BD3710" s="117" t="s">
        <v>5628</v>
      </c>
    </row>
    <row r="3711" spans="48:56" x14ac:dyDescent="0.25">
      <c r="AV3711" s="201"/>
      <c r="AW3711" s="201"/>
      <c r="AX3711" s="201"/>
      <c r="AZ3711" s="201"/>
      <c r="BB3711"/>
      <c r="BD3711" s="117" t="s">
        <v>5629</v>
      </c>
    </row>
    <row r="3712" spans="48:56" x14ac:dyDescent="0.25">
      <c r="AV3712" s="201"/>
      <c r="AW3712" s="201"/>
      <c r="AX3712" s="201"/>
      <c r="AZ3712" s="201"/>
      <c r="BB3712"/>
      <c r="BD3712" s="117" t="s">
        <v>5630</v>
      </c>
    </row>
    <row r="3713" spans="48:56" x14ac:dyDescent="0.25">
      <c r="AV3713" s="201"/>
      <c r="AW3713" s="201"/>
      <c r="AX3713" s="201"/>
      <c r="AZ3713" s="201"/>
      <c r="BB3713"/>
      <c r="BD3713" s="117" t="s">
        <v>5631</v>
      </c>
    </row>
    <row r="3714" spans="48:56" x14ac:dyDescent="0.25">
      <c r="AV3714" s="201"/>
      <c r="AW3714" s="201"/>
      <c r="AX3714" s="201"/>
      <c r="AZ3714" s="201"/>
      <c r="BB3714"/>
      <c r="BD3714" s="117" t="s">
        <v>5632</v>
      </c>
    </row>
    <row r="3715" spans="48:56" x14ac:dyDescent="0.25">
      <c r="AV3715" s="201"/>
      <c r="AW3715" s="201"/>
      <c r="AX3715" s="201"/>
      <c r="AZ3715" s="201"/>
      <c r="BB3715"/>
      <c r="BD3715" s="117" t="s">
        <v>5633</v>
      </c>
    </row>
    <row r="3716" spans="48:56" x14ac:dyDescent="0.25">
      <c r="AV3716" s="201"/>
      <c r="AW3716" s="201"/>
      <c r="AX3716" s="201"/>
      <c r="AZ3716" s="201"/>
      <c r="BB3716"/>
      <c r="BD3716" s="117" t="s">
        <v>5634</v>
      </c>
    </row>
    <row r="3717" spans="48:56" x14ac:dyDescent="0.25">
      <c r="AV3717" s="201"/>
      <c r="AW3717" s="201"/>
      <c r="AX3717" s="201"/>
      <c r="AZ3717" s="201"/>
      <c r="BB3717"/>
      <c r="BD3717" s="117" t="s">
        <v>5635</v>
      </c>
    </row>
    <row r="3718" spans="48:56" x14ac:dyDescent="0.25">
      <c r="AV3718" s="201"/>
      <c r="AW3718" s="201"/>
      <c r="AX3718" s="201"/>
      <c r="AZ3718" s="201"/>
      <c r="BB3718"/>
      <c r="BD3718" s="117" t="s">
        <v>5636</v>
      </c>
    </row>
    <row r="3719" spans="48:56" x14ac:dyDescent="0.25">
      <c r="AV3719" s="201"/>
      <c r="AW3719" s="201"/>
      <c r="AX3719" s="201"/>
      <c r="AZ3719" s="201"/>
      <c r="BB3719"/>
      <c r="BD3719" s="117" t="s">
        <v>5637</v>
      </c>
    </row>
    <row r="3720" spans="48:56" x14ac:dyDescent="0.25">
      <c r="AV3720" s="201"/>
      <c r="AW3720" s="201"/>
      <c r="AX3720" s="201"/>
      <c r="AZ3720" s="201"/>
      <c r="BB3720"/>
      <c r="BD3720" s="117" t="s">
        <v>5638</v>
      </c>
    </row>
    <row r="3721" spans="48:56" x14ac:dyDescent="0.25">
      <c r="AV3721" s="201"/>
      <c r="AW3721" s="201"/>
      <c r="AX3721" s="201"/>
      <c r="AZ3721" s="201"/>
      <c r="BB3721"/>
      <c r="BD3721" s="117" t="s">
        <v>5639</v>
      </c>
    </row>
    <row r="3722" spans="48:56" x14ac:dyDescent="0.25">
      <c r="AV3722" s="201"/>
      <c r="AW3722" s="201"/>
      <c r="AX3722" s="201"/>
      <c r="AZ3722" s="201"/>
      <c r="BB3722"/>
      <c r="BD3722" s="117" t="s">
        <v>5640</v>
      </c>
    </row>
    <row r="3723" spans="48:56" x14ac:dyDescent="0.25">
      <c r="AV3723" s="201"/>
      <c r="AW3723" s="201"/>
      <c r="AX3723" s="201"/>
      <c r="AZ3723" s="201"/>
      <c r="BB3723"/>
      <c r="BD3723" s="117" t="s">
        <v>5641</v>
      </c>
    </row>
    <row r="3724" spans="48:56" x14ac:dyDescent="0.25">
      <c r="AV3724" s="201"/>
      <c r="AW3724" s="201"/>
      <c r="AX3724" s="201"/>
      <c r="AZ3724" s="201"/>
      <c r="BB3724"/>
      <c r="BD3724" s="117" t="s">
        <v>5642</v>
      </c>
    </row>
    <row r="3725" spans="48:56" x14ac:dyDescent="0.25">
      <c r="AV3725" s="201"/>
      <c r="AW3725" s="201"/>
      <c r="AX3725" s="201"/>
      <c r="AZ3725" s="201"/>
      <c r="BB3725"/>
      <c r="BD3725" s="117" t="s">
        <v>5643</v>
      </c>
    </row>
    <row r="3726" spans="48:56" x14ac:dyDescent="0.25">
      <c r="AV3726" s="201"/>
      <c r="AW3726" s="201"/>
      <c r="AX3726" s="201"/>
      <c r="AZ3726" s="201"/>
      <c r="BB3726"/>
      <c r="BD3726" s="117" t="s">
        <v>5644</v>
      </c>
    </row>
    <row r="3727" spans="48:56" x14ac:dyDescent="0.25">
      <c r="AV3727" s="201"/>
      <c r="AW3727" s="201"/>
      <c r="AX3727" s="201"/>
      <c r="AZ3727" s="201"/>
      <c r="BB3727"/>
      <c r="BD3727" s="117" t="s">
        <v>5645</v>
      </c>
    </row>
    <row r="3728" spans="48:56" x14ac:dyDescent="0.25">
      <c r="AV3728" s="201"/>
      <c r="AW3728" s="201"/>
      <c r="AX3728" s="201"/>
      <c r="AZ3728" s="201"/>
      <c r="BB3728"/>
      <c r="BD3728" s="117" t="s">
        <v>5646</v>
      </c>
    </row>
    <row r="3729" spans="48:56" x14ac:dyDescent="0.25">
      <c r="AV3729" s="201"/>
      <c r="AW3729" s="201"/>
      <c r="AX3729" s="201"/>
      <c r="AZ3729" s="201"/>
      <c r="BB3729"/>
      <c r="BD3729" s="117" t="s">
        <v>5647</v>
      </c>
    </row>
    <row r="3730" spans="48:56" x14ac:dyDescent="0.25">
      <c r="AV3730" s="201"/>
      <c r="AW3730" s="201"/>
      <c r="AX3730" s="201"/>
      <c r="AZ3730" s="201"/>
      <c r="BB3730"/>
      <c r="BD3730" s="117" t="s">
        <v>5648</v>
      </c>
    </row>
    <row r="3731" spans="48:56" x14ac:dyDescent="0.25">
      <c r="AV3731" s="201"/>
      <c r="AW3731" s="201"/>
      <c r="AX3731" s="201"/>
      <c r="AZ3731" s="201"/>
      <c r="BB3731"/>
      <c r="BD3731" s="117" t="s">
        <v>5649</v>
      </c>
    </row>
    <row r="3732" spans="48:56" x14ac:dyDescent="0.25">
      <c r="AV3732" s="201"/>
      <c r="AW3732" s="201"/>
      <c r="AX3732" s="201"/>
      <c r="AZ3732" s="201"/>
      <c r="BB3732"/>
      <c r="BD3732" s="117" t="s">
        <v>5650</v>
      </c>
    </row>
    <row r="3733" spans="48:56" x14ac:dyDescent="0.25">
      <c r="AV3733" s="201"/>
      <c r="AW3733" s="201"/>
      <c r="AX3733" s="201"/>
      <c r="AZ3733" s="201"/>
      <c r="BB3733"/>
      <c r="BD3733" s="117" t="s">
        <v>5651</v>
      </c>
    </row>
    <row r="3734" spans="48:56" x14ac:dyDescent="0.25">
      <c r="AV3734" s="201"/>
      <c r="AW3734" s="201"/>
      <c r="AX3734" s="201"/>
      <c r="AZ3734" s="201"/>
      <c r="BB3734"/>
      <c r="BD3734" s="117" t="s">
        <v>5652</v>
      </c>
    </row>
    <row r="3735" spans="48:56" x14ac:dyDescent="0.25">
      <c r="AV3735" s="201"/>
      <c r="AW3735" s="201"/>
      <c r="AX3735" s="201"/>
      <c r="AZ3735" s="201"/>
      <c r="BB3735"/>
      <c r="BD3735" s="117" t="s">
        <v>5653</v>
      </c>
    </row>
    <row r="3736" spans="48:56" x14ac:dyDescent="0.25">
      <c r="AV3736" s="201"/>
      <c r="AW3736" s="201"/>
      <c r="AX3736" s="201"/>
      <c r="AZ3736" s="201"/>
      <c r="BB3736"/>
      <c r="BD3736" s="117" t="s">
        <v>5654</v>
      </c>
    </row>
    <row r="3737" spans="48:56" x14ac:dyDescent="0.25">
      <c r="AV3737" s="201"/>
      <c r="AW3737" s="201"/>
      <c r="AX3737" s="201"/>
      <c r="AZ3737" s="201"/>
      <c r="BB3737"/>
      <c r="BD3737" s="117" t="s">
        <v>5655</v>
      </c>
    </row>
    <row r="3738" spans="48:56" x14ac:dyDescent="0.25">
      <c r="AV3738" s="201"/>
      <c r="AW3738" s="201"/>
      <c r="AX3738" s="201"/>
      <c r="AZ3738" s="201"/>
      <c r="BB3738"/>
      <c r="BD3738" s="117" t="s">
        <v>5656</v>
      </c>
    </row>
    <row r="3739" spans="48:56" x14ac:dyDescent="0.25">
      <c r="AV3739" s="201"/>
      <c r="AW3739" s="201"/>
      <c r="AX3739" s="201"/>
      <c r="AZ3739" s="201"/>
      <c r="BB3739"/>
      <c r="BD3739" s="117" t="s">
        <v>5657</v>
      </c>
    </row>
    <row r="3740" spans="48:56" x14ac:dyDescent="0.25">
      <c r="AV3740" s="201"/>
      <c r="AW3740" s="201"/>
      <c r="AX3740" s="201"/>
      <c r="AZ3740" s="201"/>
      <c r="BB3740"/>
      <c r="BD3740" s="117" t="s">
        <v>5658</v>
      </c>
    </row>
    <row r="3741" spans="48:56" x14ac:dyDescent="0.25">
      <c r="AV3741" s="201"/>
      <c r="AW3741" s="201"/>
      <c r="AX3741" s="201"/>
      <c r="AZ3741" s="201"/>
      <c r="BB3741"/>
      <c r="BD3741" s="117" t="s">
        <v>5659</v>
      </c>
    </row>
    <row r="3742" spans="48:56" x14ac:dyDescent="0.25">
      <c r="AV3742" s="201"/>
      <c r="AW3742" s="201"/>
      <c r="AX3742" s="201"/>
      <c r="AZ3742" s="201"/>
      <c r="BB3742"/>
      <c r="BD3742" s="117" t="s">
        <v>5660</v>
      </c>
    </row>
    <row r="3743" spans="48:56" x14ac:dyDescent="0.25">
      <c r="AV3743" s="201"/>
      <c r="AW3743" s="201"/>
      <c r="AX3743" s="201"/>
      <c r="AZ3743" s="201"/>
      <c r="BB3743"/>
      <c r="BD3743" s="117" t="s">
        <v>5661</v>
      </c>
    </row>
    <row r="3744" spans="48:56" x14ac:dyDescent="0.25">
      <c r="AV3744" s="201"/>
      <c r="AW3744" s="201"/>
      <c r="AX3744" s="201"/>
      <c r="AZ3744" s="201"/>
      <c r="BB3744"/>
      <c r="BD3744" s="117" t="s">
        <v>5662</v>
      </c>
    </row>
    <row r="3745" spans="48:56" x14ac:dyDescent="0.25">
      <c r="AV3745" s="201"/>
      <c r="AW3745" s="201"/>
      <c r="AX3745" s="201"/>
      <c r="AZ3745" s="201"/>
      <c r="BB3745"/>
      <c r="BD3745" s="117" t="s">
        <v>5663</v>
      </c>
    </row>
    <row r="3746" spans="48:56" x14ac:dyDescent="0.25">
      <c r="AV3746" s="201"/>
      <c r="AW3746" s="201"/>
      <c r="AX3746" s="201"/>
      <c r="AZ3746" s="201"/>
      <c r="BB3746"/>
      <c r="BD3746" s="117" t="s">
        <v>5664</v>
      </c>
    </row>
    <row r="3747" spans="48:56" x14ac:dyDescent="0.25">
      <c r="AV3747" s="201"/>
      <c r="AW3747" s="201"/>
      <c r="AX3747" s="201"/>
      <c r="AZ3747" s="201"/>
      <c r="BB3747"/>
      <c r="BD3747" s="117" t="s">
        <v>5665</v>
      </c>
    </row>
    <row r="3748" spans="48:56" x14ac:dyDescent="0.25">
      <c r="AV3748" s="201"/>
      <c r="AW3748" s="201"/>
      <c r="AX3748" s="201"/>
      <c r="AZ3748" s="201"/>
      <c r="BB3748"/>
      <c r="BD3748" s="117" t="s">
        <v>5666</v>
      </c>
    </row>
    <row r="3749" spans="48:56" x14ac:dyDescent="0.25">
      <c r="AV3749" s="201"/>
      <c r="AW3749" s="201"/>
      <c r="AX3749" s="201"/>
      <c r="AZ3749" s="201"/>
      <c r="BB3749"/>
      <c r="BD3749" s="117" t="s">
        <v>5667</v>
      </c>
    </row>
    <row r="3750" spans="48:56" x14ac:dyDescent="0.25">
      <c r="AV3750" s="201"/>
      <c r="AW3750" s="201"/>
      <c r="AX3750" s="201"/>
      <c r="AZ3750" s="201"/>
      <c r="BB3750"/>
      <c r="BD3750" s="117" t="s">
        <v>5668</v>
      </c>
    </row>
    <row r="3751" spans="48:56" x14ac:dyDescent="0.25">
      <c r="AV3751" s="201"/>
      <c r="AW3751" s="201"/>
      <c r="AX3751" s="201"/>
      <c r="AZ3751" s="201"/>
      <c r="BB3751"/>
      <c r="BD3751" s="117" t="s">
        <v>5669</v>
      </c>
    </row>
    <row r="3752" spans="48:56" x14ac:dyDescent="0.25">
      <c r="AV3752" s="201"/>
      <c r="AW3752" s="201"/>
      <c r="AX3752" s="201"/>
      <c r="AZ3752" s="201"/>
      <c r="BB3752"/>
      <c r="BD3752" s="117" t="s">
        <v>5670</v>
      </c>
    </row>
    <row r="3753" spans="48:56" x14ac:dyDescent="0.25">
      <c r="AV3753" s="201"/>
      <c r="AW3753" s="201"/>
      <c r="AX3753" s="201"/>
      <c r="AZ3753" s="201"/>
      <c r="BB3753"/>
      <c r="BD3753" s="117" t="s">
        <v>5671</v>
      </c>
    </row>
    <row r="3754" spans="48:56" x14ac:dyDescent="0.25">
      <c r="AV3754" s="201"/>
      <c r="AW3754" s="201"/>
      <c r="AX3754" s="201"/>
      <c r="AZ3754" s="201"/>
      <c r="BB3754"/>
      <c r="BD3754" s="117" t="s">
        <v>5672</v>
      </c>
    </row>
    <row r="3755" spans="48:56" x14ac:dyDescent="0.25">
      <c r="AV3755" s="201"/>
      <c r="AW3755" s="201"/>
      <c r="AX3755" s="201"/>
      <c r="AZ3755" s="201"/>
      <c r="BB3755"/>
      <c r="BD3755" s="117" t="s">
        <v>5673</v>
      </c>
    </row>
    <row r="3756" spans="48:56" x14ac:dyDescent="0.25">
      <c r="AV3756" s="201"/>
      <c r="AW3756" s="201"/>
      <c r="AX3756" s="201"/>
      <c r="AZ3756" s="201"/>
      <c r="BB3756"/>
      <c r="BD3756" s="117" t="s">
        <v>5674</v>
      </c>
    </row>
    <row r="3757" spans="48:56" x14ac:dyDescent="0.25">
      <c r="AV3757" s="201"/>
      <c r="AW3757" s="201"/>
      <c r="AX3757" s="201"/>
      <c r="AZ3757" s="201"/>
      <c r="BB3757"/>
      <c r="BD3757" s="117" t="s">
        <v>5675</v>
      </c>
    </row>
    <row r="3758" spans="48:56" x14ac:dyDescent="0.25">
      <c r="AV3758" s="201"/>
      <c r="AW3758" s="201"/>
      <c r="AX3758" s="201"/>
      <c r="AZ3758" s="201"/>
      <c r="BB3758"/>
      <c r="BD3758" s="117" t="s">
        <v>5676</v>
      </c>
    </row>
    <row r="3759" spans="48:56" x14ac:dyDescent="0.25">
      <c r="AV3759" s="201"/>
      <c r="AW3759" s="201"/>
      <c r="AX3759" s="201"/>
      <c r="AZ3759" s="201"/>
      <c r="BB3759"/>
      <c r="BD3759" s="117" t="s">
        <v>5677</v>
      </c>
    </row>
    <row r="3760" spans="48:56" x14ac:dyDescent="0.25">
      <c r="AV3760" s="201"/>
      <c r="AW3760" s="201"/>
      <c r="AX3760" s="201"/>
      <c r="AZ3760" s="201"/>
      <c r="BB3760"/>
      <c r="BD3760" s="117" t="s">
        <v>5678</v>
      </c>
    </row>
    <row r="3761" spans="48:56" x14ac:dyDescent="0.25">
      <c r="AV3761" s="201"/>
      <c r="AW3761" s="201"/>
      <c r="AX3761" s="201"/>
      <c r="AZ3761" s="201"/>
      <c r="BB3761"/>
      <c r="BD3761" s="117" t="s">
        <v>5679</v>
      </c>
    </row>
    <row r="3762" spans="48:56" x14ac:dyDescent="0.25">
      <c r="AV3762" s="201"/>
      <c r="AW3762" s="201"/>
      <c r="AX3762" s="201"/>
      <c r="AZ3762" s="201"/>
      <c r="BB3762"/>
      <c r="BD3762" s="117" t="s">
        <v>5680</v>
      </c>
    </row>
    <row r="3763" spans="48:56" x14ac:dyDescent="0.25">
      <c r="AV3763" s="201"/>
      <c r="AW3763" s="201"/>
      <c r="AX3763" s="201"/>
      <c r="AZ3763" s="201"/>
      <c r="BB3763"/>
      <c r="BD3763" s="117" t="s">
        <v>5681</v>
      </c>
    </row>
    <row r="3764" spans="48:56" x14ac:dyDescent="0.25">
      <c r="AV3764" s="201"/>
      <c r="AW3764" s="201"/>
      <c r="AX3764" s="201"/>
      <c r="AZ3764" s="201"/>
      <c r="BB3764"/>
      <c r="BD3764" s="117" t="s">
        <v>5682</v>
      </c>
    </row>
    <row r="3765" spans="48:56" x14ac:dyDescent="0.25">
      <c r="AV3765" s="201"/>
      <c r="AW3765" s="201"/>
      <c r="AX3765" s="201"/>
      <c r="AZ3765" s="201"/>
      <c r="BB3765"/>
      <c r="BD3765" s="117" t="s">
        <v>5683</v>
      </c>
    </row>
    <row r="3766" spans="48:56" x14ac:dyDescent="0.25">
      <c r="AV3766" s="201"/>
      <c r="AW3766" s="201"/>
      <c r="AX3766" s="201"/>
      <c r="AZ3766" s="201"/>
      <c r="BB3766"/>
      <c r="BD3766" s="117" t="s">
        <v>5684</v>
      </c>
    </row>
    <row r="3767" spans="48:56" x14ac:dyDescent="0.25">
      <c r="AV3767" s="201"/>
      <c r="AW3767" s="201"/>
      <c r="AX3767" s="201"/>
      <c r="AZ3767" s="201"/>
      <c r="BB3767"/>
      <c r="BD3767" s="117" t="s">
        <v>5685</v>
      </c>
    </row>
    <row r="3768" spans="48:56" x14ac:dyDescent="0.25">
      <c r="AV3768" s="201"/>
      <c r="AW3768" s="201"/>
      <c r="AX3768" s="201"/>
      <c r="AZ3768" s="201"/>
      <c r="BB3768"/>
      <c r="BD3768" s="117" t="s">
        <v>5686</v>
      </c>
    </row>
    <row r="3769" spans="48:56" x14ac:dyDescent="0.25">
      <c r="AV3769" s="201"/>
      <c r="AW3769" s="201"/>
      <c r="AX3769" s="201"/>
      <c r="AZ3769" s="201"/>
      <c r="BB3769"/>
      <c r="BD3769" s="117" t="s">
        <v>5687</v>
      </c>
    </row>
    <row r="3770" spans="48:56" x14ac:dyDescent="0.25">
      <c r="AV3770" s="201"/>
      <c r="AW3770" s="201"/>
      <c r="AX3770" s="201"/>
      <c r="AZ3770" s="201"/>
      <c r="BB3770"/>
      <c r="BD3770" s="117" t="s">
        <v>5688</v>
      </c>
    </row>
    <row r="3771" spans="48:56" x14ac:dyDescent="0.25">
      <c r="AV3771" s="201"/>
      <c r="AW3771" s="201"/>
      <c r="AX3771" s="201"/>
      <c r="AZ3771" s="201"/>
      <c r="BB3771"/>
      <c r="BD3771" s="117" t="s">
        <v>5689</v>
      </c>
    </row>
    <row r="3772" spans="48:56" x14ac:dyDescent="0.25">
      <c r="AV3772" s="201"/>
      <c r="AW3772" s="201"/>
      <c r="AX3772" s="201"/>
      <c r="AZ3772" s="201"/>
      <c r="BB3772"/>
      <c r="BD3772" s="117" t="s">
        <v>5690</v>
      </c>
    </row>
    <row r="3773" spans="48:56" x14ac:dyDescent="0.25">
      <c r="AV3773" s="201"/>
      <c r="AW3773" s="201"/>
      <c r="AX3773" s="201"/>
      <c r="AZ3773" s="201"/>
      <c r="BB3773"/>
      <c r="BD3773" s="117" t="s">
        <v>5691</v>
      </c>
    </row>
    <row r="3774" spans="48:56" x14ac:dyDescent="0.25">
      <c r="AV3774" s="201"/>
      <c r="AW3774" s="201"/>
      <c r="AX3774" s="201"/>
      <c r="AZ3774" s="201"/>
      <c r="BB3774"/>
      <c r="BD3774" s="117" t="s">
        <v>5692</v>
      </c>
    </row>
    <row r="3775" spans="48:56" x14ac:dyDescent="0.25">
      <c r="AV3775" s="201"/>
      <c r="AW3775" s="201"/>
      <c r="AX3775" s="201"/>
      <c r="AZ3775" s="201"/>
      <c r="BB3775"/>
      <c r="BD3775" s="117" t="s">
        <v>5693</v>
      </c>
    </row>
    <row r="3776" spans="48:56" x14ac:dyDescent="0.25">
      <c r="AV3776" s="201"/>
      <c r="AW3776" s="201"/>
      <c r="AX3776" s="201"/>
      <c r="AZ3776" s="201"/>
      <c r="BB3776"/>
      <c r="BD3776" s="117" t="s">
        <v>5694</v>
      </c>
    </row>
    <row r="3777" spans="48:56" x14ac:dyDescent="0.25">
      <c r="AV3777" s="201"/>
      <c r="AW3777" s="201"/>
      <c r="AX3777" s="201"/>
      <c r="AZ3777" s="201"/>
      <c r="BB3777"/>
      <c r="BD3777" s="117" t="s">
        <v>5695</v>
      </c>
    </row>
    <row r="3778" spans="48:56" x14ac:dyDescent="0.25">
      <c r="AV3778" s="201"/>
      <c r="AW3778" s="201"/>
      <c r="AX3778" s="201"/>
      <c r="AZ3778" s="201"/>
      <c r="BB3778"/>
      <c r="BD3778" s="117" t="s">
        <v>5696</v>
      </c>
    </row>
    <row r="3779" spans="48:56" x14ac:dyDescent="0.25">
      <c r="AV3779" s="201"/>
      <c r="AW3779" s="201"/>
      <c r="AX3779" s="201"/>
      <c r="AZ3779" s="201"/>
      <c r="BB3779"/>
      <c r="BD3779" s="117" t="s">
        <v>5697</v>
      </c>
    </row>
    <row r="3780" spans="48:56" x14ac:dyDescent="0.25">
      <c r="AV3780" s="201"/>
      <c r="AW3780" s="201"/>
      <c r="AX3780" s="201"/>
      <c r="AZ3780" s="201"/>
      <c r="BB3780"/>
      <c r="BD3780" s="117" t="s">
        <v>5698</v>
      </c>
    </row>
    <row r="3781" spans="48:56" x14ac:dyDescent="0.25">
      <c r="AV3781" s="201"/>
      <c r="AW3781" s="201"/>
      <c r="AX3781" s="201"/>
      <c r="AZ3781" s="201"/>
      <c r="BB3781"/>
      <c r="BD3781" s="117" t="s">
        <v>5699</v>
      </c>
    </row>
    <row r="3782" spans="48:56" x14ac:dyDescent="0.25">
      <c r="AV3782" s="201"/>
      <c r="AW3782" s="201"/>
      <c r="AX3782" s="201"/>
      <c r="AZ3782" s="201"/>
      <c r="BB3782"/>
      <c r="BD3782" s="117" t="s">
        <v>5700</v>
      </c>
    </row>
    <row r="3783" spans="48:56" x14ac:dyDescent="0.25">
      <c r="AV3783" s="201"/>
      <c r="AW3783" s="201"/>
      <c r="AX3783" s="201"/>
      <c r="AZ3783" s="201"/>
      <c r="BB3783"/>
      <c r="BD3783" s="117" t="s">
        <v>5701</v>
      </c>
    </row>
    <row r="3784" spans="48:56" x14ac:dyDescent="0.25">
      <c r="AV3784" s="201"/>
      <c r="AW3784" s="201"/>
      <c r="AX3784" s="201"/>
      <c r="AZ3784" s="201"/>
      <c r="BB3784"/>
      <c r="BD3784" s="117" t="s">
        <v>5702</v>
      </c>
    </row>
    <row r="3785" spans="48:56" x14ac:dyDescent="0.25">
      <c r="AV3785" s="201"/>
      <c r="AW3785" s="201"/>
      <c r="AX3785" s="201"/>
      <c r="AZ3785" s="201"/>
      <c r="BB3785"/>
      <c r="BD3785" s="117" t="s">
        <v>5703</v>
      </c>
    </row>
    <row r="3786" spans="48:56" x14ac:dyDescent="0.25">
      <c r="AV3786" s="201"/>
      <c r="AW3786" s="201"/>
      <c r="AX3786" s="201"/>
      <c r="AZ3786" s="201"/>
      <c r="BB3786"/>
      <c r="BD3786" s="117" t="s">
        <v>5704</v>
      </c>
    </row>
    <row r="3787" spans="48:56" x14ac:dyDescent="0.25">
      <c r="AV3787" s="201"/>
      <c r="AW3787" s="201"/>
      <c r="AX3787" s="201"/>
      <c r="AZ3787" s="201"/>
      <c r="BB3787"/>
      <c r="BD3787" s="117" t="s">
        <v>5705</v>
      </c>
    </row>
    <row r="3788" spans="48:56" x14ac:dyDescent="0.25">
      <c r="AV3788" s="201"/>
      <c r="AW3788" s="201"/>
      <c r="AX3788" s="201"/>
      <c r="AZ3788" s="201"/>
      <c r="BB3788"/>
      <c r="BD3788" s="117" t="s">
        <v>5706</v>
      </c>
    </row>
    <row r="3789" spans="48:56" x14ac:dyDescent="0.25">
      <c r="AV3789" s="201"/>
      <c r="AW3789" s="201"/>
      <c r="AX3789" s="201"/>
      <c r="AZ3789" s="201"/>
      <c r="BB3789"/>
      <c r="BD3789" s="117" t="s">
        <v>5707</v>
      </c>
    </row>
    <row r="3790" spans="48:56" x14ac:dyDescent="0.25">
      <c r="AV3790" s="201"/>
      <c r="AW3790" s="201"/>
      <c r="AX3790" s="201"/>
      <c r="AZ3790" s="201"/>
      <c r="BB3790"/>
      <c r="BD3790" s="117" t="s">
        <v>5708</v>
      </c>
    </row>
    <row r="3791" spans="48:56" x14ac:dyDescent="0.25">
      <c r="AV3791" s="201"/>
      <c r="AW3791" s="201"/>
      <c r="AX3791" s="201"/>
      <c r="AZ3791" s="201"/>
      <c r="BB3791"/>
      <c r="BD3791" s="117" t="s">
        <v>5709</v>
      </c>
    </row>
    <row r="3792" spans="48:56" x14ac:dyDescent="0.25">
      <c r="AV3792" s="201"/>
      <c r="AW3792" s="201"/>
      <c r="AX3792" s="201"/>
      <c r="AZ3792" s="201"/>
      <c r="BB3792"/>
      <c r="BD3792" s="117" t="s">
        <v>5710</v>
      </c>
    </row>
    <row r="3793" spans="48:56" x14ac:dyDescent="0.25">
      <c r="AV3793" s="201"/>
      <c r="AW3793" s="201"/>
      <c r="AX3793" s="201"/>
      <c r="AZ3793" s="201"/>
      <c r="BB3793"/>
      <c r="BD3793" s="117" t="s">
        <v>5711</v>
      </c>
    </row>
    <row r="3794" spans="48:56" x14ac:dyDescent="0.25">
      <c r="AV3794" s="201"/>
      <c r="AW3794" s="201"/>
      <c r="AX3794" s="201"/>
      <c r="AZ3794" s="201"/>
      <c r="BB3794"/>
      <c r="BD3794" s="117" t="s">
        <v>5712</v>
      </c>
    </row>
    <row r="3795" spans="48:56" x14ac:dyDescent="0.25">
      <c r="AV3795" s="201"/>
      <c r="AW3795" s="201"/>
      <c r="AX3795" s="201"/>
      <c r="AZ3795" s="201"/>
      <c r="BB3795"/>
      <c r="BD3795" s="117" t="s">
        <v>5713</v>
      </c>
    </row>
    <row r="3796" spans="48:56" x14ac:dyDescent="0.25">
      <c r="AV3796" s="201"/>
      <c r="AW3796" s="201"/>
      <c r="AX3796" s="201"/>
      <c r="AZ3796" s="201"/>
      <c r="BB3796"/>
      <c r="BD3796" s="117" t="s">
        <v>5714</v>
      </c>
    </row>
    <row r="3797" spans="48:56" x14ac:dyDescent="0.25">
      <c r="AV3797" s="201"/>
      <c r="AW3797" s="201"/>
      <c r="AX3797" s="201"/>
      <c r="AZ3797" s="201"/>
      <c r="BB3797"/>
      <c r="BD3797" s="117" t="s">
        <v>5715</v>
      </c>
    </row>
    <row r="3798" spans="48:56" x14ac:dyDescent="0.25">
      <c r="AV3798" s="201"/>
      <c r="AW3798" s="201"/>
      <c r="AX3798" s="201"/>
      <c r="AZ3798" s="201"/>
      <c r="BB3798"/>
      <c r="BD3798" s="117" t="s">
        <v>5716</v>
      </c>
    </row>
    <row r="3799" spans="48:56" x14ac:dyDescent="0.25">
      <c r="AV3799" s="201"/>
      <c r="AW3799" s="201"/>
      <c r="AX3799" s="201"/>
      <c r="AZ3799" s="201"/>
      <c r="BB3799"/>
      <c r="BD3799" s="117" t="s">
        <v>5717</v>
      </c>
    </row>
    <row r="3800" spans="48:56" x14ac:dyDescent="0.25">
      <c r="AV3800" s="201"/>
      <c r="AW3800" s="201"/>
      <c r="AX3800" s="201"/>
      <c r="AZ3800" s="201"/>
      <c r="BB3800"/>
      <c r="BD3800" s="117" t="s">
        <v>5718</v>
      </c>
    </row>
    <row r="3801" spans="48:56" x14ac:dyDescent="0.25">
      <c r="AV3801" s="201"/>
      <c r="AW3801" s="201"/>
      <c r="AX3801" s="201"/>
      <c r="AZ3801" s="201"/>
      <c r="BB3801"/>
      <c r="BD3801" s="117" t="s">
        <v>5719</v>
      </c>
    </row>
    <row r="3802" spans="48:56" x14ac:dyDescent="0.25">
      <c r="AV3802" s="201"/>
      <c r="AW3802" s="201"/>
      <c r="AX3802" s="201"/>
      <c r="AZ3802" s="201"/>
      <c r="BB3802"/>
      <c r="BD3802" s="117" t="s">
        <v>5720</v>
      </c>
    </row>
    <row r="3803" spans="48:56" x14ac:dyDescent="0.25">
      <c r="AV3803" s="201"/>
      <c r="AW3803" s="201"/>
      <c r="AX3803" s="201"/>
      <c r="AZ3803" s="201"/>
      <c r="BB3803"/>
      <c r="BD3803" s="117" t="s">
        <v>5721</v>
      </c>
    </row>
    <row r="3804" spans="48:56" x14ac:dyDescent="0.25">
      <c r="AV3804" s="201"/>
      <c r="AW3804" s="201"/>
      <c r="AX3804" s="201"/>
      <c r="AZ3804" s="201"/>
      <c r="BB3804"/>
      <c r="BD3804" s="117" t="s">
        <v>5722</v>
      </c>
    </row>
    <row r="3805" spans="48:56" x14ac:dyDescent="0.25">
      <c r="AV3805" s="201"/>
      <c r="AW3805" s="201"/>
      <c r="AX3805" s="201"/>
      <c r="AZ3805" s="201"/>
      <c r="BB3805"/>
      <c r="BD3805" s="117" t="s">
        <v>5723</v>
      </c>
    </row>
    <row r="3806" spans="48:56" x14ac:dyDescent="0.25">
      <c r="AV3806" s="201"/>
      <c r="AW3806" s="201"/>
      <c r="AX3806" s="201"/>
      <c r="AZ3806" s="201"/>
      <c r="BB3806"/>
      <c r="BD3806" s="117" t="s">
        <v>5724</v>
      </c>
    </row>
    <row r="3807" spans="48:56" x14ac:dyDescent="0.25">
      <c r="AV3807" s="201"/>
      <c r="AW3807" s="201"/>
      <c r="AX3807" s="201"/>
      <c r="AZ3807" s="201"/>
      <c r="BB3807"/>
      <c r="BD3807" s="117" t="s">
        <v>5725</v>
      </c>
    </row>
    <row r="3808" spans="48:56" x14ac:dyDescent="0.25">
      <c r="AV3808" s="201"/>
      <c r="AW3808" s="201"/>
      <c r="AX3808" s="201"/>
      <c r="AZ3808" s="201"/>
      <c r="BB3808"/>
      <c r="BD3808" s="117" t="s">
        <v>5726</v>
      </c>
    </row>
    <row r="3809" spans="48:56" x14ac:dyDescent="0.25">
      <c r="AV3809" s="201"/>
      <c r="AW3809" s="201"/>
      <c r="AX3809" s="201"/>
      <c r="AZ3809" s="201"/>
      <c r="BB3809"/>
      <c r="BD3809" s="117" t="s">
        <v>5727</v>
      </c>
    </row>
    <row r="3810" spans="48:56" x14ac:dyDescent="0.25">
      <c r="AV3810" s="201"/>
      <c r="AW3810" s="201"/>
      <c r="AX3810" s="201"/>
      <c r="AZ3810" s="201"/>
      <c r="BB3810"/>
      <c r="BD3810" s="117" t="s">
        <v>5728</v>
      </c>
    </row>
    <row r="3811" spans="48:56" x14ac:dyDescent="0.25">
      <c r="AV3811" s="201"/>
      <c r="AW3811" s="201"/>
      <c r="AX3811" s="201"/>
      <c r="AZ3811" s="201"/>
      <c r="BB3811"/>
      <c r="BD3811" s="117" t="s">
        <v>5729</v>
      </c>
    </row>
    <row r="3812" spans="48:56" x14ac:dyDescent="0.25">
      <c r="AV3812" s="201"/>
      <c r="AW3812" s="201"/>
      <c r="AX3812" s="201"/>
      <c r="AZ3812" s="201"/>
      <c r="BB3812"/>
      <c r="BD3812" s="117" t="s">
        <v>5730</v>
      </c>
    </row>
    <row r="3813" spans="48:56" x14ac:dyDescent="0.25">
      <c r="AV3813" s="201"/>
      <c r="AW3813" s="201"/>
      <c r="AX3813" s="201"/>
      <c r="AZ3813" s="201"/>
      <c r="BB3813"/>
      <c r="BD3813" s="117" t="s">
        <v>5731</v>
      </c>
    </row>
    <row r="3814" spans="48:56" x14ac:dyDescent="0.25">
      <c r="AV3814" s="201"/>
      <c r="AW3814" s="201"/>
      <c r="AX3814" s="201"/>
      <c r="AZ3814" s="201"/>
      <c r="BB3814"/>
      <c r="BD3814" s="117" t="s">
        <v>5732</v>
      </c>
    </row>
    <row r="3815" spans="48:56" x14ac:dyDescent="0.25">
      <c r="AV3815" s="201"/>
      <c r="AW3815" s="201"/>
      <c r="AX3815" s="201"/>
      <c r="AZ3815" s="201"/>
      <c r="BB3815"/>
      <c r="BD3815" s="117" t="s">
        <v>5733</v>
      </c>
    </row>
    <row r="3816" spans="48:56" x14ac:dyDescent="0.25">
      <c r="AV3816" s="201"/>
      <c r="AW3816" s="201"/>
      <c r="AX3816" s="201"/>
      <c r="AZ3816" s="201"/>
      <c r="BB3816"/>
      <c r="BD3816" s="117" t="s">
        <v>5734</v>
      </c>
    </row>
    <row r="3817" spans="48:56" x14ac:dyDescent="0.25">
      <c r="AV3817" s="201"/>
      <c r="AW3817" s="201"/>
      <c r="AX3817" s="201"/>
      <c r="AZ3817" s="201"/>
      <c r="BB3817"/>
      <c r="BD3817" s="117" t="s">
        <v>5735</v>
      </c>
    </row>
    <row r="3818" spans="48:56" x14ac:dyDescent="0.25">
      <c r="AV3818" s="201"/>
      <c r="AW3818" s="201"/>
      <c r="AX3818" s="201"/>
      <c r="AZ3818" s="201"/>
      <c r="BB3818"/>
      <c r="BD3818" s="117" t="s">
        <v>5736</v>
      </c>
    </row>
    <row r="3819" spans="48:56" x14ac:dyDescent="0.25">
      <c r="AV3819" s="201"/>
      <c r="AW3819" s="201"/>
      <c r="AX3819" s="201"/>
      <c r="AZ3819" s="201"/>
      <c r="BB3819"/>
      <c r="BD3819" s="117" t="s">
        <v>5737</v>
      </c>
    </row>
    <row r="3820" spans="48:56" x14ac:dyDescent="0.25">
      <c r="AV3820" s="201"/>
      <c r="AW3820" s="201"/>
      <c r="AX3820" s="201"/>
      <c r="AZ3820" s="201"/>
      <c r="BB3820"/>
      <c r="BD3820" s="117" t="s">
        <v>5738</v>
      </c>
    </row>
    <row r="3821" spans="48:56" x14ac:dyDescent="0.25">
      <c r="AV3821" s="201"/>
      <c r="AW3821" s="201"/>
      <c r="AX3821" s="201"/>
      <c r="AZ3821" s="201"/>
      <c r="BB3821"/>
      <c r="BD3821" s="117" t="s">
        <v>5739</v>
      </c>
    </row>
    <row r="3822" spans="48:56" x14ac:dyDescent="0.25">
      <c r="AV3822" s="201"/>
      <c r="AW3822" s="201"/>
      <c r="AX3822" s="201"/>
      <c r="AZ3822" s="201"/>
      <c r="BB3822"/>
      <c r="BD3822" s="117" t="s">
        <v>5740</v>
      </c>
    </row>
    <row r="3823" spans="48:56" x14ac:dyDescent="0.25">
      <c r="AV3823" s="201"/>
      <c r="AW3823" s="201"/>
      <c r="AX3823" s="201"/>
      <c r="AZ3823" s="201"/>
      <c r="BB3823"/>
      <c r="BD3823" s="117" t="s">
        <v>5741</v>
      </c>
    </row>
    <row r="3824" spans="48:56" x14ac:dyDescent="0.25">
      <c r="AV3824" s="201"/>
      <c r="AW3824" s="201"/>
      <c r="AX3824" s="201"/>
      <c r="AZ3824" s="201"/>
      <c r="BB3824"/>
      <c r="BD3824" s="117" t="s">
        <v>5742</v>
      </c>
    </row>
    <row r="3825" spans="48:56" x14ac:dyDescent="0.25">
      <c r="AV3825" s="201"/>
      <c r="AW3825" s="201"/>
      <c r="AX3825" s="201"/>
      <c r="AZ3825" s="201"/>
      <c r="BB3825"/>
      <c r="BD3825" s="117" t="s">
        <v>5743</v>
      </c>
    </row>
    <row r="3826" spans="48:56" x14ac:dyDescent="0.25">
      <c r="AV3826" s="201"/>
      <c r="AW3826" s="201"/>
      <c r="AX3826" s="201"/>
      <c r="AZ3826" s="201"/>
      <c r="BB3826"/>
      <c r="BD3826" s="117" t="s">
        <v>5744</v>
      </c>
    </row>
    <row r="3827" spans="48:56" x14ac:dyDescent="0.25">
      <c r="AV3827" s="201"/>
      <c r="AW3827" s="201"/>
      <c r="AX3827" s="201"/>
      <c r="AZ3827" s="201"/>
      <c r="BB3827"/>
      <c r="BD3827" s="117" t="s">
        <v>5745</v>
      </c>
    </row>
    <row r="3828" spans="48:56" x14ac:dyDescent="0.25">
      <c r="AV3828" s="201"/>
      <c r="AW3828" s="201"/>
      <c r="AX3828" s="201"/>
      <c r="AZ3828" s="201"/>
      <c r="BB3828"/>
      <c r="BD3828" s="117" t="s">
        <v>5746</v>
      </c>
    </row>
    <row r="3829" spans="48:56" x14ac:dyDescent="0.25">
      <c r="AV3829" s="201"/>
      <c r="AW3829" s="201"/>
      <c r="AX3829" s="201"/>
      <c r="AZ3829" s="201"/>
      <c r="BB3829"/>
      <c r="BD3829" s="117" t="s">
        <v>5747</v>
      </c>
    </row>
    <row r="3830" spans="48:56" x14ac:dyDescent="0.25">
      <c r="AV3830" s="201"/>
      <c r="AW3830" s="201"/>
      <c r="AX3830" s="201"/>
      <c r="AZ3830" s="201"/>
      <c r="BB3830"/>
      <c r="BD3830" s="117" t="s">
        <v>5748</v>
      </c>
    </row>
    <row r="3831" spans="48:56" x14ac:dyDescent="0.25">
      <c r="AV3831" s="201"/>
      <c r="AW3831" s="201"/>
      <c r="AX3831" s="201"/>
      <c r="AZ3831" s="201"/>
      <c r="BB3831"/>
      <c r="BD3831" s="117" t="s">
        <v>5749</v>
      </c>
    </row>
    <row r="3832" spans="48:56" x14ac:dyDescent="0.25">
      <c r="AV3832" s="201"/>
      <c r="AW3832" s="201"/>
      <c r="AX3832" s="201"/>
      <c r="AZ3832" s="201"/>
      <c r="BB3832"/>
      <c r="BD3832" s="117" t="s">
        <v>5750</v>
      </c>
    </row>
    <row r="3833" spans="48:56" x14ac:dyDescent="0.25">
      <c r="AV3833" s="201"/>
      <c r="AW3833" s="201"/>
      <c r="AX3833" s="201"/>
      <c r="AZ3833" s="201"/>
      <c r="BB3833"/>
      <c r="BD3833" s="117" t="s">
        <v>5751</v>
      </c>
    </row>
    <row r="3834" spans="48:56" x14ac:dyDescent="0.25">
      <c r="AV3834" s="201"/>
      <c r="AW3834" s="201"/>
      <c r="AX3834" s="201"/>
      <c r="AZ3834" s="201"/>
      <c r="BB3834"/>
      <c r="BD3834" s="117" t="s">
        <v>5752</v>
      </c>
    </row>
    <row r="3835" spans="48:56" x14ac:dyDescent="0.25">
      <c r="AV3835" s="201"/>
      <c r="AW3835" s="201"/>
      <c r="AX3835" s="201"/>
      <c r="AZ3835" s="201"/>
      <c r="BB3835"/>
      <c r="BD3835" s="117" t="s">
        <v>5753</v>
      </c>
    </row>
    <row r="3836" spans="48:56" x14ac:dyDescent="0.25">
      <c r="AV3836" s="201"/>
      <c r="AW3836" s="201"/>
      <c r="AX3836" s="201"/>
      <c r="AZ3836" s="201"/>
      <c r="BB3836"/>
      <c r="BD3836" s="117" t="s">
        <v>5754</v>
      </c>
    </row>
    <row r="3837" spans="48:56" x14ac:dyDescent="0.25">
      <c r="AV3837" s="201"/>
      <c r="AW3837" s="201"/>
      <c r="AX3837" s="201"/>
      <c r="AZ3837" s="201"/>
      <c r="BB3837"/>
      <c r="BD3837" s="117" t="s">
        <v>5755</v>
      </c>
    </row>
    <row r="3838" spans="48:56" x14ac:dyDescent="0.25">
      <c r="AV3838" s="201"/>
      <c r="AW3838" s="201"/>
      <c r="AX3838" s="201"/>
      <c r="AZ3838" s="201"/>
      <c r="BB3838"/>
      <c r="BD3838" s="117" t="s">
        <v>5756</v>
      </c>
    </row>
    <row r="3839" spans="48:56" x14ac:dyDescent="0.25">
      <c r="AV3839" s="201"/>
      <c r="AW3839" s="201"/>
      <c r="AX3839" s="201"/>
      <c r="AZ3839" s="201"/>
      <c r="BB3839"/>
      <c r="BD3839" s="117" t="s">
        <v>5757</v>
      </c>
    </row>
    <row r="3840" spans="48:56" x14ac:dyDescent="0.25">
      <c r="AV3840" s="201"/>
      <c r="AW3840" s="201"/>
      <c r="AX3840" s="201"/>
      <c r="AZ3840" s="201"/>
      <c r="BB3840"/>
      <c r="BD3840" s="117" t="s">
        <v>5758</v>
      </c>
    </row>
    <row r="3841" spans="48:56" x14ac:dyDescent="0.25">
      <c r="AV3841" s="201"/>
      <c r="AW3841" s="201"/>
      <c r="AX3841" s="201"/>
      <c r="AZ3841" s="201"/>
      <c r="BB3841"/>
      <c r="BD3841" s="117" t="s">
        <v>5759</v>
      </c>
    </row>
    <row r="3842" spans="48:56" x14ac:dyDescent="0.25">
      <c r="AV3842" s="201"/>
      <c r="AW3842" s="201"/>
      <c r="AX3842" s="201"/>
      <c r="AZ3842" s="201"/>
      <c r="BB3842"/>
      <c r="BD3842" s="117" t="s">
        <v>5760</v>
      </c>
    </row>
    <row r="3843" spans="48:56" x14ac:dyDescent="0.25">
      <c r="AV3843" s="201"/>
      <c r="AW3843" s="201"/>
      <c r="AX3843" s="201"/>
      <c r="AZ3843" s="201"/>
      <c r="BB3843"/>
      <c r="BD3843" s="117" t="s">
        <v>5761</v>
      </c>
    </row>
    <row r="3844" spans="48:56" x14ac:dyDescent="0.25">
      <c r="AV3844" s="201"/>
      <c r="AW3844" s="201"/>
      <c r="AX3844" s="201"/>
      <c r="AZ3844" s="201"/>
      <c r="BB3844"/>
      <c r="BD3844" s="117" t="s">
        <v>5762</v>
      </c>
    </row>
    <row r="3845" spans="48:56" x14ac:dyDescent="0.25">
      <c r="AV3845" s="201"/>
      <c r="AW3845" s="201"/>
      <c r="AX3845" s="201"/>
      <c r="AZ3845" s="201"/>
      <c r="BB3845"/>
      <c r="BD3845" s="117" t="s">
        <v>5763</v>
      </c>
    </row>
    <row r="3846" spans="48:56" x14ac:dyDescent="0.25">
      <c r="AV3846" s="201"/>
      <c r="AW3846" s="201"/>
      <c r="AX3846" s="201"/>
      <c r="AZ3846" s="201"/>
      <c r="BB3846"/>
      <c r="BD3846" s="117" t="s">
        <v>5764</v>
      </c>
    </row>
    <row r="3847" spans="48:56" x14ac:dyDescent="0.25">
      <c r="AV3847" s="201"/>
      <c r="AW3847" s="201"/>
      <c r="AX3847" s="201"/>
      <c r="AZ3847" s="201"/>
      <c r="BB3847"/>
      <c r="BD3847" s="117" t="s">
        <v>5765</v>
      </c>
    </row>
    <row r="3848" spans="48:56" x14ac:dyDescent="0.25">
      <c r="AV3848" s="201"/>
      <c r="AW3848" s="201"/>
      <c r="AX3848" s="201"/>
      <c r="AZ3848" s="201"/>
      <c r="BB3848"/>
      <c r="BD3848" s="117" t="s">
        <v>5766</v>
      </c>
    </row>
    <row r="3849" spans="48:56" x14ac:dyDescent="0.25">
      <c r="AV3849" s="201"/>
      <c r="AW3849" s="201"/>
      <c r="AX3849" s="201"/>
      <c r="AZ3849" s="201"/>
      <c r="BB3849"/>
      <c r="BD3849" s="117" t="s">
        <v>5767</v>
      </c>
    </row>
    <row r="3850" spans="48:56" x14ac:dyDescent="0.25">
      <c r="AV3850" s="201"/>
      <c r="AW3850" s="201"/>
      <c r="AX3850" s="201"/>
      <c r="AZ3850" s="201"/>
      <c r="BB3850"/>
      <c r="BD3850" s="117" t="s">
        <v>5768</v>
      </c>
    </row>
    <row r="3851" spans="48:56" x14ac:dyDescent="0.25">
      <c r="AV3851" s="201"/>
      <c r="AW3851" s="201"/>
      <c r="AX3851" s="201"/>
      <c r="AZ3851" s="201"/>
      <c r="BB3851"/>
      <c r="BD3851" s="117" t="s">
        <v>5769</v>
      </c>
    </row>
    <row r="3852" spans="48:56" x14ac:dyDescent="0.25">
      <c r="AV3852" s="201"/>
      <c r="AW3852" s="201"/>
      <c r="AX3852" s="201"/>
      <c r="AZ3852" s="201"/>
      <c r="BB3852"/>
      <c r="BD3852" s="117" t="s">
        <v>5770</v>
      </c>
    </row>
    <row r="3853" spans="48:56" x14ac:dyDescent="0.25">
      <c r="AV3853" s="201"/>
      <c r="AW3853" s="201"/>
      <c r="AX3853" s="201"/>
      <c r="AZ3853" s="201"/>
      <c r="BB3853"/>
      <c r="BD3853" s="117" t="s">
        <v>5771</v>
      </c>
    </row>
    <row r="3854" spans="48:56" x14ac:dyDescent="0.25">
      <c r="AV3854" s="201"/>
      <c r="AW3854" s="201"/>
      <c r="AX3854" s="201"/>
      <c r="AZ3854" s="201"/>
      <c r="BB3854"/>
      <c r="BD3854" s="117" t="s">
        <v>5772</v>
      </c>
    </row>
    <row r="3855" spans="48:56" x14ac:dyDescent="0.25">
      <c r="AV3855" s="201"/>
      <c r="AW3855" s="201"/>
      <c r="AX3855" s="201"/>
      <c r="AZ3855" s="201"/>
      <c r="BB3855"/>
      <c r="BD3855" s="117" t="s">
        <v>5773</v>
      </c>
    </row>
    <row r="3856" spans="48:56" x14ac:dyDescent="0.25">
      <c r="AV3856" s="201"/>
      <c r="AW3856" s="201"/>
      <c r="AX3856" s="201"/>
      <c r="AZ3856" s="201"/>
      <c r="BB3856"/>
      <c r="BD3856" s="117" t="s">
        <v>5774</v>
      </c>
    </row>
    <row r="3857" spans="48:56" x14ac:dyDescent="0.25">
      <c r="AV3857" s="201"/>
      <c r="AW3857" s="201"/>
      <c r="AX3857" s="201"/>
      <c r="AZ3857" s="201"/>
      <c r="BB3857"/>
      <c r="BD3857" s="117" t="s">
        <v>5775</v>
      </c>
    </row>
    <row r="3858" spans="48:56" x14ac:dyDescent="0.25">
      <c r="AV3858" s="201"/>
      <c r="AW3858" s="201"/>
      <c r="AX3858" s="201"/>
      <c r="AZ3858" s="201"/>
      <c r="BB3858"/>
      <c r="BD3858" s="117" t="s">
        <v>5776</v>
      </c>
    </row>
    <row r="3859" spans="48:56" x14ac:dyDescent="0.25">
      <c r="AV3859" s="201"/>
      <c r="AW3859" s="201"/>
      <c r="AX3859" s="201"/>
      <c r="AZ3859" s="201"/>
      <c r="BB3859"/>
      <c r="BD3859" s="117" t="s">
        <v>5777</v>
      </c>
    </row>
    <row r="3860" spans="48:56" x14ac:dyDescent="0.25">
      <c r="AV3860" s="201"/>
      <c r="AW3860" s="201"/>
      <c r="AX3860" s="201"/>
      <c r="AZ3860" s="201"/>
      <c r="BB3860"/>
      <c r="BD3860" s="117" t="s">
        <v>5778</v>
      </c>
    </row>
    <row r="3861" spans="48:56" x14ac:dyDescent="0.25">
      <c r="AV3861" s="201"/>
      <c r="AW3861" s="201"/>
      <c r="AX3861" s="201"/>
      <c r="AZ3861" s="201"/>
      <c r="BB3861"/>
      <c r="BD3861" s="117" t="s">
        <v>5779</v>
      </c>
    </row>
    <row r="3862" spans="48:56" x14ac:dyDescent="0.25">
      <c r="AV3862" s="201"/>
      <c r="AW3862" s="201"/>
      <c r="AX3862" s="201"/>
      <c r="AZ3862" s="201"/>
      <c r="BB3862"/>
      <c r="BD3862" s="117" t="s">
        <v>5780</v>
      </c>
    </row>
    <row r="3863" spans="48:56" x14ac:dyDescent="0.25">
      <c r="AV3863" s="201"/>
      <c r="AW3863" s="201"/>
      <c r="AX3863" s="201"/>
      <c r="AZ3863" s="201"/>
      <c r="BB3863"/>
      <c r="BD3863" s="117" t="s">
        <v>5781</v>
      </c>
    </row>
    <row r="3864" spans="48:56" x14ac:dyDescent="0.25">
      <c r="AV3864" s="201"/>
      <c r="AW3864" s="201"/>
      <c r="AX3864" s="201"/>
      <c r="AZ3864" s="201"/>
      <c r="BB3864"/>
      <c r="BD3864" s="117" t="s">
        <v>5782</v>
      </c>
    </row>
    <row r="3865" spans="48:56" x14ac:dyDescent="0.25">
      <c r="AV3865" s="201"/>
      <c r="AW3865" s="201"/>
      <c r="AX3865" s="201"/>
      <c r="AZ3865" s="201"/>
      <c r="BB3865"/>
      <c r="BD3865" s="117" t="s">
        <v>5783</v>
      </c>
    </row>
    <row r="3866" spans="48:56" x14ac:dyDescent="0.25">
      <c r="AV3866" s="201"/>
      <c r="AW3866" s="201"/>
      <c r="AX3866" s="201"/>
      <c r="AZ3866" s="201"/>
      <c r="BB3866"/>
      <c r="BD3866" s="117" t="s">
        <v>5784</v>
      </c>
    </row>
    <row r="3867" spans="48:56" x14ac:dyDescent="0.25">
      <c r="AV3867" s="201"/>
      <c r="AW3867" s="201"/>
      <c r="AX3867" s="201"/>
      <c r="AZ3867" s="201"/>
      <c r="BB3867"/>
      <c r="BD3867" s="117" t="s">
        <v>5785</v>
      </c>
    </row>
    <row r="3868" spans="48:56" x14ac:dyDescent="0.25">
      <c r="AV3868" s="201"/>
      <c r="AW3868" s="201"/>
      <c r="AX3868" s="201"/>
      <c r="AZ3868" s="201"/>
      <c r="BB3868"/>
      <c r="BD3868" s="117" t="s">
        <v>5786</v>
      </c>
    </row>
    <row r="3869" spans="48:56" x14ac:dyDescent="0.25">
      <c r="AV3869" s="201"/>
      <c r="AW3869" s="201"/>
      <c r="AX3869" s="201"/>
      <c r="AZ3869" s="201"/>
      <c r="BB3869"/>
      <c r="BD3869" s="117" t="s">
        <v>5787</v>
      </c>
    </row>
    <row r="3870" spans="48:56" x14ac:dyDescent="0.25">
      <c r="AV3870" s="201"/>
      <c r="AW3870" s="201"/>
      <c r="AX3870" s="201"/>
      <c r="AZ3870" s="201"/>
      <c r="BB3870"/>
      <c r="BD3870" s="117" t="s">
        <v>5788</v>
      </c>
    </row>
    <row r="3871" spans="48:56" x14ac:dyDescent="0.25">
      <c r="AV3871" s="201"/>
      <c r="AW3871" s="201"/>
      <c r="AX3871" s="201"/>
      <c r="AZ3871" s="201"/>
      <c r="BB3871"/>
      <c r="BD3871" s="117" t="s">
        <v>5789</v>
      </c>
    </row>
    <row r="3872" spans="48:56" x14ac:dyDescent="0.25">
      <c r="AV3872" s="201"/>
      <c r="AW3872" s="201"/>
      <c r="AX3872" s="201"/>
      <c r="AZ3872" s="201"/>
      <c r="BB3872"/>
      <c r="BD3872" s="117" t="s">
        <v>5790</v>
      </c>
    </row>
    <row r="3873" spans="48:56" x14ac:dyDescent="0.25">
      <c r="AV3873" s="201"/>
      <c r="AW3873" s="201"/>
      <c r="AX3873" s="201"/>
      <c r="AZ3873" s="201"/>
      <c r="BB3873"/>
      <c r="BD3873" s="117" t="s">
        <v>5791</v>
      </c>
    </row>
    <row r="3874" spans="48:56" x14ac:dyDescent="0.25">
      <c r="AV3874" s="201"/>
      <c r="AW3874" s="201"/>
      <c r="AX3874" s="201"/>
      <c r="AZ3874" s="201"/>
      <c r="BB3874"/>
      <c r="BD3874" s="117" t="s">
        <v>5792</v>
      </c>
    </row>
    <row r="3875" spans="48:56" x14ac:dyDescent="0.25">
      <c r="AV3875" s="201"/>
      <c r="AW3875" s="201"/>
      <c r="AX3875" s="201"/>
      <c r="AZ3875" s="201"/>
      <c r="BB3875"/>
      <c r="BD3875" s="117" t="s">
        <v>5793</v>
      </c>
    </row>
    <row r="3876" spans="48:56" x14ac:dyDescent="0.25">
      <c r="AV3876" s="201"/>
      <c r="AW3876" s="201"/>
      <c r="AX3876" s="201"/>
      <c r="AZ3876" s="201"/>
      <c r="BB3876"/>
      <c r="BD3876" s="117" t="s">
        <v>5794</v>
      </c>
    </row>
    <row r="3877" spans="48:56" x14ac:dyDescent="0.25">
      <c r="AV3877" s="201"/>
      <c r="AW3877" s="201"/>
      <c r="AX3877" s="201"/>
      <c r="AZ3877" s="201"/>
      <c r="BB3877"/>
      <c r="BD3877" s="117" t="s">
        <v>5795</v>
      </c>
    </row>
    <row r="3878" spans="48:56" x14ac:dyDescent="0.25">
      <c r="AV3878" s="201"/>
      <c r="AW3878" s="201"/>
      <c r="AX3878" s="201"/>
      <c r="AZ3878" s="201"/>
      <c r="BB3878"/>
      <c r="BD3878" s="117" t="s">
        <v>5796</v>
      </c>
    </row>
    <row r="3879" spans="48:56" x14ac:dyDescent="0.25">
      <c r="AV3879" s="201"/>
      <c r="AW3879" s="201"/>
      <c r="AX3879" s="201"/>
      <c r="AZ3879" s="201"/>
      <c r="BB3879"/>
      <c r="BD3879" s="117" t="s">
        <v>5797</v>
      </c>
    </row>
    <row r="3880" spans="48:56" x14ac:dyDescent="0.25">
      <c r="AV3880" s="201"/>
      <c r="AW3880" s="201"/>
      <c r="AX3880" s="201"/>
      <c r="AZ3880" s="201"/>
      <c r="BB3880"/>
      <c r="BD3880" s="117" t="s">
        <v>5798</v>
      </c>
    </row>
    <row r="3881" spans="48:56" x14ac:dyDescent="0.25">
      <c r="AV3881" s="201"/>
      <c r="AW3881" s="201"/>
      <c r="AX3881" s="201"/>
      <c r="AZ3881" s="201"/>
      <c r="BB3881"/>
      <c r="BD3881" s="117" t="s">
        <v>5799</v>
      </c>
    </row>
    <row r="3882" spans="48:56" x14ac:dyDescent="0.25">
      <c r="AV3882" s="201"/>
      <c r="AW3882" s="201"/>
      <c r="AX3882" s="201"/>
      <c r="AZ3882" s="201"/>
      <c r="BB3882"/>
      <c r="BD3882" s="117" t="s">
        <v>5800</v>
      </c>
    </row>
    <row r="3883" spans="48:56" x14ac:dyDescent="0.25">
      <c r="AV3883" s="201"/>
      <c r="AW3883" s="201"/>
      <c r="AX3883" s="201"/>
      <c r="AZ3883" s="201"/>
      <c r="BB3883"/>
      <c r="BD3883" s="117" t="s">
        <v>5801</v>
      </c>
    </row>
    <row r="3884" spans="48:56" x14ac:dyDescent="0.25">
      <c r="AV3884" s="201"/>
      <c r="AW3884" s="201"/>
      <c r="AX3884" s="201"/>
      <c r="AZ3884" s="201"/>
      <c r="BB3884"/>
      <c r="BD3884" s="117" t="s">
        <v>5802</v>
      </c>
    </row>
    <row r="3885" spans="48:56" x14ac:dyDescent="0.25">
      <c r="AV3885" s="201"/>
      <c r="AW3885" s="201"/>
      <c r="AX3885" s="201"/>
      <c r="AZ3885" s="201"/>
      <c r="BB3885"/>
      <c r="BD3885" s="117" t="s">
        <v>5803</v>
      </c>
    </row>
    <row r="3886" spans="48:56" x14ac:dyDescent="0.25">
      <c r="AV3886" s="201"/>
      <c r="AW3886" s="201"/>
      <c r="AX3886" s="201"/>
      <c r="AZ3886" s="201"/>
      <c r="BB3886"/>
      <c r="BD3886" s="117" t="s">
        <v>5804</v>
      </c>
    </row>
    <row r="3887" spans="48:56" x14ac:dyDescent="0.25">
      <c r="AV3887" s="201"/>
      <c r="AW3887" s="201"/>
      <c r="AX3887" s="201"/>
      <c r="AZ3887" s="201"/>
      <c r="BB3887"/>
      <c r="BD3887" s="117" t="s">
        <v>5805</v>
      </c>
    </row>
    <row r="3888" spans="48:56" x14ac:dyDescent="0.25">
      <c r="AV3888" s="201"/>
      <c r="AW3888" s="201"/>
      <c r="AX3888" s="201"/>
      <c r="AZ3888" s="201"/>
      <c r="BB3888"/>
      <c r="BD3888" s="117" t="s">
        <v>5806</v>
      </c>
    </row>
    <row r="3889" spans="48:56" x14ac:dyDescent="0.25">
      <c r="AV3889" s="201"/>
      <c r="AW3889" s="201"/>
      <c r="AX3889" s="201"/>
      <c r="AZ3889" s="201"/>
      <c r="BB3889"/>
      <c r="BD3889" s="117" t="s">
        <v>5807</v>
      </c>
    </row>
    <row r="3890" spans="48:56" x14ac:dyDescent="0.25">
      <c r="AV3890" s="201"/>
      <c r="AW3890" s="201"/>
      <c r="AX3890" s="201"/>
      <c r="AZ3890" s="201"/>
      <c r="BB3890"/>
      <c r="BD3890" s="117" t="s">
        <v>5808</v>
      </c>
    </row>
    <row r="3891" spans="48:56" x14ac:dyDescent="0.25">
      <c r="AV3891" s="201"/>
      <c r="AW3891" s="201"/>
      <c r="AX3891" s="201"/>
      <c r="AZ3891" s="201"/>
      <c r="BB3891"/>
      <c r="BD3891" s="117" t="s">
        <v>5809</v>
      </c>
    </row>
    <row r="3892" spans="48:56" x14ac:dyDescent="0.25">
      <c r="AV3892" s="201"/>
      <c r="AW3892" s="201"/>
      <c r="AX3892" s="201"/>
      <c r="AZ3892" s="201"/>
      <c r="BB3892"/>
      <c r="BD3892" s="117" t="s">
        <v>5810</v>
      </c>
    </row>
    <row r="3893" spans="48:56" x14ac:dyDescent="0.25">
      <c r="AV3893" s="201"/>
      <c r="AW3893" s="201"/>
      <c r="AX3893" s="201"/>
      <c r="AZ3893" s="201"/>
      <c r="BB3893"/>
      <c r="BD3893" s="117" t="s">
        <v>5811</v>
      </c>
    </row>
    <row r="3894" spans="48:56" x14ac:dyDescent="0.25">
      <c r="AV3894" s="201"/>
      <c r="AW3894" s="201"/>
      <c r="AX3894" s="201"/>
      <c r="AZ3894" s="201"/>
      <c r="BB3894"/>
      <c r="BD3894" s="117" t="s">
        <v>5812</v>
      </c>
    </row>
    <row r="3895" spans="48:56" x14ac:dyDescent="0.25">
      <c r="AV3895" s="201"/>
      <c r="AW3895" s="201"/>
      <c r="AX3895" s="201"/>
      <c r="AZ3895" s="201"/>
      <c r="BB3895"/>
      <c r="BD3895" s="117" t="s">
        <v>5813</v>
      </c>
    </row>
    <row r="3896" spans="48:56" x14ac:dyDescent="0.25">
      <c r="AV3896" s="201"/>
      <c r="AW3896" s="201"/>
      <c r="AX3896" s="201"/>
      <c r="AZ3896" s="201"/>
      <c r="BB3896"/>
      <c r="BD3896" s="117" t="s">
        <v>5814</v>
      </c>
    </row>
    <row r="3897" spans="48:56" x14ac:dyDescent="0.25">
      <c r="AV3897" s="201"/>
      <c r="AW3897" s="201"/>
      <c r="AX3897" s="201"/>
      <c r="AZ3897" s="201"/>
      <c r="BB3897"/>
      <c r="BD3897" s="117" t="s">
        <v>5815</v>
      </c>
    </row>
    <row r="3898" spans="48:56" x14ac:dyDescent="0.25">
      <c r="AV3898" s="201"/>
      <c r="AW3898" s="201"/>
      <c r="AX3898" s="201"/>
      <c r="AZ3898" s="201"/>
      <c r="BB3898"/>
      <c r="BD3898" s="117" t="s">
        <v>5816</v>
      </c>
    </row>
    <row r="3899" spans="48:56" x14ac:dyDescent="0.25">
      <c r="AV3899" s="201"/>
      <c r="AW3899" s="201"/>
      <c r="AX3899" s="201"/>
      <c r="AZ3899" s="201"/>
      <c r="BB3899"/>
      <c r="BD3899" s="117" t="s">
        <v>5817</v>
      </c>
    </row>
    <row r="3900" spans="48:56" x14ac:dyDescent="0.25">
      <c r="AV3900" s="201"/>
      <c r="AW3900" s="201"/>
      <c r="AX3900" s="201"/>
      <c r="AZ3900" s="201"/>
      <c r="BB3900"/>
      <c r="BD3900" s="117" t="s">
        <v>5818</v>
      </c>
    </row>
    <row r="3901" spans="48:56" x14ac:dyDescent="0.25">
      <c r="AV3901" s="201"/>
      <c r="AW3901" s="201"/>
      <c r="AX3901" s="201"/>
      <c r="AZ3901" s="201"/>
      <c r="BB3901"/>
      <c r="BD3901" s="117" t="s">
        <v>5819</v>
      </c>
    </row>
    <row r="3902" spans="48:56" x14ac:dyDescent="0.25">
      <c r="AV3902" s="201"/>
      <c r="AW3902" s="201"/>
      <c r="AX3902" s="201"/>
      <c r="AZ3902" s="201"/>
      <c r="BB3902"/>
      <c r="BD3902" s="117" t="s">
        <v>5820</v>
      </c>
    </row>
    <row r="3903" spans="48:56" x14ac:dyDescent="0.25">
      <c r="AV3903" s="201"/>
      <c r="AW3903" s="201"/>
      <c r="AX3903" s="201"/>
      <c r="AZ3903" s="201"/>
      <c r="BB3903"/>
      <c r="BD3903" s="117" t="s">
        <v>5821</v>
      </c>
    </row>
    <row r="3904" spans="48:56" x14ac:dyDescent="0.25">
      <c r="AV3904" s="201"/>
      <c r="AW3904" s="201"/>
      <c r="AX3904" s="201"/>
      <c r="AZ3904" s="201"/>
      <c r="BB3904"/>
      <c r="BD3904" s="117" t="s">
        <v>5822</v>
      </c>
    </row>
    <row r="3905" spans="48:56" x14ac:dyDescent="0.25">
      <c r="AV3905" s="201"/>
      <c r="AW3905" s="201"/>
      <c r="AX3905" s="201"/>
      <c r="AZ3905" s="201"/>
      <c r="BB3905"/>
      <c r="BD3905" s="117" t="s">
        <v>5823</v>
      </c>
    </row>
    <row r="3906" spans="48:56" x14ac:dyDescent="0.25">
      <c r="AV3906" s="201"/>
      <c r="AW3906" s="201"/>
      <c r="AX3906" s="201"/>
      <c r="AZ3906" s="201"/>
      <c r="BB3906"/>
      <c r="BD3906" s="117" t="s">
        <v>5824</v>
      </c>
    </row>
    <row r="3907" spans="48:56" x14ac:dyDescent="0.25">
      <c r="AV3907" s="201"/>
      <c r="AW3907" s="201"/>
      <c r="AX3907" s="201"/>
      <c r="AZ3907" s="201"/>
      <c r="BB3907"/>
      <c r="BD3907" s="117" t="s">
        <v>5825</v>
      </c>
    </row>
    <row r="3908" spans="48:56" x14ac:dyDescent="0.25">
      <c r="AV3908" s="201"/>
      <c r="AW3908" s="201"/>
      <c r="AX3908" s="201"/>
      <c r="AZ3908" s="201"/>
      <c r="BB3908"/>
      <c r="BD3908" s="117" t="s">
        <v>5826</v>
      </c>
    </row>
    <row r="3909" spans="48:56" x14ac:dyDescent="0.25">
      <c r="AV3909" s="201"/>
      <c r="AW3909" s="201"/>
      <c r="AX3909" s="201"/>
      <c r="AZ3909" s="201"/>
      <c r="BB3909"/>
      <c r="BD3909" s="117" t="s">
        <v>5827</v>
      </c>
    </row>
    <row r="3910" spans="48:56" x14ac:dyDescent="0.25">
      <c r="AV3910" s="201"/>
      <c r="AW3910" s="201"/>
      <c r="AX3910" s="201"/>
      <c r="AZ3910" s="201"/>
      <c r="BB3910"/>
      <c r="BD3910" s="117" t="s">
        <v>5828</v>
      </c>
    </row>
    <row r="3911" spans="48:56" x14ac:dyDescent="0.25">
      <c r="AV3911" s="201"/>
      <c r="AW3911" s="201"/>
      <c r="AX3911" s="201"/>
      <c r="AZ3911" s="201"/>
      <c r="BB3911"/>
      <c r="BD3911" s="117" t="s">
        <v>5829</v>
      </c>
    </row>
    <row r="3912" spans="48:56" x14ac:dyDescent="0.25">
      <c r="AV3912" s="201"/>
      <c r="AW3912" s="201"/>
      <c r="AX3912" s="201"/>
      <c r="AZ3912" s="201"/>
      <c r="BB3912"/>
      <c r="BD3912" s="117" t="s">
        <v>5830</v>
      </c>
    </row>
    <row r="3913" spans="48:56" x14ac:dyDescent="0.25">
      <c r="AV3913" s="201"/>
      <c r="AW3913" s="201"/>
      <c r="AX3913" s="201"/>
      <c r="AZ3913" s="201"/>
      <c r="BB3913"/>
      <c r="BD3913" s="117" t="s">
        <v>5831</v>
      </c>
    </row>
    <row r="3914" spans="48:56" x14ac:dyDescent="0.25">
      <c r="AV3914" s="201"/>
      <c r="AW3914" s="201"/>
      <c r="AX3914" s="201"/>
      <c r="AZ3914" s="201"/>
      <c r="BB3914"/>
      <c r="BD3914" s="117" t="s">
        <v>5832</v>
      </c>
    </row>
    <row r="3915" spans="48:56" x14ac:dyDescent="0.25">
      <c r="AV3915" s="201"/>
      <c r="AW3915" s="201"/>
      <c r="AX3915" s="201"/>
      <c r="AZ3915" s="201"/>
      <c r="BB3915"/>
      <c r="BD3915" s="117" t="s">
        <v>5833</v>
      </c>
    </row>
    <row r="3916" spans="48:56" x14ac:dyDescent="0.25">
      <c r="AV3916" s="201"/>
      <c r="AW3916" s="201"/>
      <c r="AX3916" s="201"/>
      <c r="AZ3916" s="201"/>
      <c r="BB3916"/>
      <c r="BD3916" s="117" t="s">
        <v>5834</v>
      </c>
    </row>
    <row r="3917" spans="48:56" x14ac:dyDescent="0.25">
      <c r="AV3917" s="201"/>
      <c r="AW3917" s="201"/>
      <c r="AX3917" s="201"/>
      <c r="AZ3917" s="201"/>
      <c r="BB3917"/>
      <c r="BD3917" s="117" t="s">
        <v>5835</v>
      </c>
    </row>
    <row r="3918" spans="48:56" x14ac:dyDescent="0.25">
      <c r="AV3918" s="201"/>
      <c r="AW3918" s="201"/>
      <c r="AX3918" s="201"/>
      <c r="AZ3918" s="201"/>
      <c r="BB3918"/>
      <c r="BD3918" s="117" t="s">
        <v>5836</v>
      </c>
    </row>
    <row r="3919" spans="48:56" x14ac:dyDescent="0.25">
      <c r="AV3919" s="201"/>
      <c r="AW3919" s="201"/>
      <c r="AX3919" s="201"/>
      <c r="AZ3919" s="201"/>
      <c r="BB3919"/>
      <c r="BD3919" s="117" t="s">
        <v>5837</v>
      </c>
    </row>
    <row r="3920" spans="48:56" x14ac:dyDescent="0.25">
      <c r="AV3920" s="201"/>
      <c r="AW3920" s="201"/>
      <c r="AX3920" s="201"/>
      <c r="AZ3920" s="201"/>
      <c r="BB3920"/>
      <c r="BD3920" s="117" t="s">
        <v>5838</v>
      </c>
    </row>
    <row r="3921" spans="48:56" x14ac:dyDescent="0.25">
      <c r="AV3921" s="201"/>
      <c r="AW3921" s="201"/>
      <c r="AX3921" s="201"/>
      <c r="AZ3921" s="201"/>
      <c r="BB3921"/>
      <c r="BD3921" s="117" t="s">
        <v>5839</v>
      </c>
    </row>
    <row r="3922" spans="48:56" x14ac:dyDescent="0.25">
      <c r="AV3922" s="201"/>
      <c r="AW3922" s="201"/>
      <c r="AX3922" s="201"/>
      <c r="AZ3922" s="201"/>
      <c r="BB3922"/>
      <c r="BD3922" s="117" t="s">
        <v>5840</v>
      </c>
    </row>
    <row r="3923" spans="48:56" x14ac:dyDescent="0.25">
      <c r="AV3923" s="201"/>
      <c r="AW3923" s="201"/>
      <c r="AX3923" s="201"/>
      <c r="AZ3923" s="201"/>
      <c r="BB3923"/>
      <c r="BD3923" s="117" t="s">
        <v>5841</v>
      </c>
    </row>
    <row r="3924" spans="48:56" x14ac:dyDescent="0.25">
      <c r="AV3924" s="201"/>
      <c r="AW3924" s="201"/>
      <c r="AX3924" s="201"/>
      <c r="AZ3924" s="201"/>
      <c r="BB3924"/>
      <c r="BD3924" s="117" t="s">
        <v>5842</v>
      </c>
    </row>
    <row r="3925" spans="48:56" x14ac:dyDescent="0.25">
      <c r="AV3925" s="201"/>
      <c r="AW3925" s="201"/>
      <c r="AX3925" s="201"/>
      <c r="AZ3925" s="201"/>
      <c r="BB3925"/>
      <c r="BD3925" s="117" t="s">
        <v>5843</v>
      </c>
    </row>
    <row r="3926" spans="48:56" x14ac:dyDescent="0.25">
      <c r="AV3926" s="201"/>
      <c r="AW3926" s="201"/>
      <c r="AX3926" s="201"/>
      <c r="AZ3926" s="201"/>
      <c r="BB3926"/>
      <c r="BD3926" s="117" t="s">
        <v>5844</v>
      </c>
    </row>
    <row r="3927" spans="48:56" x14ac:dyDescent="0.25">
      <c r="AV3927" s="201"/>
      <c r="AW3927" s="201"/>
      <c r="AX3927" s="201"/>
      <c r="AZ3927" s="201"/>
      <c r="BB3927"/>
      <c r="BD3927" s="117" t="s">
        <v>5845</v>
      </c>
    </row>
    <row r="3928" spans="48:56" x14ac:dyDescent="0.25">
      <c r="AV3928" s="201"/>
      <c r="AW3928" s="201"/>
      <c r="AX3928" s="201"/>
      <c r="AZ3928" s="201"/>
      <c r="BB3928"/>
      <c r="BD3928" s="117" t="s">
        <v>5846</v>
      </c>
    </row>
    <row r="3929" spans="48:56" x14ac:dyDescent="0.25">
      <c r="AV3929" s="201"/>
      <c r="AW3929" s="201"/>
      <c r="AX3929" s="201"/>
      <c r="AZ3929" s="201"/>
      <c r="BB3929"/>
      <c r="BD3929" s="117" t="s">
        <v>5847</v>
      </c>
    </row>
    <row r="3930" spans="48:56" x14ac:dyDescent="0.25">
      <c r="AV3930" s="201"/>
      <c r="AW3930" s="201"/>
      <c r="AX3930" s="201"/>
      <c r="AZ3930" s="201"/>
      <c r="BB3930"/>
      <c r="BD3930" s="117" t="s">
        <v>5848</v>
      </c>
    </row>
    <row r="3931" spans="48:56" x14ac:dyDescent="0.25">
      <c r="AV3931" s="201"/>
      <c r="AW3931" s="201"/>
      <c r="AX3931" s="201"/>
      <c r="AZ3931" s="201"/>
      <c r="BB3931"/>
      <c r="BD3931" s="117" t="s">
        <v>5849</v>
      </c>
    </row>
    <row r="3932" spans="48:56" x14ac:dyDescent="0.25">
      <c r="AV3932" s="201"/>
      <c r="AW3932" s="201"/>
      <c r="AX3932" s="201"/>
      <c r="AZ3932" s="201"/>
      <c r="BB3932"/>
      <c r="BD3932" s="117" t="s">
        <v>5850</v>
      </c>
    </row>
    <row r="3933" spans="48:56" x14ac:dyDescent="0.25">
      <c r="AV3933" s="201"/>
      <c r="AW3933" s="201"/>
      <c r="AX3933" s="201"/>
      <c r="AZ3933" s="201"/>
      <c r="BB3933"/>
      <c r="BD3933" s="117" t="s">
        <v>5851</v>
      </c>
    </row>
    <row r="3934" spans="48:56" x14ac:dyDescent="0.25">
      <c r="AV3934" s="201"/>
      <c r="AW3934" s="201"/>
      <c r="AX3934" s="201"/>
      <c r="AZ3934" s="201"/>
      <c r="BB3934"/>
      <c r="BD3934" s="117" t="s">
        <v>5852</v>
      </c>
    </row>
    <row r="3935" spans="48:56" x14ac:dyDescent="0.25">
      <c r="AV3935" s="201"/>
      <c r="AW3935" s="201"/>
      <c r="AX3935" s="201"/>
      <c r="AZ3935" s="201"/>
      <c r="BB3935"/>
      <c r="BD3935" s="117" t="s">
        <v>5853</v>
      </c>
    </row>
    <row r="3936" spans="48:56" x14ac:dyDescent="0.25">
      <c r="AV3936" s="201"/>
      <c r="AW3936" s="201"/>
      <c r="AX3936" s="201"/>
      <c r="AZ3936" s="201"/>
      <c r="BB3936"/>
      <c r="BD3936" s="117" t="s">
        <v>5854</v>
      </c>
    </row>
    <row r="3937" spans="48:56" x14ac:dyDescent="0.25">
      <c r="AV3937" s="201"/>
      <c r="AW3937" s="201"/>
      <c r="AX3937" s="201"/>
      <c r="AZ3937" s="201"/>
      <c r="BB3937"/>
      <c r="BD3937" s="117" t="s">
        <v>5855</v>
      </c>
    </row>
    <row r="3938" spans="48:56" x14ac:dyDescent="0.25">
      <c r="AV3938" s="201"/>
      <c r="AW3938" s="201"/>
      <c r="AX3938" s="201"/>
      <c r="AZ3938" s="201"/>
      <c r="BB3938"/>
      <c r="BD3938" s="117" t="s">
        <v>5856</v>
      </c>
    </row>
    <row r="3939" spans="48:56" x14ac:dyDescent="0.25">
      <c r="AV3939" s="201"/>
      <c r="AW3939" s="201"/>
      <c r="AX3939" s="201"/>
      <c r="AZ3939" s="201"/>
      <c r="BB3939"/>
      <c r="BD3939" s="117" t="s">
        <v>5857</v>
      </c>
    </row>
    <row r="3940" spans="48:56" x14ac:dyDescent="0.25">
      <c r="AV3940" s="201"/>
      <c r="AW3940" s="201"/>
      <c r="AX3940" s="201"/>
      <c r="AZ3940" s="201"/>
      <c r="BB3940"/>
      <c r="BD3940" s="117" t="s">
        <v>5858</v>
      </c>
    </row>
    <row r="3941" spans="48:56" x14ac:dyDescent="0.25">
      <c r="AV3941" s="201"/>
      <c r="AW3941" s="201"/>
      <c r="AX3941" s="201"/>
      <c r="AZ3941" s="201"/>
      <c r="BB3941"/>
      <c r="BD3941" s="117" t="s">
        <v>5859</v>
      </c>
    </row>
    <row r="3942" spans="48:56" x14ac:dyDescent="0.25">
      <c r="AV3942" s="201"/>
      <c r="AW3942" s="201"/>
      <c r="AX3942" s="201"/>
      <c r="AZ3942" s="201"/>
      <c r="BB3942"/>
      <c r="BD3942" s="117" t="s">
        <v>5860</v>
      </c>
    </row>
    <row r="3943" spans="48:56" x14ac:dyDescent="0.25">
      <c r="AV3943" s="201"/>
      <c r="AW3943" s="201"/>
      <c r="AX3943" s="201"/>
      <c r="AZ3943" s="201"/>
      <c r="BB3943"/>
      <c r="BD3943" s="117" t="s">
        <v>5861</v>
      </c>
    </row>
    <row r="3944" spans="48:56" x14ac:dyDescent="0.25">
      <c r="AV3944" s="201"/>
      <c r="AW3944" s="201"/>
      <c r="AX3944" s="201"/>
      <c r="AZ3944" s="201"/>
      <c r="BB3944"/>
      <c r="BD3944" s="117" t="s">
        <v>5862</v>
      </c>
    </row>
    <row r="3945" spans="48:56" x14ac:dyDescent="0.25">
      <c r="AV3945" s="201"/>
      <c r="AW3945" s="201"/>
      <c r="AX3945" s="201"/>
      <c r="AZ3945" s="201"/>
      <c r="BB3945"/>
      <c r="BD3945" s="117" t="s">
        <v>5863</v>
      </c>
    </row>
    <row r="3946" spans="48:56" x14ac:dyDescent="0.25">
      <c r="AV3946" s="201"/>
      <c r="AW3946" s="201"/>
      <c r="AX3946" s="201"/>
      <c r="AZ3946" s="201"/>
      <c r="BB3946"/>
      <c r="BD3946" s="117" t="s">
        <v>5864</v>
      </c>
    </row>
    <row r="3947" spans="48:56" x14ac:dyDescent="0.25">
      <c r="AV3947" s="201"/>
      <c r="AW3947" s="201"/>
      <c r="AX3947" s="201"/>
      <c r="AZ3947" s="201"/>
      <c r="BB3947"/>
      <c r="BD3947" s="117" t="s">
        <v>5865</v>
      </c>
    </row>
    <row r="3948" spans="48:56" x14ac:dyDescent="0.25">
      <c r="AV3948" s="201"/>
      <c r="AW3948" s="201"/>
      <c r="AX3948" s="201"/>
      <c r="AZ3948" s="201"/>
      <c r="BB3948"/>
      <c r="BD3948" s="117" t="s">
        <v>5866</v>
      </c>
    </row>
    <row r="3949" spans="48:56" x14ac:dyDescent="0.25">
      <c r="AV3949" s="201"/>
      <c r="AW3949" s="201"/>
      <c r="AX3949" s="201"/>
      <c r="AZ3949" s="201"/>
      <c r="BB3949"/>
      <c r="BD3949" s="117" t="s">
        <v>5867</v>
      </c>
    </row>
    <row r="3950" spans="48:56" x14ac:dyDescent="0.25">
      <c r="AV3950" s="201"/>
      <c r="AW3950" s="201"/>
      <c r="AX3950" s="201"/>
      <c r="AZ3950" s="201"/>
      <c r="BB3950"/>
      <c r="BD3950" s="117" t="s">
        <v>5868</v>
      </c>
    </row>
    <row r="3951" spans="48:56" x14ac:dyDescent="0.25">
      <c r="AV3951" s="201"/>
      <c r="AW3951" s="201"/>
      <c r="AX3951" s="201"/>
      <c r="AZ3951" s="201"/>
      <c r="BB3951"/>
      <c r="BD3951" s="117" t="s">
        <v>5869</v>
      </c>
    </row>
    <row r="3952" spans="48:56" x14ac:dyDescent="0.25">
      <c r="AV3952" s="201"/>
      <c r="AW3952" s="201"/>
      <c r="AX3952" s="201"/>
      <c r="AZ3952" s="201"/>
      <c r="BB3952"/>
      <c r="BD3952" s="117" t="s">
        <v>5870</v>
      </c>
    </row>
    <row r="3953" spans="48:56" x14ac:dyDescent="0.25">
      <c r="AV3953" s="201"/>
      <c r="AW3953" s="201"/>
      <c r="AX3953" s="201"/>
      <c r="AZ3953" s="201"/>
      <c r="BB3953"/>
      <c r="BD3953" s="117" t="s">
        <v>5871</v>
      </c>
    </row>
    <row r="3954" spans="48:56" x14ac:dyDescent="0.25">
      <c r="AV3954" s="201"/>
      <c r="AW3954" s="201"/>
      <c r="AX3954" s="201"/>
      <c r="AZ3954" s="201"/>
      <c r="BB3954"/>
      <c r="BD3954" s="117" t="s">
        <v>5872</v>
      </c>
    </row>
    <row r="3955" spans="48:56" x14ac:dyDescent="0.25">
      <c r="AV3955" s="201"/>
      <c r="AW3955" s="201"/>
      <c r="AX3955" s="201"/>
      <c r="AZ3955" s="201"/>
      <c r="BB3955"/>
      <c r="BD3955" s="117" t="s">
        <v>5873</v>
      </c>
    </row>
    <row r="3956" spans="48:56" x14ac:dyDescent="0.25">
      <c r="AV3956" s="201"/>
      <c r="AW3956" s="201"/>
      <c r="AX3956" s="201"/>
      <c r="AZ3956" s="201"/>
      <c r="BB3956"/>
      <c r="BD3956" s="117" t="s">
        <v>5874</v>
      </c>
    </row>
    <row r="3957" spans="48:56" x14ac:dyDescent="0.25">
      <c r="AV3957" s="201"/>
      <c r="AW3957" s="201"/>
      <c r="AX3957" s="201"/>
      <c r="AZ3957" s="201"/>
      <c r="BB3957"/>
      <c r="BD3957" s="117" t="s">
        <v>5875</v>
      </c>
    </row>
    <row r="3958" spans="48:56" x14ac:dyDescent="0.25">
      <c r="AV3958" s="201"/>
      <c r="AW3958" s="201"/>
      <c r="AX3958" s="201"/>
      <c r="AZ3958" s="201"/>
      <c r="BB3958"/>
      <c r="BD3958" s="117" t="s">
        <v>5876</v>
      </c>
    </row>
    <row r="3959" spans="48:56" x14ac:dyDescent="0.25">
      <c r="AV3959" s="201"/>
      <c r="AW3959" s="201"/>
      <c r="AX3959" s="201"/>
      <c r="AZ3959" s="201"/>
      <c r="BB3959"/>
      <c r="BD3959" s="117" t="s">
        <v>5877</v>
      </c>
    </row>
    <row r="3960" spans="48:56" x14ac:dyDescent="0.25">
      <c r="AV3960" s="201"/>
      <c r="AW3960" s="201"/>
      <c r="AX3960" s="201"/>
      <c r="AZ3960" s="201"/>
      <c r="BB3960"/>
      <c r="BD3960" s="117" t="s">
        <v>5878</v>
      </c>
    </row>
    <row r="3961" spans="48:56" x14ac:dyDescent="0.25">
      <c r="AV3961" s="201"/>
      <c r="AW3961" s="201"/>
      <c r="AX3961" s="201"/>
      <c r="AZ3961" s="201"/>
      <c r="BB3961"/>
      <c r="BD3961" s="117" t="s">
        <v>5879</v>
      </c>
    </row>
    <row r="3962" spans="48:56" x14ac:dyDescent="0.25">
      <c r="AV3962" s="201"/>
      <c r="AW3962" s="201"/>
      <c r="AX3962" s="201"/>
      <c r="AZ3962" s="201"/>
      <c r="BB3962"/>
      <c r="BD3962" s="117" t="s">
        <v>5880</v>
      </c>
    </row>
    <row r="3963" spans="48:56" x14ac:dyDescent="0.25">
      <c r="AV3963" s="201"/>
      <c r="AW3963" s="201"/>
      <c r="AX3963" s="201"/>
      <c r="AZ3963" s="201"/>
      <c r="BB3963"/>
      <c r="BD3963" s="117" t="s">
        <v>5881</v>
      </c>
    </row>
    <row r="3964" spans="48:56" x14ac:dyDescent="0.25">
      <c r="AV3964" s="201"/>
      <c r="AW3964" s="201"/>
      <c r="AX3964" s="201"/>
      <c r="AZ3964" s="201"/>
      <c r="BB3964"/>
      <c r="BD3964" s="117" t="s">
        <v>5882</v>
      </c>
    </row>
    <row r="3965" spans="48:56" x14ac:dyDescent="0.25">
      <c r="AV3965" s="201"/>
      <c r="AW3965" s="201"/>
      <c r="AX3965" s="201"/>
      <c r="AZ3965" s="201"/>
      <c r="BB3965"/>
      <c r="BD3965" s="117" t="s">
        <v>5883</v>
      </c>
    </row>
    <row r="3966" spans="48:56" x14ac:dyDescent="0.25">
      <c r="AV3966" s="201"/>
      <c r="AW3966" s="201"/>
      <c r="AX3966" s="201"/>
      <c r="AZ3966" s="201"/>
      <c r="BB3966"/>
      <c r="BD3966" s="117" t="s">
        <v>5884</v>
      </c>
    </row>
    <row r="3967" spans="48:56" x14ac:dyDescent="0.25">
      <c r="AV3967" s="201"/>
      <c r="AW3967" s="201"/>
      <c r="AX3967" s="201"/>
      <c r="AZ3967" s="201"/>
      <c r="BB3967"/>
      <c r="BD3967" s="117" t="s">
        <v>5885</v>
      </c>
    </row>
    <row r="3968" spans="48:56" x14ac:dyDescent="0.25">
      <c r="AV3968" s="201"/>
      <c r="AW3968" s="201"/>
      <c r="AX3968" s="201"/>
      <c r="AZ3968" s="201"/>
      <c r="BB3968"/>
      <c r="BD3968" s="117" t="s">
        <v>5886</v>
      </c>
    </row>
    <row r="3969" spans="48:56" x14ac:dyDescent="0.25">
      <c r="AV3969" s="201"/>
      <c r="AW3969" s="201"/>
      <c r="AX3969" s="201"/>
      <c r="AZ3969" s="201"/>
      <c r="BB3969"/>
      <c r="BD3969" s="117" t="s">
        <v>5887</v>
      </c>
    </row>
    <row r="3970" spans="48:56" x14ac:dyDescent="0.25">
      <c r="AV3970" s="201"/>
      <c r="AW3970" s="201"/>
      <c r="AX3970" s="201"/>
      <c r="AZ3970" s="201"/>
      <c r="BB3970"/>
      <c r="BD3970" s="117" t="s">
        <v>5888</v>
      </c>
    </row>
    <row r="3971" spans="48:56" x14ac:dyDescent="0.25">
      <c r="AV3971" s="201"/>
      <c r="AW3971" s="201"/>
      <c r="AX3971" s="201"/>
      <c r="AZ3971" s="201"/>
      <c r="BB3971"/>
      <c r="BD3971" s="117" t="s">
        <v>5889</v>
      </c>
    </row>
    <row r="3972" spans="48:56" x14ac:dyDescent="0.25">
      <c r="AV3972" s="201"/>
      <c r="AW3972" s="201"/>
      <c r="AX3972" s="201"/>
      <c r="AZ3972" s="201"/>
      <c r="BB3972"/>
      <c r="BD3972" s="117" t="s">
        <v>5890</v>
      </c>
    </row>
    <row r="3973" spans="48:56" x14ac:dyDescent="0.25">
      <c r="AV3973" s="201"/>
      <c r="AW3973" s="201"/>
      <c r="AX3973" s="201"/>
      <c r="AZ3973" s="201"/>
      <c r="BB3973"/>
      <c r="BD3973" s="117" t="s">
        <v>5891</v>
      </c>
    </row>
    <row r="3974" spans="48:56" x14ac:dyDescent="0.25">
      <c r="AV3974" s="201"/>
      <c r="AW3974" s="201"/>
      <c r="AX3974" s="201"/>
      <c r="AZ3974" s="201"/>
      <c r="BB3974"/>
      <c r="BD3974" s="117" t="s">
        <v>5892</v>
      </c>
    </row>
    <row r="3975" spans="48:56" x14ac:dyDescent="0.25">
      <c r="AV3975" s="201"/>
      <c r="AW3975" s="201"/>
      <c r="AX3975" s="201"/>
      <c r="AZ3975" s="201"/>
      <c r="BB3975"/>
      <c r="BD3975" s="117" t="s">
        <v>5893</v>
      </c>
    </row>
    <row r="3976" spans="48:56" x14ac:dyDescent="0.25">
      <c r="AV3976" s="201"/>
      <c r="AW3976" s="201"/>
      <c r="AX3976" s="201"/>
      <c r="AZ3976" s="201"/>
      <c r="BB3976"/>
      <c r="BD3976" s="117" t="s">
        <v>5894</v>
      </c>
    </row>
    <row r="3977" spans="48:56" x14ac:dyDescent="0.25">
      <c r="AV3977" s="201"/>
      <c r="AW3977" s="201"/>
      <c r="AX3977" s="201"/>
      <c r="AZ3977" s="201"/>
      <c r="BB3977"/>
      <c r="BD3977" s="117" t="s">
        <v>5895</v>
      </c>
    </row>
    <row r="3978" spans="48:56" x14ac:dyDescent="0.25">
      <c r="AV3978" s="201"/>
      <c r="AW3978" s="201"/>
      <c r="AX3978" s="201"/>
      <c r="AZ3978" s="201"/>
      <c r="BB3978"/>
      <c r="BD3978" s="117" t="s">
        <v>5896</v>
      </c>
    </row>
    <row r="3979" spans="48:56" x14ac:dyDescent="0.25">
      <c r="AV3979" s="201"/>
      <c r="AW3979" s="201"/>
      <c r="AX3979" s="201"/>
      <c r="AZ3979" s="201"/>
      <c r="BB3979"/>
      <c r="BD3979" s="117" t="s">
        <v>5897</v>
      </c>
    </row>
    <row r="3980" spans="48:56" x14ac:dyDescent="0.25">
      <c r="AV3980" s="201"/>
      <c r="AW3980" s="201"/>
      <c r="AX3980" s="201"/>
      <c r="AZ3980" s="201"/>
      <c r="BB3980"/>
      <c r="BD3980" s="117" t="s">
        <v>5898</v>
      </c>
    </row>
    <row r="3981" spans="48:56" x14ac:dyDescent="0.25">
      <c r="AV3981" s="201"/>
      <c r="AW3981" s="201"/>
      <c r="AX3981" s="201"/>
      <c r="AZ3981" s="201"/>
      <c r="BB3981"/>
      <c r="BD3981" s="117" t="s">
        <v>5899</v>
      </c>
    </row>
    <row r="3982" spans="48:56" x14ac:dyDescent="0.25">
      <c r="AV3982" s="201"/>
      <c r="AW3982" s="201"/>
      <c r="AX3982" s="201"/>
      <c r="AZ3982" s="201"/>
      <c r="BB3982"/>
      <c r="BD3982" s="117" t="s">
        <v>5900</v>
      </c>
    </row>
    <row r="3983" spans="48:56" x14ac:dyDescent="0.25">
      <c r="AV3983" s="201"/>
      <c r="AW3983" s="201"/>
      <c r="AX3983" s="201"/>
      <c r="AZ3983" s="201"/>
      <c r="BB3983"/>
      <c r="BD3983" s="117" t="s">
        <v>5901</v>
      </c>
    </row>
    <row r="3984" spans="48:56" x14ac:dyDescent="0.25">
      <c r="AV3984" s="201"/>
      <c r="AW3984" s="201"/>
      <c r="AX3984" s="201"/>
      <c r="AZ3984" s="201"/>
      <c r="BB3984"/>
      <c r="BD3984" s="117" t="s">
        <v>5902</v>
      </c>
    </row>
    <row r="3985" spans="48:56" x14ac:dyDescent="0.25">
      <c r="AV3985" s="201"/>
      <c r="AW3985" s="201"/>
      <c r="AX3985" s="201"/>
      <c r="AZ3985" s="201"/>
      <c r="BB3985"/>
      <c r="BD3985" s="117" t="s">
        <v>5903</v>
      </c>
    </row>
    <row r="3986" spans="48:56" x14ac:dyDescent="0.25">
      <c r="AV3986" s="201"/>
      <c r="AW3986" s="201"/>
      <c r="AX3986" s="201"/>
      <c r="AZ3986" s="201"/>
      <c r="BB3986"/>
      <c r="BD3986" s="117" t="s">
        <v>5904</v>
      </c>
    </row>
    <row r="3987" spans="48:56" x14ac:dyDescent="0.25">
      <c r="AV3987" s="201"/>
      <c r="AW3987" s="201"/>
      <c r="AX3987" s="201"/>
      <c r="AZ3987" s="201"/>
      <c r="BB3987"/>
      <c r="BD3987" s="117" t="s">
        <v>5905</v>
      </c>
    </row>
    <row r="3988" spans="48:56" x14ac:dyDescent="0.25">
      <c r="AV3988" s="201"/>
      <c r="AW3988" s="201"/>
      <c r="AX3988" s="201"/>
      <c r="AZ3988" s="201"/>
      <c r="BB3988"/>
      <c r="BD3988" s="117" t="s">
        <v>5906</v>
      </c>
    </row>
    <row r="3989" spans="48:56" x14ac:dyDescent="0.25">
      <c r="AV3989" s="201"/>
      <c r="AW3989" s="201"/>
      <c r="AX3989" s="201"/>
      <c r="AZ3989" s="201"/>
      <c r="BB3989"/>
      <c r="BD3989" s="117" t="s">
        <v>5907</v>
      </c>
    </row>
    <row r="3990" spans="48:56" x14ac:dyDescent="0.25">
      <c r="AV3990" s="201"/>
      <c r="AW3990" s="201"/>
      <c r="AX3990" s="201"/>
      <c r="AZ3990" s="201"/>
      <c r="BB3990"/>
      <c r="BD3990" s="117" t="s">
        <v>5908</v>
      </c>
    </row>
    <row r="3991" spans="48:56" x14ac:dyDescent="0.25">
      <c r="AV3991" s="201"/>
      <c r="AW3991" s="201"/>
      <c r="AX3991" s="201"/>
      <c r="AZ3991" s="201"/>
      <c r="BB3991"/>
      <c r="BD3991" s="117" t="s">
        <v>5909</v>
      </c>
    </row>
    <row r="3992" spans="48:56" x14ac:dyDescent="0.25">
      <c r="AV3992" s="201"/>
      <c r="AW3992" s="201"/>
      <c r="AX3992" s="201"/>
      <c r="AZ3992" s="201"/>
      <c r="BB3992"/>
      <c r="BD3992" s="117" t="s">
        <v>5910</v>
      </c>
    </row>
    <row r="3993" spans="48:56" x14ac:dyDescent="0.25">
      <c r="AV3993" s="201"/>
      <c r="AW3993" s="201"/>
      <c r="AX3993" s="201"/>
      <c r="AZ3993" s="201"/>
      <c r="BB3993"/>
      <c r="BD3993" s="117" t="s">
        <v>5911</v>
      </c>
    </row>
    <row r="3994" spans="48:56" x14ac:dyDescent="0.25">
      <c r="AV3994" s="201"/>
      <c r="AW3994" s="201"/>
      <c r="AX3994" s="201"/>
      <c r="AZ3994" s="201"/>
      <c r="BB3994"/>
      <c r="BD3994" s="117" t="s">
        <v>5912</v>
      </c>
    </row>
    <row r="3995" spans="48:56" x14ac:dyDescent="0.25">
      <c r="AV3995" s="201"/>
      <c r="AW3995" s="201"/>
      <c r="AX3995" s="201"/>
      <c r="AZ3995" s="201"/>
      <c r="BB3995"/>
      <c r="BD3995" s="117" t="s">
        <v>5913</v>
      </c>
    </row>
    <row r="3996" spans="48:56" x14ac:dyDescent="0.25">
      <c r="AV3996" s="201"/>
      <c r="AW3996" s="201"/>
      <c r="AX3996" s="201"/>
      <c r="AZ3996" s="201"/>
      <c r="BB3996"/>
      <c r="BD3996" s="117" t="s">
        <v>5914</v>
      </c>
    </row>
    <row r="3997" spans="48:56" x14ac:dyDescent="0.25">
      <c r="AV3997" s="201"/>
      <c r="AW3997" s="201"/>
      <c r="AX3997" s="201"/>
      <c r="AZ3997" s="201"/>
      <c r="BB3997"/>
      <c r="BD3997" s="117" t="s">
        <v>5915</v>
      </c>
    </row>
    <row r="3998" spans="48:56" x14ac:dyDescent="0.25">
      <c r="AV3998" s="201"/>
      <c r="AW3998" s="201"/>
      <c r="AX3998" s="201"/>
      <c r="AZ3998" s="201"/>
      <c r="BB3998"/>
      <c r="BD3998" s="117" t="s">
        <v>5916</v>
      </c>
    </row>
    <row r="3999" spans="48:56" x14ac:dyDescent="0.25">
      <c r="AV3999" s="201"/>
      <c r="AW3999" s="201"/>
      <c r="AX3999" s="201"/>
      <c r="AZ3999" s="201"/>
      <c r="BB3999"/>
      <c r="BD3999" s="117" t="s">
        <v>5917</v>
      </c>
    </row>
    <row r="4000" spans="48:56" x14ac:dyDescent="0.25">
      <c r="AV4000" s="201"/>
      <c r="AW4000" s="201"/>
      <c r="AX4000" s="201"/>
      <c r="AZ4000" s="201"/>
      <c r="BB4000"/>
      <c r="BD4000" s="117" t="s">
        <v>5918</v>
      </c>
    </row>
    <row r="4001" spans="48:56" x14ac:dyDescent="0.25">
      <c r="AV4001" s="201"/>
      <c r="AW4001" s="201"/>
      <c r="AX4001" s="201"/>
      <c r="AZ4001" s="201"/>
      <c r="BB4001"/>
      <c r="BD4001" s="117" t="s">
        <v>5919</v>
      </c>
    </row>
    <row r="4002" spans="48:56" x14ac:dyDescent="0.25">
      <c r="AV4002" s="201"/>
      <c r="AW4002" s="201"/>
      <c r="AX4002" s="201"/>
      <c r="AZ4002" s="201"/>
      <c r="BB4002"/>
      <c r="BD4002" s="117" t="s">
        <v>5920</v>
      </c>
    </row>
    <row r="4003" spans="48:56" x14ac:dyDescent="0.25">
      <c r="AV4003" s="201"/>
      <c r="AW4003" s="201"/>
      <c r="AX4003" s="201"/>
      <c r="AZ4003" s="201"/>
      <c r="BB4003"/>
      <c r="BD4003" s="117" t="s">
        <v>5921</v>
      </c>
    </row>
    <row r="4004" spans="48:56" x14ac:dyDescent="0.25">
      <c r="AV4004" s="201"/>
      <c r="AW4004" s="201"/>
      <c r="AX4004" s="201"/>
      <c r="AZ4004" s="201"/>
      <c r="BB4004"/>
      <c r="BD4004" s="117" t="s">
        <v>5922</v>
      </c>
    </row>
    <row r="4005" spans="48:56" x14ac:dyDescent="0.25">
      <c r="AV4005" s="201"/>
      <c r="AW4005" s="201"/>
      <c r="AX4005" s="201"/>
      <c r="AZ4005" s="201"/>
      <c r="BB4005"/>
      <c r="BD4005" s="117" t="s">
        <v>5923</v>
      </c>
    </row>
    <row r="4006" spans="48:56" x14ac:dyDescent="0.25">
      <c r="AV4006" s="201"/>
      <c r="AW4006" s="201"/>
      <c r="AX4006" s="201"/>
      <c r="AZ4006" s="201"/>
      <c r="BB4006"/>
      <c r="BD4006" s="117" t="s">
        <v>5924</v>
      </c>
    </row>
    <row r="4007" spans="48:56" x14ac:dyDescent="0.25">
      <c r="AV4007" s="201"/>
      <c r="AW4007" s="201"/>
      <c r="AX4007" s="201"/>
      <c r="AZ4007" s="201"/>
      <c r="BB4007"/>
      <c r="BD4007" s="117" t="s">
        <v>5925</v>
      </c>
    </row>
    <row r="4008" spans="48:56" x14ac:dyDescent="0.25">
      <c r="AV4008" s="201"/>
      <c r="AW4008" s="201"/>
      <c r="AX4008" s="201"/>
      <c r="AZ4008" s="201"/>
      <c r="BB4008"/>
      <c r="BD4008" s="117" t="s">
        <v>5926</v>
      </c>
    </row>
    <row r="4009" spans="48:56" x14ac:dyDescent="0.25">
      <c r="AV4009" s="201"/>
      <c r="AW4009" s="201"/>
      <c r="AX4009" s="201"/>
      <c r="AZ4009" s="201"/>
      <c r="BB4009"/>
      <c r="BD4009" s="117" t="s">
        <v>5927</v>
      </c>
    </row>
    <row r="4010" spans="48:56" x14ac:dyDescent="0.25">
      <c r="AV4010" s="201"/>
      <c r="AW4010" s="201"/>
      <c r="AX4010" s="201"/>
      <c r="AZ4010" s="201"/>
      <c r="BB4010"/>
      <c r="BD4010" s="117" t="s">
        <v>5928</v>
      </c>
    </row>
    <row r="4011" spans="48:56" x14ac:dyDescent="0.25">
      <c r="AV4011" s="201"/>
      <c r="AW4011" s="201"/>
      <c r="AX4011" s="201"/>
      <c r="AZ4011" s="201"/>
      <c r="BB4011"/>
      <c r="BD4011" s="117" t="s">
        <v>5929</v>
      </c>
    </row>
    <row r="4012" spans="48:56" x14ac:dyDescent="0.25">
      <c r="AV4012" s="201"/>
      <c r="AW4012" s="201"/>
      <c r="AX4012" s="201"/>
      <c r="AZ4012" s="201"/>
      <c r="BB4012"/>
      <c r="BD4012" s="117" t="s">
        <v>5930</v>
      </c>
    </row>
    <row r="4013" spans="48:56" x14ac:dyDescent="0.25">
      <c r="AV4013" s="201"/>
      <c r="AW4013" s="201"/>
      <c r="AX4013" s="201"/>
      <c r="AZ4013" s="201"/>
      <c r="BB4013"/>
      <c r="BD4013" s="117" t="s">
        <v>5931</v>
      </c>
    </row>
    <row r="4014" spans="48:56" x14ac:dyDescent="0.25">
      <c r="AV4014" s="201"/>
      <c r="AW4014" s="201"/>
      <c r="AX4014" s="201"/>
      <c r="AZ4014" s="201"/>
      <c r="BB4014"/>
      <c r="BD4014" s="117" t="s">
        <v>5932</v>
      </c>
    </row>
    <row r="4015" spans="48:56" x14ac:dyDescent="0.25">
      <c r="AV4015" s="201"/>
      <c r="AW4015" s="201"/>
      <c r="AX4015" s="201"/>
      <c r="AZ4015" s="201"/>
      <c r="BB4015"/>
      <c r="BD4015" s="117" t="s">
        <v>5933</v>
      </c>
    </row>
    <row r="4016" spans="48:56" x14ac:dyDescent="0.25">
      <c r="AV4016" s="201"/>
      <c r="AW4016" s="201"/>
      <c r="AX4016" s="201"/>
      <c r="AZ4016" s="201"/>
      <c r="BB4016"/>
      <c r="BD4016" s="117" t="s">
        <v>5934</v>
      </c>
    </row>
    <row r="4017" spans="48:56" x14ac:dyDescent="0.25">
      <c r="AV4017" s="201"/>
      <c r="AW4017" s="201"/>
      <c r="AX4017" s="201"/>
      <c r="AZ4017" s="201"/>
      <c r="BB4017"/>
      <c r="BD4017" s="117" t="s">
        <v>5935</v>
      </c>
    </row>
    <row r="4018" spans="48:56" x14ac:dyDescent="0.25">
      <c r="AV4018" s="201"/>
      <c r="AW4018" s="201"/>
      <c r="AX4018" s="201"/>
      <c r="AZ4018" s="201"/>
      <c r="BB4018"/>
      <c r="BD4018" s="117" t="s">
        <v>5936</v>
      </c>
    </row>
    <row r="4019" spans="48:56" x14ac:dyDescent="0.25">
      <c r="AV4019" s="201"/>
      <c r="AW4019" s="201"/>
      <c r="AX4019" s="201"/>
      <c r="AZ4019" s="201"/>
      <c r="BB4019"/>
      <c r="BD4019" s="117" t="s">
        <v>5937</v>
      </c>
    </row>
    <row r="4020" spans="48:56" x14ac:dyDescent="0.25">
      <c r="AV4020" s="201"/>
      <c r="AW4020" s="201"/>
      <c r="AX4020" s="201"/>
      <c r="AZ4020" s="201"/>
      <c r="BB4020"/>
      <c r="BD4020" s="117" t="s">
        <v>5938</v>
      </c>
    </row>
    <row r="4021" spans="48:56" x14ac:dyDescent="0.25">
      <c r="AV4021" s="201"/>
      <c r="AW4021" s="201"/>
      <c r="AX4021" s="201"/>
      <c r="AZ4021" s="201"/>
      <c r="BB4021"/>
      <c r="BD4021" s="117" t="s">
        <v>5939</v>
      </c>
    </row>
    <row r="4022" spans="48:56" x14ac:dyDescent="0.25">
      <c r="AV4022" s="201"/>
      <c r="AW4022" s="201"/>
      <c r="AX4022" s="201"/>
      <c r="AZ4022" s="201"/>
      <c r="BB4022"/>
      <c r="BD4022" s="117" t="s">
        <v>5940</v>
      </c>
    </row>
    <row r="4023" spans="48:56" x14ac:dyDescent="0.25">
      <c r="AV4023" s="201"/>
      <c r="AW4023" s="201"/>
      <c r="AX4023" s="201"/>
      <c r="AZ4023" s="201"/>
      <c r="BB4023"/>
      <c r="BD4023" s="117" t="s">
        <v>5941</v>
      </c>
    </row>
    <row r="4024" spans="48:56" x14ac:dyDescent="0.25">
      <c r="AV4024" s="201"/>
      <c r="AW4024" s="201"/>
      <c r="AX4024" s="201"/>
      <c r="AZ4024" s="201"/>
      <c r="BB4024"/>
      <c r="BD4024" s="117" t="s">
        <v>5942</v>
      </c>
    </row>
    <row r="4025" spans="48:56" x14ac:dyDescent="0.25">
      <c r="AV4025" s="201"/>
      <c r="AW4025" s="201"/>
      <c r="AX4025" s="201"/>
      <c r="AZ4025" s="201"/>
      <c r="BB4025"/>
      <c r="BD4025" s="117" t="s">
        <v>5943</v>
      </c>
    </row>
    <row r="4026" spans="48:56" x14ac:dyDescent="0.25">
      <c r="AV4026" s="201"/>
      <c r="AW4026" s="201"/>
      <c r="AX4026" s="201"/>
      <c r="AZ4026" s="201"/>
      <c r="BB4026"/>
      <c r="BD4026" s="117" t="s">
        <v>5944</v>
      </c>
    </row>
    <row r="4027" spans="48:56" x14ac:dyDescent="0.25">
      <c r="AV4027" s="201"/>
      <c r="AW4027" s="201"/>
      <c r="AX4027" s="201"/>
      <c r="AZ4027" s="201"/>
      <c r="BB4027"/>
      <c r="BD4027" s="117" t="s">
        <v>5945</v>
      </c>
    </row>
    <row r="4028" spans="48:56" x14ac:dyDescent="0.25">
      <c r="AV4028" s="201"/>
      <c r="AW4028" s="201"/>
      <c r="AX4028" s="201"/>
      <c r="AZ4028" s="201"/>
      <c r="BB4028"/>
      <c r="BD4028" s="117" t="s">
        <v>5946</v>
      </c>
    </row>
    <row r="4029" spans="48:56" x14ac:dyDescent="0.25">
      <c r="AV4029" s="201"/>
      <c r="AW4029" s="201"/>
      <c r="AX4029" s="201"/>
      <c r="AZ4029" s="201"/>
      <c r="BB4029"/>
      <c r="BD4029" s="117" t="s">
        <v>5947</v>
      </c>
    </row>
    <row r="4030" spans="48:56" x14ac:dyDescent="0.25">
      <c r="AV4030" s="201"/>
      <c r="AW4030" s="201"/>
      <c r="AX4030" s="201"/>
      <c r="AZ4030" s="201"/>
      <c r="BB4030"/>
      <c r="BD4030" s="117" t="s">
        <v>5948</v>
      </c>
    </row>
    <row r="4031" spans="48:56" x14ac:dyDescent="0.25">
      <c r="AV4031" s="201"/>
      <c r="AW4031" s="201"/>
      <c r="AX4031" s="201"/>
      <c r="AZ4031" s="201"/>
      <c r="BB4031"/>
      <c r="BD4031" s="117" t="s">
        <v>5949</v>
      </c>
    </row>
    <row r="4032" spans="48:56" x14ac:dyDescent="0.25">
      <c r="AV4032" s="201"/>
      <c r="AW4032" s="201"/>
      <c r="AX4032" s="201"/>
      <c r="AZ4032" s="201"/>
      <c r="BB4032"/>
      <c r="BD4032" s="117" t="s">
        <v>5950</v>
      </c>
    </row>
    <row r="4033" spans="48:56" x14ac:dyDescent="0.25">
      <c r="AV4033" s="201"/>
      <c r="AW4033" s="201"/>
      <c r="AX4033" s="201"/>
      <c r="AZ4033" s="201"/>
      <c r="BB4033"/>
      <c r="BD4033" s="117" t="s">
        <v>5951</v>
      </c>
    </row>
    <row r="4034" spans="48:56" x14ac:dyDescent="0.25">
      <c r="AV4034" s="201"/>
      <c r="AW4034" s="201"/>
      <c r="AX4034" s="201"/>
      <c r="AZ4034" s="201"/>
      <c r="BB4034"/>
      <c r="BD4034" s="117" t="s">
        <v>5952</v>
      </c>
    </row>
    <row r="4035" spans="48:56" x14ac:dyDescent="0.25">
      <c r="AV4035" s="201"/>
      <c r="AW4035" s="201"/>
      <c r="AX4035" s="201"/>
      <c r="AZ4035" s="201"/>
      <c r="BB4035"/>
      <c r="BD4035" s="117" t="s">
        <v>5953</v>
      </c>
    </row>
    <row r="4036" spans="48:56" x14ac:dyDescent="0.25">
      <c r="AV4036" s="201"/>
      <c r="AW4036" s="201"/>
      <c r="AX4036" s="201"/>
      <c r="AZ4036" s="201"/>
      <c r="BB4036"/>
      <c r="BD4036" s="117" t="s">
        <v>5954</v>
      </c>
    </row>
    <row r="4037" spans="48:56" x14ac:dyDescent="0.25">
      <c r="AV4037" s="201"/>
      <c r="AW4037" s="201"/>
      <c r="AX4037" s="201"/>
      <c r="AZ4037" s="201"/>
      <c r="BB4037"/>
      <c r="BD4037" s="117" t="s">
        <v>5955</v>
      </c>
    </row>
    <row r="4038" spans="48:56" x14ac:dyDescent="0.25">
      <c r="AV4038" s="201"/>
      <c r="AW4038" s="201"/>
      <c r="AX4038" s="201"/>
      <c r="AZ4038" s="201"/>
      <c r="BB4038"/>
      <c r="BD4038" s="117" t="s">
        <v>5956</v>
      </c>
    </row>
    <row r="4039" spans="48:56" x14ac:dyDescent="0.25">
      <c r="AV4039" s="201"/>
      <c r="AW4039" s="201"/>
      <c r="AX4039" s="201"/>
      <c r="AZ4039" s="201"/>
      <c r="BB4039"/>
      <c r="BD4039" s="117" t="s">
        <v>5957</v>
      </c>
    </row>
    <row r="4040" spans="48:56" x14ac:dyDescent="0.25">
      <c r="AV4040" s="201"/>
      <c r="AW4040" s="201"/>
      <c r="AX4040" s="201"/>
      <c r="AZ4040" s="201"/>
      <c r="BB4040"/>
      <c r="BD4040" s="117" t="s">
        <v>5958</v>
      </c>
    </row>
    <row r="4041" spans="48:56" x14ac:dyDescent="0.25">
      <c r="AV4041" s="201"/>
      <c r="AW4041" s="201"/>
      <c r="AX4041" s="201"/>
      <c r="AZ4041" s="201"/>
      <c r="BB4041"/>
      <c r="BD4041" s="117" t="s">
        <v>5959</v>
      </c>
    </row>
    <row r="4042" spans="48:56" x14ac:dyDescent="0.25">
      <c r="AV4042" s="201"/>
      <c r="AW4042" s="201"/>
      <c r="AX4042" s="201"/>
      <c r="AZ4042" s="201"/>
      <c r="BB4042"/>
      <c r="BD4042" s="117" t="s">
        <v>5960</v>
      </c>
    </row>
    <row r="4043" spans="48:56" x14ac:dyDescent="0.25">
      <c r="AV4043" s="201"/>
      <c r="AW4043" s="201"/>
      <c r="AX4043" s="201"/>
      <c r="AZ4043" s="201"/>
      <c r="BB4043"/>
      <c r="BD4043" s="117" t="s">
        <v>5961</v>
      </c>
    </row>
    <row r="4044" spans="48:56" x14ac:dyDescent="0.25">
      <c r="AV4044" s="201"/>
      <c r="AW4044" s="201"/>
      <c r="AX4044" s="201"/>
      <c r="AZ4044" s="201"/>
      <c r="BB4044"/>
      <c r="BD4044" s="117" t="s">
        <v>5962</v>
      </c>
    </row>
    <row r="4045" spans="48:56" x14ac:dyDescent="0.25">
      <c r="AV4045" s="201"/>
      <c r="AW4045" s="201"/>
      <c r="AX4045" s="201"/>
      <c r="AZ4045" s="201"/>
      <c r="BB4045"/>
      <c r="BD4045" s="117" t="s">
        <v>5963</v>
      </c>
    </row>
    <row r="4046" spans="48:56" x14ac:dyDescent="0.25">
      <c r="AV4046" s="201"/>
      <c r="AW4046" s="201"/>
      <c r="AX4046" s="201"/>
      <c r="AZ4046" s="201"/>
      <c r="BB4046"/>
      <c r="BD4046" s="117" t="s">
        <v>5964</v>
      </c>
    </row>
    <row r="4047" spans="48:56" x14ac:dyDescent="0.25">
      <c r="AV4047" s="201"/>
      <c r="AW4047" s="201"/>
      <c r="AX4047" s="201"/>
      <c r="AZ4047" s="201"/>
      <c r="BB4047"/>
      <c r="BD4047" s="117" t="s">
        <v>5965</v>
      </c>
    </row>
    <row r="4048" spans="48:56" x14ac:dyDescent="0.25">
      <c r="AV4048" s="201"/>
      <c r="AW4048" s="201"/>
      <c r="AX4048" s="201"/>
      <c r="AZ4048" s="201"/>
      <c r="BB4048"/>
      <c r="BD4048" s="117" t="s">
        <v>5966</v>
      </c>
    </row>
    <row r="4049" spans="48:56" x14ac:dyDescent="0.25">
      <c r="AV4049" s="201"/>
      <c r="AW4049" s="201"/>
      <c r="AX4049" s="201"/>
      <c r="AZ4049" s="201"/>
      <c r="BB4049"/>
      <c r="BD4049" s="117" t="s">
        <v>5967</v>
      </c>
    </row>
    <row r="4050" spans="48:56" x14ac:dyDescent="0.25">
      <c r="AV4050" s="201"/>
      <c r="AW4050" s="201"/>
      <c r="AX4050" s="201"/>
      <c r="AZ4050" s="201"/>
      <c r="BB4050"/>
      <c r="BD4050" s="117" t="s">
        <v>5968</v>
      </c>
    </row>
    <row r="4051" spans="48:56" x14ac:dyDescent="0.25">
      <c r="AV4051" s="201"/>
      <c r="AW4051" s="201"/>
      <c r="AX4051" s="201"/>
      <c r="AZ4051" s="201"/>
      <c r="BB4051"/>
      <c r="BD4051" s="117" t="s">
        <v>5969</v>
      </c>
    </row>
    <row r="4052" spans="48:56" x14ac:dyDescent="0.25">
      <c r="AV4052" s="201"/>
      <c r="AW4052" s="201"/>
      <c r="AX4052" s="201"/>
      <c r="AZ4052" s="201"/>
      <c r="BB4052"/>
      <c r="BD4052" s="117" t="s">
        <v>5970</v>
      </c>
    </row>
    <row r="4053" spans="48:56" x14ac:dyDescent="0.25">
      <c r="AV4053" s="201"/>
      <c r="AW4053" s="201"/>
      <c r="AX4053" s="201"/>
      <c r="AZ4053" s="201"/>
      <c r="BB4053"/>
      <c r="BD4053" s="117" t="s">
        <v>5971</v>
      </c>
    </row>
    <row r="4054" spans="48:56" x14ac:dyDescent="0.25">
      <c r="AV4054" s="201"/>
      <c r="AW4054" s="201"/>
      <c r="AX4054" s="201"/>
      <c r="AZ4054" s="201"/>
      <c r="BB4054"/>
      <c r="BD4054" s="117" t="s">
        <v>5972</v>
      </c>
    </row>
    <row r="4055" spans="48:56" x14ac:dyDescent="0.25">
      <c r="AV4055" s="201"/>
      <c r="AW4055" s="201"/>
      <c r="AX4055" s="201"/>
      <c r="AZ4055" s="201"/>
      <c r="BB4055"/>
      <c r="BD4055" s="117" t="s">
        <v>5973</v>
      </c>
    </row>
    <row r="4056" spans="48:56" x14ac:dyDescent="0.25">
      <c r="AV4056" s="201"/>
      <c r="AW4056" s="201"/>
      <c r="AX4056" s="201"/>
      <c r="AZ4056" s="201"/>
      <c r="BB4056"/>
      <c r="BD4056" s="117" t="s">
        <v>5974</v>
      </c>
    </row>
    <row r="4057" spans="48:56" x14ac:dyDescent="0.25">
      <c r="AV4057" s="201"/>
      <c r="AW4057" s="201"/>
      <c r="AX4057" s="201"/>
      <c r="AZ4057" s="201"/>
      <c r="BB4057"/>
      <c r="BD4057" s="117" t="s">
        <v>5975</v>
      </c>
    </row>
    <row r="4058" spans="48:56" x14ac:dyDescent="0.25">
      <c r="AV4058" s="201"/>
      <c r="AW4058" s="201"/>
      <c r="AX4058" s="201"/>
      <c r="AZ4058" s="201"/>
      <c r="BB4058"/>
      <c r="BD4058" s="117" t="s">
        <v>5976</v>
      </c>
    </row>
    <row r="4059" spans="48:56" x14ac:dyDescent="0.25">
      <c r="AV4059" s="201"/>
      <c r="AW4059" s="201"/>
      <c r="AX4059" s="201"/>
      <c r="AZ4059" s="201"/>
      <c r="BB4059"/>
      <c r="BD4059" s="117" t="s">
        <v>5977</v>
      </c>
    </row>
    <row r="4060" spans="48:56" x14ac:dyDescent="0.25">
      <c r="AV4060" s="201"/>
      <c r="AW4060" s="201"/>
      <c r="AX4060" s="201"/>
      <c r="AZ4060" s="201"/>
      <c r="BB4060"/>
      <c r="BD4060" s="117" t="s">
        <v>5978</v>
      </c>
    </row>
    <row r="4061" spans="48:56" x14ac:dyDescent="0.25">
      <c r="AV4061" s="201"/>
      <c r="AW4061" s="201"/>
      <c r="AX4061" s="201"/>
      <c r="AZ4061" s="201"/>
      <c r="BB4061"/>
      <c r="BD4061" s="117" t="s">
        <v>5979</v>
      </c>
    </row>
    <row r="4062" spans="48:56" x14ac:dyDescent="0.25">
      <c r="AV4062" s="201"/>
      <c r="AW4062" s="201"/>
      <c r="AX4062" s="201"/>
      <c r="AZ4062" s="201"/>
      <c r="BB4062"/>
      <c r="BD4062" s="117" t="s">
        <v>5980</v>
      </c>
    </row>
    <row r="4063" spans="48:56" x14ac:dyDescent="0.25">
      <c r="AV4063" s="201"/>
      <c r="AW4063" s="201"/>
      <c r="AX4063" s="201"/>
      <c r="AZ4063" s="201"/>
      <c r="BB4063"/>
      <c r="BD4063" s="117" t="s">
        <v>5981</v>
      </c>
    </row>
    <row r="4064" spans="48:56" x14ac:dyDescent="0.25">
      <c r="AV4064" s="201"/>
      <c r="AW4064" s="201"/>
      <c r="AX4064" s="201"/>
      <c r="AZ4064" s="201"/>
      <c r="BB4064"/>
      <c r="BD4064" s="117" t="s">
        <v>5982</v>
      </c>
    </row>
    <row r="4065" spans="48:56" x14ac:dyDescent="0.25">
      <c r="AV4065" s="201"/>
      <c r="AW4065" s="201"/>
      <c r="AX4065" s="201"/>
      <c r="AZ4065" s="201"/>
      <c r="BB4065"/>
      <c r="BD4065" s="117" t="s">
        <v>5983</v>
      </c>
    </row>
    <row r="4066" spans="48:56" x14ac:dyDescent="0.25">
      <c r="AV4066" s="201"/>
      <c r="AW4066" s="201"/>
      <c r="AX4066" s="201"/>
      <c r="AZ4066" s="201"/>
      <c r="BB4066"/>
      <c r="BD4066" s="117" t="s">
        <v>5984</v>
      </c>
    </row>
    <row r="4067" spans="48:56" x14ac:dyDescent="0.25">
      <c r="AV4067" s="201"/>
      <c r="AW4067" s="201"/>
      <c r="AX4067" s="201"/>
      <c r="AZ4067" s="201"/>
      <c r="BB4067"/>
      <c r="BD4067" s="117" t="s">
        <v>5985</v>
      </c>
    </row>
    <row r="4068" spans="48:56" x14ac:dyDescent="0.25">
      <c r="AV4068" s="201"/>
      <c r="AW4068" s="201"/>
      <c r="AX4068" s="201"/>
      <c r="AZ4068" s="201"/>
      <c r="BB4068"/>
      <c r="BD4068" s="117" t="s">
        <v>5986</v>
      </c>
    </row>
    <row r="4069" spans="48:56" x14ac:dyDescent="0.25">
      <c r="AV4069" s="201"/>
      <c r="AW4069" s="201"/>
      <c r="AX4069" s="201"/>
      <c r="AZ4069" s="201"/>
      <c r="BB4069"/>
      <c r="BD4069" s="117" t="s">
        <v>5987</v>
      </c>
    </row>
    <row r="4070" spans="48:56" x14ac:dyDescent="0.25">
      <c r="AV4070" s="201"/>
      <c r="AW4070" s="201"/>
      <c r="AX4070" s="201"/>
      <c r="AZ4070" s="201"/>
      <c r="BB4070"/>
      <c r="BD4070" s="117" t="s">
        <v>5988</v>
      </c>
    </row>
    <row r="4071" spans="48:56" x14ac:dyDescent="0.25">
      <c r="AV4071" s="201"/>
      <c r="AW4071" s="201"/>
      <c r="AX4071" s="201"/>
      <c r="AZ4071" s="201"/>
      <c r="BB4071"/>
      <c r="BD4071" s="117" t="s">
        <v>5989</v>
      </c>
    </row>
    <row r="4072" spans="48:56" x14ac:dyDescent="0.25">
      <c r="AV4072" s="201"/>
      <c r="AW4072" s="201"/>
      <c r="AX4072" s="201"/>
      <c r="AZ4072" s="201"/>
      <c r="BB4072"/>
      <c r="BD4072" s="117" t="s">
        <v>5990</v>
      </c>
    </row>
    <row r="4073" spans="48:56" x14ac:dyDescent="0.25">
      <c r="AV4073" s="201"/>
      <c r="AW4073" s="201"/>
      <c r="AX4073" s="201"/>
      <c r="AZ4073" s="201"/>
      <c r="BB4073"/>
      <c r="BD4073" s="117" t="s">
        <v>5991</v>
      </c>
    </row>
    <row r="4074" spans="48:56" x14ac:dyDescent="0.25">
      <c r="AV4074" s="201"/>
      <c r="AW4074" s="201"/>
      <c r="AX4074" s="201"/>
      <c r="AZ4074" s="201"/>
      <c r="BB4074"/>
      <c r="BD4074" s="117" t="s">
        <v>5992</v>
      </c>
    </row>
    <row r="4075" spans="48:56" x14ac:dyDescent="0.25">
      <c r="AV4075" s="201"/>
      <c r="AW4075" s="201"/>
      <c r="AX4075" s="201"/>
      <c r="AZ4075" s="201"/>
      <c r="BB4075"/>
      <c r="BD4075" s="117" t="s">
        <v>5993</v>
      </c>
    </row>
    <row r="4076" spans="48:56" x14ac:dyDescent="0.25">
      <c r="AV4076" s="201"/>
      <c r="AW4076" s="201"/>
      <c r="AX4076" s="201"/>
      <c r="AZ4076" s="201"/>
      <c r="BB4076"/>
      <c r="BD4076" s="117" t="s">
        <v>5994</v>
      </c>
    </row>
    <row r="4077" spans="48:56" x14ac:dyDescent="0.25">
      <c r="AV4077" s="201"/>
      <c r="AW4077" s="201"/>
      <c r="AX4077" s="201"/>
      <c r="AZ4077" s="201"/>
      <c r="BB4077"/>
      <c r="BD4077" s="117" t="s">
        <v>5995</v>
      </c>
    </row>
    <row r="4078" spans="48:56" x14ac:dyDescent="0.25">
      <c r="AV4078" s="201"/>
      <c r="AW4078" s="201"/>
      <c r="AX4078" s="201"/>
      <c r="AZ4078" s="201"/>
      <c r="BB4078"/>
      <c r="BD4078" s="117" t="s">
        <v>5996</v>
      </c>
    </row>
    <row r="4079" spans="48:56" x14ac:dyDescent="0.25">
      <c r="AV4079" s="201"/>
      <c r="AW4079" s="201"/>
      <c r="AX4079" s="201"/>
      <c r="AZ4079" s="201"/>
      <c r="BB4079"/>
      <c r="BD4079" s="117" t="s">
        <v>5997</v>
      </c>
    </row>
    <row r="4080" spans="48:56" x14ac:dyDescent="0.25">
      <c r="AV4080" s="201"/>
      <c r="AW4080" s="201"/>
      <c r="AX4080" s="201"/>
      <c r="AZ4080" s="201"/>
      <c r="BB4080"/>
      <c r="BD4080" s="117" t="s">
        <v>5998</v>
      </c>
    </row>
    <row r="4081" spans="48:56" x14ac:dyDescent="0.25">
      <c r="AV4081" s="201"/>
      <c r="AW4081" s="201"/>
      <c r="AX4081" s="201"/>
      <c r="AZ4081" s="201"/>
      <c r="BB4081"/>
      <c r="BD4081" s="117" t="s">
        <v>5999</v>
      </c>
    </row>
    <row r="4082" spans="48:56" x14ac:dyDescent="0.25">
      <c r="AV4082" s="201"/>
      <c r="AW4082" s="201"/>
      <c r="AX4082" s="201"/>
      <c r="AZ4082" s="201"/>
      <c r="BB4082"/>
      <c r="BD4082" s="117" t="s">
        <v>6000</v>
      </c>
    </row>
    <row r="4083" spans="48:56" x14ac:dyDescent="0.25">
      <c r="AV4083" s="201"/>
      <c r="AW4083" s="201"/>
      <c r="AX4083" s="201"/>
      <c r="AZ4083" s="201"/>
      <c r="BB4083"/>
      <c r="BD4083" s="117" t="s">
        <v>6001</v>
      </c>
    </row>
    <row r="4084" spans="48:56" x14ac:dyDescent="0.25">
      <c r="AV4084" s="201"/>
      <c r="AW4084" s="201"/>
      <c r="AX4084" s="201"/>
      <c r="AZ4084" s="201"/>
      <c r="BB4084"/>
      <c r="BD4084" s="117" t="s">
        <v>6002</v>
      </c>
    </row>
    <row r="4085" spans="48:56" x14ac:dyDescent="0.25">
      <c r="AV4085" s="201"/>
      <c r="AW4085" s="201"/>
      <c r="AX4085" s="201"/>
      <c r="AZ4085" s="201"/>
      <c r="BB4085"/>
      <c r="BD4085" s="117" t="s">
        <v>6003</v>
      </c>
    </row>
    <row r="4086" spans="48:56" x14ac:dyDescent="0.25">
      <c r="AV4086" s="201"/>
      <c r="AW4086" s="201"/>
      <c r="AX4086" s="201"/>
      <c r="AZ4086" s="201"/>
      <c r="BB4086"/>
      <c r="BD4086" s="117" t="s">
        <v>6004</v>
      </c>
    </row>
    <row r="4087" spans="48:56" x14ac:dyDescent="0.25">
      <c r="AV4087" s="201"/>
      <c r="AW4087" s="201"/>
      <c r="AX4087" s="201"/>
      <c r="AZ4087" s="201"/>
      <c r="BB4087"/>
      <c r="BD4087" s="117" t="s">
        <v>6005</v>
      </c>
    </row>
    <row r="4088" spans="48:56" x14ac:dyDescent="0.25">
      <c r="AV4088" s="201"/>
      <c r="AW4088" s="201"/>
      <c r="AX4088" s="201"/>
      <c r="AZ4088" s="201"/>
      <c r="BB4088"/>
      <c r="BD4088" s="117" t="s">
        <v>6006</v>
      </c>
    </row>
    <row r="4089" spans="48:56" x14ac:dyDescent="0.25">
      <c r="AV4089" s="201"/>
      <c r="AW4089" s="201"/>
      <c r="AX4089" s="201"/>
      <c r="AZ4089" s="201"/>
      <c r="BB4089"/>
      <c r="BD4089" s="117" t="s">
        <v>6007</v>
      </c>
    </row>
    <row r="4090" spans="48:56" x14ac:dyDescent="0.25">
      <c r="AV4090" s="201"/>
      <c r="AW4090" s="201"/>
      <c r="AX4090" s="201"/>
      <c r="AZ4090" s="201"/>
      <c r="BB4090"/>
      <c r="BD4090" s="117" t="s">
        <v>6008</v>
      </c>
    </row>
    <row r="4091" spans="48:56" x14ac:dyDescent="0.25">
      <c r="AV4091" s="201"/>
      <c r="AW4091" s="201"/>
      <c r="AX4091" s="201"/>
      <c r="AZ4091" s="201"/>
      <c r="BB4091"/>
      <c r="BD4091" s="117" t="s">
        <v>6009</v>
      </c>
    </row>
    <row r="4092" spans="48:56" x14ac:dyDescent="0.25">
      <c r="AV4092" s="201"/>
      <c r="AW4092" s="201"/>
      <c r="AX4092" s="201"/>
      <c r="AZ4092" s="201"/>
      <c r="BB4092"/>
      <c r="BD4092" s="117" t="s">
        <v>6010</v>
      </c>
    </row>
    <row r="4093" spans="48:56" x14ac:dyDescent="0.25">
      <c r="AV4093" s="201"/>
      <c r="AW4093" s="201"/>
      <c r="AX4093" s="201"/>
      <c r="AZ4093" s="201"/>
      <c r="BB4093"/>
      <c r="BD4093" s="117" t="s">
        <v>6011</v>
      </c>
    </row>
    <row r="4094" spans="48:56" x14ac:dyDescent="0.25">
      <c r="AV4094" s="201"/>
      <c r="AW4094" s="201"/>
      <c r="AX4094" s="201"/>
      <c r="AZ4094" s="201"/>
      <c r="BB4094"/>
      <c r="BD4094" s="117" t="s">
        <v>6012</v>
      </c>
    </row>
    <row r="4095" spans="48:56" x14ac:dyDescent="0.25">
      <c r="AV4095" s="201"/>
      <c r="AW4095" s="201"/>
      <c r="AX4095" s="201"/>
      <c r="AZ4095" s="201"/>
      <c r="BB4095"/>
      <c r="BD4095" s="117" t="s">
        <v>6013</v>
      </c>
    </row>
    <row r="4096" spans="48:56" x14ac:dyDescent="0.25">
      <c r="AV4096" s="201"/>
      <c r="AW4096" s="201"/>
      <c r="AX4096" s="201"/>
      <c r="AZ4096" s="201"/>
      <c r="BB4096"/>
      <c r="BD4096" s="117" t="s">
        <v>6014</v>
      </c>
    </row>
    <row r="4097" spans="48:56" x14ac:dyDescent="0.25">
      <c r="AV4097" s="201"/>
      <c r="AW4097" s="201"/>
      <c r="AX4097" s="201"/>
      <c r="AZ4097" s="201"/>
      <c r="BB4097"/>
      <c r="BD4097" s="117" t="s">
        <v>6015</v>
      </c>
    </row>
    <row r="4098" spans="48:56" x14ac:dyDescent="0.25">
      <c r="AV4098" s="201"/>
      <c r="AW4098" s="201"/>
      <c r="AX4098" s="201"/>
      <c r="AZ4098" s="201"/>
      <c r="BB4098"/>
      <c r="BD4098" s="117" t="s">
        <v>6016</v>
      </c>
    </row>
    <row r="4099" spans="48:56" x14ac:dyDescent="0.25">
      <c r="AV4099" s="201"/>
      <c r="AW4099" s="201"/>
      <c r="AX4099" s="201"/>
      <c r="AZ4099" s="201"/>
      <c r="BB4099"/>
      <c r="BD4099" s="117" t="s">
        <v>6017</v>
      </c>
    </row>
    <row r="4100" spans="48:56" x14ac:dyDescent="0.25">
      <c r="AV4100" s="201"/>
      <c r="AW4100" s="201"/>
      <c r="AX4100" s="201"/>
      <c r="AZ4100" s="201"/>
      <c r="BB4100"/>
      <c r="BD4100" s="117" t="s">
        <v>6018</v>
      </c>
    </row>
    <row r="4101" spans="48:56" x14ac:dyDescent="0.25">
      <c r="AV4101" s="201"/>
      <c r="AW4101" s="201"/>
      <c r="AX4101" s="201"/>
      <c r="AZ4101" s="201"/>
      <c r="BB4101"/>
      <c r="BD4101" s="117" t="s">
        <v>6019</v>
      </c>
    </row>
    <row r="4102" spans="48:56" x14ac:dyDescent="0.25">
      <c r="AV4102" s="201"/>
      <c r="AW4102" s="201"/>
      <c r="AX4102" s="201"/>
      <c r="AZ4102" s="201"/>
      <c r="BB4102"/>
      <c r="BD4102" s="117" t="s">
        <v>6020</v>
      </c>
    </row>
    <row r="4103" spans="48:56" x14ac:dyDescent="0.25">
      <c r="AV4103" s="201"/>
      <c r="AW4103" s="201"/>
      <c r="AX4103" s="201"/>
      <c r="AZ4103" s="201"/>
      <c r="BB4103"/>
      <c r="BD4103" s="117" t="s">
        <v>6021</v>
      </c>
    </row>
    <row r="4104" spans="48:56" x14ac:dyDescent="0.25">
      <c r="AV4104" s="201"/>
      <c r="AW4104" s="201"/>
      <c r="AX4104" s="201"/>
      <c r="AZ4104" s="201"/>
      <c r="BB4104"/>
      <c r="BD4104" s="117" t="s">
        <v>6022</v>
      </c>
    </row>
    <row r="4105" spans="48:56" x14ac:dyDescent="0.25">
      <c r="AV4105" s="201"/>
      <c r="AW4105" s="201"/>
      <c r="AX4105" s="201"/>
      <c r="AZ4105" s="201"/>
      <c r="BB4105"/>
      <c r="BD4105" s="117" t="s">
        <v>6023</v>
      </c>
    </row>
    <row r="4106" spans="48:56" x14ac:dyDescent="0.25">
      <c r="AV4106" s="201"/>
      <c r="AW4106" s="201"/>
      <c r="AX4106" s="201"/>
      <c r="AZ4106" s="201"/>
      <c r="BB4106"/>
      <c r="BD4106" s="117" t="s">
        <v>6024</v>
      </c>
    </row>
    <row r="4107" spans="48:56" x14ac:dyDescent="0.25">
      <c r="AV4107" s="201"/>
      <c r="AW4107" s="201"/>
      <c r="AX4107" s="201"/>
      <c r="AZ4107" s="201"/>
      <c r="BB4107"/>
      <c r="BD4107" s="117" t="s">
        <v>6025</v>
      </c>
    </row>
    <row r="4108" spans="48:56" x14ac:dyDescent="0.25">
      <c r="AV4108" s="201"/>
      <c r="AW4108" s="201"/>
      <c r="AX4108" s="201"/>
      <c r="AZ4108" s="201"/>
      <c r="BB4108"/>
      <c r="BD4108" s="117" t="s">
        <v>6026</v>
      </c>
    </row>
    <row r="4109" spans="48:56" x14ac:dyDescent="0.25">
      <c r="AV4109" s="201"/>
      <c r="AW4109" s="201"/>
      <c r="AX4109" s="201"/>
      <c r="AZ4109" s="201"/>
      <c r="BB4109"/>
      <c r="BD4109" s="117" t="s">
        <v>6027</v>
      </c>
    </row>
    <row r="4110" spans="48:56" x14ac:dyDescent="0.25">
      <c r="AV4110" s="201"/>
      <c r="AW4110" s="201"/>
      <c r="AX4110" s="201"/>
      <c r="AZ4110" s="201"/>
      <c r="BB4110"/>
      <c r="BD4110" s="117" t="s">
        <v>6028</v>
      </c>
    </row>
    <row r="4111" spans="48:56" x14ac:dyDescent="0.25">
      <c r="AV4111" s="201"/>
      <c r="AW4111" s="201"/>
      <c r="AX4111" s="201"/>
      <c r="AZ4111" s="201"/>
      <c r="BB4111"/>
      <c r="BD4111" s="117" t="s">
        <v>6029</v>
      </c>
    </row>
    <row r="4112" spans="48:56" x14ac:dyDescent="0.25">
      <c r="AV4112" s="201"/>
      <c r="AW4112" s="201"/>
      <c r="AX4112" s="201"/>
      <c r="AZ4112" s="201"/>
      <c r="BB4112"/>
      <c r="BD4112" s="117" t="s">
        <v>6030</v>
      </c>
    </row>
    <row r="4113" spans="48:56" x14ac:dyDescent="0.25">
      <c r="AV4113" s="201"/>
      <c r="AW4113" s="201"/>
      <c r="AX4113" s="201"/>
      <c r="AZ4113" s="201"/>
      <c r="BB4113"/>
      <c r="BD4113" s="117" t="s">
        <v>6031</v>
      </c>
    </row>
    <row r="4114" spans="48:56" x14ac:dyDescent="0.25">
      <c r="AV4114" s="201"/>
      <c r="AW4114" s="201"/>
      <c r="AX4114" s="201"/>
      <c r="AZ4114" s="201"/>
      <c r="BB4114"/>
      <c r="BD4114" s="117" t="s">
        <v>6032</v>
      </c>
    </row>
    <row r="4115" spans="48:56" x14ac:dyDescent="0.25">
      <c r="AV4115" s="201"/>
      <c r="AW4115" s="201"/>
      <c r="AX4115" s="201"/>
      <c r="AZ4115" s="201"/>
      <c r="BB4115"/>
      <c r="BD4115" s="117" t="s">
        <v>6033</v>
      </c>
    </row>
    <row r="4116" spans="48:56" x14ac:dyDescent="0.25">
      <c r="AV4116" s="201"/>
      <c r="AW4116" s="201"/>
      <c r="AX4116" s="201"/>
      <c r="AZ4116" s="201"/>
      <c r="BB4116"/>
      <c r="BD4116" s="117" t="s">
        <v>6034</v>
      </c>
    </row>
    <row r="4117" spans="48:56" x14ac:dyDescent="0.25">
      <c r="AV4117" s="201"/>
      <c r="AW4117" s="201"/>
      <c r="AX4117" s="201"/>
      <c r="AZ4117" s="201"/>
      <c r="BB4117"/>
      <c r="BD4117" s="117" t="s">
        <v>6035</v>
      </c>
    </row>
    <row r="4118" spans="48:56" x14ac:dyDescent="0.25">
      <c r="AV4118" s="201"/>
      <c r="AW4118" s="201"/>
      <c r="AX4118" s="201"/>
      <c r="AZ4118" s="201"/>
      <c r="BB4118"/>
      <c r="BD4118" s="117" t="s">
        <v>6036</v>
      </c>
    </row>
    <row r="4119" spans="48:56" x14ac:dyDescent="0.25">
      <c r="AV4119" s="201"/>
      <c r="AW4119" s="201"/>
      <c r="AX4119" s="201"/>
      <c r="AZ4119" s="201"/>
      <c r="BB4119"/>
      <c r="BD4119" s="117" t="s">
        <v>6037</v>
      </c>
    </row>
    <row r="4120" spans="48:56" x14ac:dyDescent="0.25">
      <c r="AV4120" s="201"/>
      <c r="AW4120" s="201"/>
      <c r="AX4120" s="201"/>
      <c r="AZ4120" s="201"/>
      <c r="BB4120"/>
      <c r="BD4120" s="117" t="s">
        <v>6038</v>
      </c>
    </row>
    <row r="4121" spans="48:56" x14ac:dyDescent="0.25">
      <c r="AV4121" s="201"/>
      <c r="AW4121" s="201"/>
      <c r="AX4121" s="201"/>
      <c r="AZ4121" s="201"/>
      <c r="BB4121"/>
      <c r="BD4121" s="117" t="s">
        <v>6039</v>
      </c>
    </row>
    <row r="4122" spans="48:56" x14ac:dyDescent="0.25">
      <c r="AV4122" s="201"/>
      <c r="AW4122" s="201"/>
      <c r="AX4122" s="201"/>
      <c r="AZ4122" s="201"/>
      <c r="BB4122"/>
      <c r="BD4122" s="117" t="s">
        <v>6040</v>
      </c>
    </row>
    <row r="4123" spans="48:56" x14ac:dyDescent="0.25">
      <c r="AV4123" s="201"/>
      <c r="AW4123" s="201"/>
      <c r="AX4123" s="201"/>
      <c r="AZ4123" s="201"/>
      <c r="BB4123"/>
      <c r="BD4123" s="117" t="s">
        <v>6041</v>
      </c>
    </row>
    <row r="4124" spans="48:56" x14ac:dyDescent="0.25">
      <c r="AV4124" s="201"/>
      <c r="AW4124" s="201"/>
      <c r="AX4124" s="201"/>
      <c r="AZ4124" s="201"/>
      <c r="BB4124"/>
      <c r="BD4124" s="117" t="s">
        <v>6042</v>
      </c>
    </row>
    <row r="4125" spans="48:56" x14ac:dyDescent="0.25">
      <c r="AV4125" s="201"/>
      <c r="AW4125" s="201"/>
      <c r="AX4125" s="201"/>
      <c r="AZ4125" s="201"/>
      <c r="BB4125"/>
      <c r="BD4125" s="117" t="s">
        <v>6043</v>
      </c>
    </row>
    <row r="4126" spans="48:56" x14ac:dyDescent="0.25">
      <c r="AV4126" s="201"/>
      <c r="AW4126" s="201"/>
      <c r="AX4126" s="201"/>
      <c r="AZ4126" s="201"/>
      <c r="BB4126"/>
      <c r="BD4126" s="117" t="s">
        <v>6044</v>
      </c>
    </row>
    <row r="4127" spans="48:56" x14ac:dyDescent="0.25">
      <c r="AV4127" s="201"/>
      <c r="AW4127" s="201"/>
      <c r="AX4127" s="201"/>
      <c r="AZ4127" s="201"/>
      <c r="BB4127"/>
      <c r="BD4127" s="117" t="s">
        <v>6045</v>
      </c>
    </row>
    <row r="4128" spans="48:56" x14ac:dyDescent="0.25">
      <c r="AV4128" s="201"/>
      <c r="AW4128" s="201"/>
      <c r="AX4128" s="201"/>
      <c r="AZ4128" s="201"/>
      <c r="BB4128"/>
      <c r="BD4128" s="117" t="s">
        <v>6046</v>
      </c>
    </row>
    <row r="4129" spans="48:56" x14ac:dyDescent="0.25">
      <c r="AV4129" s="201"/>
      <c r="AW4129" s="201"/>
      <c r="AX4129" s="201"/>
      <c r="AZ4129" s="201"/>
      <c r="BB4129"/>
      <c r="BD4129" s="117" t="s">
        <v>6047</v>
      </c>
    </row>
    <row r="4130" spans="48:56" x14ac:dyDescent="0.25">
      <c r="AV4130" s="201"/>
      <c r="AW4130" s="201"/>
      <c r="AX4130" s="201"/>
      <c r="AZ4130" s="201"/>
      <c r="BB4130"/>
      <c r="BD4130" s="117" t="s">
        <v>6048</v>
      </c>
    </row>
    <row r="4131" spans="48:56" x14ac:dyDescent="0.25">
      <c r="AV4131" s="201"/>
      <c r="AW4131" s="201"/>
      <c r="AX4131" s="201"/>
      <c r="AZ4131" s="201"/>
      <c r="BB4131"/>
      <c r="BD4131" s="117" t="s">
        <v>6049</v>
      </c>
    </row>
    <row r="4132" spans="48:56" x14ac:dyDescent="0.25">
      <c r="AV4132" s="201"/>
      <c r="AW4132" s="201"/>
      <c r="AX4132" s="201"/>
      <c r="AZ4132" s="201"/>
      <c r="BB4132"/>
      <c r="BD4132" s="117" t="s">
        <v>6050</v>
      </c>
    </row>
    <row r="4133" spans="48:56" x14ac:dyDescent="0.25">
      <c r="AV4133" s="201"/>
      <c r="AW4133" s="201"/>
      <c r="AX4133" s="201"/>
      <c r="AZ4133" s="201"/>
      <c r="BB4133"/>
      <c r="BD4133" s="117" t="s">
        <v>6051</v>
      </c>
    </row>
    <row r="4134" spans="48:56" x14ac:dyDescent="0.25">
      <c r="AV4134" s="201"/>
      <c r="AW4134" s="201"/>
      <c r="AX4134" s="201"/>
      <c r="AZ4134" s="201"/>
      <c r="BB4134"/>
      <c r="BD4134" s="117" t="s">
        <v>6052</v>
      </c>
    </row>
    <row r="4135" spans="48:56" x14ac:dyDescent="0.25">
      <c r="AV4135" s="201"/>
      <c r="AW4135" s="201"/>
      <c r="AX4135" s="201"/>
      <c r="AZ4135" s="201"/>
      <c r="BB4135"/>
      <c r="BD4135" s="117" t="s">
        <v>6053</v>
      </c>
    </row>
    <row r="4136" spans="48:56" x14ac:dyDescent="0.25">
      <c r="AV4136" s="201"/>
      <c r="AW4136" s="201"/>
      <c r="AX4136" s="201"/>
      <c r="AZ4136" s="201"/>
      <c r="BB4136"/>
      <c r="BD4136" s="117" t="s">
        <v>6054</v>
      </c>
    </row>
    <row r="4137" spans="48:56" x14ac:dyDescent="0.25">
      <c r="AV4137" s="201"/>
      <c r="AW4137" s="201"/>
      <c r="AX4137" s="201"/>
      <c r="AZ4137" s="201"/>
      <c r="BB4137"/>
      <c r="BD4137" s="117" t="s">
        <v>6055</v>
      </c>
    </row>
    <row r="4138" spans="48:56" x14ac:dyDescent="0.25">
      <c r="AV4138" s="201"/>
      <c r="AW4138" s="201"/>
      <c r="AX4138" s="201"/>
      <c r="AZ4138" s="201"/>
      <c r="BB4138"/>
      <c r="BD4138" s="117" t="s">
        <v>6056</v>
      </c>
    </row>
    <row r="4139" spans="48:56" x14ac:dyDescent="0.25">
      <c r="AV4139" s="201"/>
      <c r="AW4139" s="201"/>
      <c r="AX4139" s="201"/>
      <c r="AZ4139" s="201"/>
      <c r="BB4139"/>
      <c r="BD4139" s="117" t="s">
        <v>6057</v>
      </c>
    </row>
    <row r="4140" spans="48:56" x14ac:dyDescent="0.25">
      <c r="AV4140" s="201"/>
      <c r="AW4140" s="201"/>
      <c r="AX4140" s="201"/>
      <c r="AZ4140" s="201"/>
      <c r="BB4140"/>
      <c r="BD4140" s="117" t="s">
        <v>6058</v>
      </c>
    </row>
    <row r="4141" spans="48:56" x14ac:dyDescent="0.25">
      <c r="AV4141" s="201"/>
      <c r="AW4141" s="201"/>
      <c r="AX4141" s="201"/>
      <c r="AZ4141" s="201"/>
      <c r="BB4141"/>
      <c r="BD4141" s="117" t="s">
        <v>6059</v>
      </c>
    </row>
    <row r="4142" spans="48:56" x14ac:dyDescent="0.25">
      <c r="AV4142" s="201"/>
      <c r="AW4142" s="201"/>
      <c r="AX4142" s="201"/>
      <c r="AZ4142" s="201"/>
      <c r="BB4142"/>
      <c r="BD4142" s="117" t="s">
        <v>6060</v>
      </c>
    </row>
    <row r="4143" spans="48:56" x14ac:dyDescent="0.25">
      <c r="AV4143" s="201"/>
      <c r="AW4143" s="201"/>
      <c r="AX4143" s="201"/>
      <c r="AZ4143" s="201"/>
      <c r="BB4143"/>
      <c r="BD4143" s="117" t="s">
        <v>6061</v>
      </c>
    </row>
    <row r="4144" spans="48:56" x14ac:dyDescent="0.25">
      <c r="AV4144" s="201"/>
      <c r="AW4144" s="201"/>
      <c r="AX4144" s="201"/>
      <c r="AZ4144" s="201"/>
      <c r="BB4144"/>
      <c r="BD4144" s="117" t="s">
        <v>6062</v>
      </c>
    </row>
    <row r="4145" spans="48:56" x14ac:dyDescent="0.25">
      <c r="AV4145" s="201"/>
      <c r="AW4145" s="201"/>
      <c r="AX4145" s="201"/>
      <c r="AZ4145" s="201"/>
      <c r="BB4145"/>
      <c r="BD4145" s="117" t="s">
        <v>6063</v>
      </c>
    </row>
    <row r="4146" spans="48:56" x14ac:dyDescent="0.25">
      <c r="AV4146" s="201"/>
      <c r="AW4146" s="201"/>
      <c r="AX4146" s="201"/>
      <c r="AZ4146" s="201"/>
      <c r="BB4146"/>
      <c r="BD4146" s="117" t="s">
        <v>6064</v>
      </c>
    </row>
    <row r="4147" spans="48:56" x14ac:dyDescent="0.25">
      <c r="AV4147" s="201"/>
      <c r="AW4147" s="201"/>
      <c r="AX4147" s="201"/>
      <c r="AZ4147" s="201"/>
      <c r="BB4147"/>
      <c r="BD4147" s="117" t="s">
        <v>6065</v>
      </c>
    </row>
    <row r="4148" spans="48:56" x14ac:dyDescent="0.25">
      <c r="AV4148" s="201"/>
      <c r="AW4148" s="201"/>
      <c r="AX4148" s="201"/>
      <c r="AZ4148" s="201"/>
      <c r="BB4148"/>
      <c r="BD4148" s="117" t="s">
        <v>6066</v>
      </c>
    </row>
    <row r="4149" spans="48:56" x14ac:dyDescent="0.25">
      <c r="AV4149" s="201"/>
      <c r="AW4149" s="201"/>
      <c r="AX4149" s="201"/>
      <c r="AZ4149" s="201"/>
      <c r="BB4149"/>
      <c r="BD4149" s="117" t="s">
        <v>6067</v>
      </c>
    </row>
    <row r="4150" spans="48:56" x14ac:dyDescent="0.25">
      <c r="AV4150" s="201"/>
      <c r="AW4150" s="201"/>
      <c r="AX4150" s="201"/>
      <c r="AZ4150" s="201"/>
      <c r="BB4150"/>
      <c r="BD4150" s="117" t="s">
        <v>6068</v>
      </c>
    </row>
    <row r="4151" spans="48:56" x14ac:dyDescent="0.25">
      <c r="AV4151" s="201"/>
      <c r="AW4151" s="201"/>
      <c r="AX4151" s="201"/>
      <c r="AZ4151" s="201"/>
      <c r="BB4151"/>
      <c r="BD4151" s="117" t="s">
        <v>6069</v>
      </c>
    </row>
    <row r="4152" spans="48:56" x14ac:dyDescent="0.25">
      <c r="AV4152" s="201"/>
      <c r="AW4152" s="201"/>
      <c r="AX4152" s="201"/>
      <c r="AZ4152" s="201"/>
      <c r="BB4152"/>
      <c r="BD4152" s="117" t="s">
        <v>6070</v>
      </c>
    </row>
    <row r="4153" spans="48:56" x14ac:dyDescent="0.25">
      <c r="AV4153" s="201"/>
      <c r="AW4153" s="201"/>
      <c r="AX4153" s="201"/>
      <c r="AZ4153" s="201"/>
      <c r="BB4153"/>
      <c r="BD4153" s="117" t="s">
        <v>6071</v>
      </c>
    </row>
    <row r="4154" spans="48:56" x14ac:dyDescent="0.25">
      <c r="AV4154" s="201"/>
      <c r="AW4154" s="201"/>
      <c r="AX4154" s="201"/>
      <c r="AZ4154" s="201"/>
      <c r="BB4154"/>
      <c r="BD4154" s="117" t="s">
        <v>6072</v>
      </c>
    </row>
    <row r="4155" spans="48:56" x14ac:dyDescent="0.25">
      <c r="AV4155" s="201"/>
      <c r="AW4155" s="201"/>
      <c r="AX4155" s="201"/>
      <c r="AZ4155" s="201"/>
      <c r="BB4155"/>
      <c r="BD4155" s="117" t="s">
        <v>6073</v>
      </c>
    </row>
    <row r="4156" spans="48:56" x14ac:dyDescent="0.25">
      <c r="AV4156" s="201"/>
      <c r="AW4156" s="201"/>
      <c r="AX4156" s="201"/>
      <c r="AZ4156" s="201"/>
      <c r="BB4156"/>
      <c r="BD4156" s="117" t="s">
        <v>6074</v>
      </c>
    </row>
    <row r="4157" spans="48:56" x14ac:dyDescent="0.25">
      <c r="AV4157" s="201"/>
      <c r="AW4157" s="201"/>
      <c r="AX4157" s="201"/>
      <c r="AZ4157" s="201"/>
      <c r="BB4157"/>
      <c r="BD4157" s="117" t="s">
        <v>6075</v>
      </c>
    </row>
    <row r="4158" spans="48:56" x14ac:dyDescent="0.25">
      <c r="AV4158" s="201"/>
      <c r="AW4158" s="201"/>
      <c r="AX4158" s="201"/>
      <c r="AZ4158" s="201"/>
      <c r="BB4158"/>
      <c r="BD4158" s="117" t="s">
        <v>6076</v>
      </c>
    </row>
    <row r="4159" spans="48:56" x14ac:dyDescent="0.25">
      <c r="AV4159" s="201"/>
      <c r="AW4159" s="201"/>
      <c r="AX4159" s="201"/>
      <c r="AZ4159" s="201"/>
      <c r="BB4159"/>
      <c r="BD4159" s="117" t="s">
        <v>6077</v>
      </c>
    </row>
    <row r="4160" spans="48:56" x14ac:dyDescent="0.25">
      <c r="AV4160" s="201"/>
      <c r="AW4160" s="201"/>
      <c r="AX4160" s="201"/>
      <c r="AZ4160" s="201"/>
      <c r="BB4160"/>
      <c r="BD4160" s="117" t="s">
        <v>6078</v>
      </c>
    </row>
    <row r="4161" spans="48:56" x14ac:dyDescent="0.25">
      <c r="AV4161" s="201"/>
      <c r="AW4161" s="201"/>
      <c r="AX4161" s="201"/>
      <c r="AZ4161" s="201"/>
      <c r="BB4161"/>
      <c r="BD4161" s="117" t="s">
        <v>6079</v>
      </c>
    </row>
    <row r="4162" spans="48:56" x14ac:dyDescent="0.25">
      <c r="AV4162" s="201"/>
      <c r="AW4162" s="201"/>
      <c r="AX4162" s="201"/>
      <c r="AZ4162" s="201"/>
      <c r="BB4162"/>
      <c r="BD4162" s="117" t="s">
        <v>6080</v>
      </c>
    </row>
    <row r="4163" spans="48:56" x14ac:dyDescent="0.25">
      <c r="AV4163" s="201"/>
      <c r="AW4163" s="201"/>
      <c r="AX4163" s="201"/>
      <c r="AZ4163" s="201"/>
      <c r="BB4163"/>
      <c r="BD4163" s="117" t="s">
        <v>6081</v>
      </c>
    </row>
    <row r="4164" spans="48:56" x14ac:dyDescent="0.25">
      <c r="AV4164" s="201"/>
      <c r="AW4164" s="201"/>
      <c r="AX4164" s="201"/>
      <c r="AZ4164" s="201"/>
      <c r="BB4164"/>
      <c r="BD4164" s="117" t="s">
        <v>6082</v>
      </c>
    </row>
    <row r="4165" spans="48:56" x14ac:dyDescent="0.25">
      <c r="AV4165" s="201"/>
      <c r="AW4165" s="201"/>
      <c r="AX4165" s="201"/>
      <c r="AZ4165" s="201"/>
      <c r="BB4165"/>
      <c r="BD4165" s="117" t="s">
        <v>6083</v>
      </c>
    </row>
    <row r="4166" spans="48:56" x14ac:dyDescent="0.25">
      <c r="AV4166" s="201"/>
      <c r="AW4166" s="201"/>
      <c r="AX4166" s="201"/>
      <c r="AZ4166" s="201"/>
      <c r="BB4166"/>
      <c r="BD4166" s="117" t="s">
        <v>6084</v>
      </c>
    </row>
    <row r="4167" spans="48:56" x14ac:dyDescent="0.25">
      <c r="AV4167" s="201"/>
      <c r="AW4167" s="201"/>
      <c r="AX4167" s="201"/>
      <c r="AZ4167" s="201"/>
      <c r="BB4167"/>
      <c r="BD4167" s="117" t="s">
        <v>6085</v>
      </c>
    </row>
    <row r="4168" spans="48:56" x14ac:dyDescent="0.25">
      <c r="AV4168" s="201"/>
      <c r="AW4168" s="201"/>
      <c r="AX4168" s="201"/>
      <c r="AZ4168" s="201"/>
      <c r="BB4168"/>
      <c r="BD4168" s="117" t="s">
        <v>6086</v>
      </c>
    </row>
    <row r="4169" spans="48:56" x14ac:dyDescent="0.25">
      <c r="AV4169" s="201"/>
      <c r="AW4169" s="201"/>
      <c r="AX4169" s="201"/>
      <c r="AZ4169" s="201"/>
      <c r="BB4169"/>
      <c r="BD4169" s="117" t="s">
        <v>6087</v>
      </c>
    </row>
    <row r="4170" spans="48:56" x14ac:dyDescent="0.25">
      <c r="AV4170" s="201"/>
      <c r="AW4170" s="201"/>
      <c r="AX4170" s="201"/>
      <c r="AZ4170" s="201"/>
      <c r="BB4170"/>
      <c r="BD4170" s="117" t="s">
        <v>6088</v>
      </c>
    </row>
    <row r="4171" spans="48:56" x14ac:dyDescent="0.25">
      <c r="AV4171" s="201"/>
      <c r="AW4171" s="201"/>
      <c r="AX4171" s="201"/>
      <c r="AZ4171" s="201"/>
      <c r="BB4171"/>
      <c r="BD4171" s="117" t="s">
        <v>6089</v>
      </c>
    </row>
    <row r="4172" spans="48:56" x14ac:dyDescent="0.25">
      <c r="AV4172" s="201"/>
      <c r="AW4172" s="201"/>
      <c r="AX4172" s="201"/>
      <c r="AZ4172" s="201"/>
      <c r="BB4172"/>
      <c r="BD4172" s="117" t="s">
        <v>6090</v>
      </c>
    </row>
    <row r="4173" spans="48:56" x14ac:dyDescent="0.25">
      <c r="AV4173" s="201"/>
      <c r="AW4173" s="201"/>
      <c r="AX4173" s="201"/>
      <c r="AZ4173" s="201"/>
      <c r="BB4173"/>
      <c r="BD4173" s="117" t="s">
        <v>6091</v>
      </c>
    </row>
    <row r="4174" spans="48:56" x14ac:dyDescent="0.25">
      <c r="AV4174" s="201"/>
      <c r="AW4174" s="201"/>
      <c r="AX4174" s="201"/>
      <c r="AZ4174" s="201"/>
      <c r="BB4174"/>
      <c r="BD4174" s="117" t="s">
        <v>6092</v>
      </c>
    </row>
    <row r="4175" spans="48:56" x14ac:dyDescent="0.25">
      <c r="AV4175" s="201"/>
      <c r="AW4175" s="201"/>
      <c r="AX4175" s="201"/>
      <c r="AZ4175" s="201"/>
      <c r="BB4175"/>
      <c r="BD4175" s="117" t="s">
        <v>6093</v>
      </c>
    </row>
    <row r="4176" spans="48:56" x14ac:dyDescent="0.25">
      <c r="AV4176" s="201"/>
      <c r="AW4176" s="201"/>
      <c r="AX4176" s="201"/>
      <c r="AZ4176" s="201"/>
      <c r="BB4176"/>
      <c r="BD4176" s="117" t="s">
        <v>6094</v>
      </c>
    </row>
    <row r="4177" spans="48:56" x14ac:dyDescent="0.25">
      <c r="AV4177" s="201"/>
      <c r="AW4177" s="201"/>
      <c r="AX4177" s="201"/>
      <c r="AZ4177" s="201"/>
      <c r="BB4177"/>
      <c r="BD4177" s="117" t="s">
        <v>6095</v>
      </c>
    </row>
    <row r="4178" spans="48:56" x14ac:dyDescent="0.25">
      <c r="AV4178" s="201"/>
      <c r="AW4178" s="201"/>
      <c r="AX4178" s="201"/>
      <c r="AZ4178" s="201"/>
      <c r="BB4178"/>
      <c r="BD4178" s="117" t="s">
        <v>6096</v>
      </c>
    </row>
    <row r="4179" spans="48:56" x14ac:dyDescent="0.25">
      <c r="AV4179" s="201"/>
      <c r="AW4179" s="201"/>
      <c r="AX4179" s="201"/>
      <c r="AZ4179" s="201"/>
      <c r="BB4179"/>
      <c r="BD4179" s="117" t="s">
        <v>6097</v>
      </c>
    </row>
    <row r="4180" spans="48:56" x14ac:dyDescent="0.25">
      <c r="AV4180" s="201"/>
      <c r="AW4180" s="201"/>
      <c r="AX4180" s="201"/>
      <c r="AZ4180" s="201"/>
      <c r="BB4180"/>
      <c r="BD4180" s="117" t="s">
        <v>6098</v>
      </c>
    </row>
    <row r="4181" spans="48:56" x14ac:dyDescent="0.25">
      <c r="AV4181" s="201"/>
      <c r="AW4181" s="201"/>
      <c r="AX4181" s="201"/>
      <c r="AZ4181" s="201"/>
      <c r="BB4181"/>
      <c r="BD4181" s="117" t="s">
        <v>6099</v>
      </c>
    </row>
    <row r="4182" spans="48:56" x14ac:dyDescent="0.25">
      <c r="AV4182" s="201"/>
      <c r="AW4182" s="201"/>
      <c r="AX4182" s="201"/>
      <c r="AZ4182" s="201"/>
      <c r="BB4182"/>
      <c r="BD4182" s="117" t="s">
        <v>6100</v>
      </c>
    </row>
    <row r="4183" spans="48:56" x14ac:dyDescent="0.25">
      <c r="AV4183" s="201"/>
      <c r="AW4183" s="201"/>
      <c r="AX4183" s="201"/>
      <c r="AZ4183" s="201"/>
      <c r="BB4183"/>
      <c r="BD4183" s="117" t="s">
        <v>6101</v>
      </c>
    </row>
    <row r="4184" spans="48:56" x14ac:dyDescent="0.25">
      <c r="AV4184" s="201"/>
      <c r="AW4184" s="201"/>
      <c r="AX4184" s="201"/>
      <c r="AZ4184" s="201"/>
      <c r="BB4184"/>
      <c r="BD4184" s="117" t="s">
        <v>6102</v>
      </c>
    </row>
    <row r="4185" spans="48:56" x14ac:dyDescent="0.25">
      <c r="AV4185" s="201"/>
      <c r="AW4185" s="201"/>
      <c r="AX4185" s="201"/>
      <c r="AZ4185" s="201"/>
      <c r="BB4185"/>
      <c r="BD4185" s="117" t="s">
        <v>6103</v>
      </c>
    </row>
    <row r="4186" spans="48:56" x14ac:dyDescent="0.25">
      <c r="AV4186" s="201"/>
      <c r="AW4186" s="201"/>
      <c r="AX4186" s="201"/>
      <c r="AZ4186" s="201"/>
      <c r="BB4186"/>
      <c r="BD4186" s="117" t="s">
        <v>6104</v>
      </c>
    </row>
    <row r="4187" spans="48:56" x14ac:dyDescent="0.25">
      <c r="AV4187" s="201"/>
      <c r="AW4187" s="201"/>
      <c r="AX4187" s="201"/>
      <c r="AZ4187" s="201"/>
      <c r="BB4187"/>
      <c r="BD4187" s="117" t="s">
        <v>6105</v>
      </c>
    </row>
    <row r="4188" spans="48:56" x14ac:dyDescent="0.25">
      <c r="AV4188" s="201"/>
      <c r="AW4188" s="201"/>
      <c r="AX4188" s="201"/>
      <c r="AZ4188" s="201"/>
      <c r="BB4188"/>
      <c r="BD4188" s="117" t="s">
        <v>6106</v>
      </c>
    </row>
    <row r="4189" spans="48:56" x14ac:dyDescent="0.25">
      <c r="AV4189" s="201"/>
      <c r="AW4189" s="201"/>
      <c r="AX4189" s="201"/>
      <c r="AZ4189" s="201"/>
      <c r="BB4189"/>
      <c r="BD4189" s="117" t="s">
        <v>6107</v>
      </c>
    </row>
    <row r="4190" spans="48:56" x14ac:dyDescent="0.25">
      <c r="AV4190" s="201"/>
      <c r="AW4190" s="201"/>
      <c r="AX4190" s="201"/>
      <c r="AZ4190" s="201"/>
      <c r="BB4190"/>
      <c r="BD4190" s="117" t="s">
        <v>6108</v>
      </c>
    </row>
    <row r="4191" spans="48:56" x14ac:dyDescent="0.25">
      <c r="AV4191" s="201"/>
      <c r="AW4191" s="201"/>
      <c r="AX4191" s="201"/>
      <c r="AZ4191" s="201"/>
      <c r="BB4191"/>
      <c r="BD4191" s="117" t="s">
        <v>6109</v>
      </c>
    </row>
    <row r="4192" spans="48:56" x14ac:dyDescent="0.25">
      <c r="AV4192" s="201"/>
      <c r="AW4192" s="201"/>
      <c r="AX4192" s="201"/>
      <c r="AZ4192" s="201"/>
      <c r="BB4192"/>
      <c r="BD4192" s="117" t="s">
        <v>6110</v>
      </c>
    </row>
    <row r="4193" spans="48:56" x14ac:dyDescent="0.25">
      <c r="AV4193" s="201"/>
      <c r="AW4193" s="201"/>
      <c r="AX4193" s="201"/>
      <c r="AZ4193" s="201"/>
      <c r="BB4193"/>
      <c r="BD4193" s="117" t="s">
        <v>6111</v>
      </c>
    </row>
    <row r="4194" spans="48:56" x14ac:dyDescent="0.25">
      <c r="AV4194" s="201"/>
      <c r="AW4194" s="201"/>
      <c r="AX4194" s="201"/>
      <c r="AZ4194" s="201"/>
      <c r="BB4194"/>
      <c r="BD4194" s="117" t="s">
        <v>6112</v>
      </c>
    </row>
    <row r="4195" spans="48:56" x14ac:dyDescent="0.25">
      <c r="AV4195" s="201"/>
      <c r="AW4195" s="201"/>
      <c r="AX4195" s="201"/>
      <c r="AZ4195" s="201"/>
      <c r="BB4195"/>
      <c r="BD4195" s="117" t="s">
        <v>6113</v>
      </c>
    </row>
    <row r="4196" spans="48:56" x14ac:dyDescent="0.25">
      <c r="AV4196" s="201"/>
      <c r="AW4196" s="201"/>
      <c r="AX4196" s="201"/>
      <c r="AZ4196" s="201"/>
      <c r="BB4196"/>
      <c r="BD4196" s="117" t="s">
        <v>6114</v>
      </c>
    </row>
    <row r="4197" spans="48:56" x14ac:dyDescent="0.25">
      <c r="AV4197" s="201"/>
      <c r="AW4197" s="201"/>
      <c r="AX4197" s="201"/>
      <c r="AZ4197" s="201"/>
      <c r="BB4197"/>
      <c r="BD4197" s="117" t="s">
        <v>6115</v>
      </c>
    </row>
    <row r="4198" spans="48:56" x14ac:dyDescent="0.25">
      <c r="AV4198" s="201"/>
      <c r="AW4198" s="201"/>
      <c r="AX4198" s="201"/>
      <c r="AZ4198" s="201"/>
      <c r="BB4198"/>
      <c r="BD4198" s="117" t="s">
        <v>6116</v>
      </c>
    </row>
    <row r="4199" spans="48:56" x14ac:dyDescent="0.25">
      <c r="AV4199" s="201"/>
      <c r="AW4199" s="201"/>
      <c r="AX4199" s="201"/>
      <c r="AZ4199" s="201"/>
      <c r="BB4199"/>
      <c r="BD4199" s="117" t="s">
        <v>6117</v>
      </c>
    </row>
    <row r="4200" spans="48:56" x14ac:dyDescent="0.25">
      <c r="AV4200" s="201"/>
      <c r="AW4200" s="201"/>
      <c r="AX4200" s="201"/>
      <c r="AZ4200" s="201"/>
      <c r="BB4200"/>
      <c r="BD4200" s="117" t="s">
        <v>6118</v>
      </c>
    </row>
    <row r="4201" spans="48:56" x14ac:dyDescent="0.25">
      <c r="AV4201" s="201"/>
      <c r="AW4201" s="201"/>
      <c r="AX4201" s="201"/>
      <c r="AZ4201" s="201"/>
      <c r="BB4201"/>
      <c r="BD4201" s="117" t="s">
        <v>6119</v>
      </c>
    </row>
    <row r="4202" spans="48:56" x14ac:dyDescent="0.25">
      <c r="AV4202" s="201"/>
      <c r="AW4202" s="201"/>
      <c r="AX4202" s="201"/>
      <c r="AZ4202" s="201"/>
      <c r="BB4202"/>
      <c r="BD4202" s="117" t="s">
        <v>6120</v>
      </c>
    </row>
    <row r="4203" spans="48:56" x14ac:dyDescent="0.25">
      <c r="AV4203" s="201"/>
      <c r="AW4203" s="201"/>
      <c r="AX4203" s="201"/>
      <c r="AZ4203" s="201"/>
      <c r="BB4203"/>
      <c r="BD4203" s="117" t="s">
        <v>6121</v>
      </c>
    </row>
    <row r="4204" spans="48:56" x14ac:dyDescent="0.25">
      <c r="AV4204" s="201"/>
      <c r="AW4204" s="201"/>
      <c r="AX4204" s="201"/>
      <c r="AZ4204" s="201"/>
      <c r="BB4204"/>
      <c r="BD4204" s="117" t="s">
        <v>6122</v>
      </c>
    </row>
    <row r="4205" spans="48:56" x14ac:dyDescent="0.25">
      <c r="AV4205" s="201"/>
      <c r="AW4205" s="201"/>
      <c r="AX4205" s="201"/>
      <c r="AZ4205" s="201"/>
      <c r="BB4205"/>
      <c r="BD4205" s="117" t="s">
        <v>6123</v>
      </c>
    </row>
    <row r="4206" spans="48:56" x14ac:dyDescent="0.25">
      <c r="AV4206" s="201"/>
      <c r="AW4206" s="201"/>
      <c r="AX4206" s="201"/>
      <c r="AZ4206" s="201"/>
      <c r="BB4206"/>
      <c r="BD4206" s="117" t="s">
        <v>6124</v>
      </c>
    </row>
    <row r="4207" spans="48:56" x14ac:dyDescent="0.25">
      <c r="AV4207" s="201"/>
      <c r="AW4207" s="201"/>
      <c r="AX4207" s="201"/>
      <c r="AZ4207" s="201"/>
      <c r="BB4207"/>
      <c r="BD4207" s="117" t="s">
        <v>6125</v>
      </c>
    </row>
    <row r="4208" spans="48:56" x14ac:dyDescent="0.25">
      <c r="AV4208" s="201"/>
      <c r="AW4208" s="201"/>
      <c r="AX4208" s="201"/>
      <c r="AZ4208" s="201"/>
      <c r="BB4208"/>
      <c r="BD4208" s="117" t="s">
        <v>6126</v>
      </c>
    </row>
    <row r="4209" spans="48:56" x14ac:dyDescent="0.25">
      <c r="AV4209" s="201"/>
      <c r="AW4209" s="201"/>
      <c r="AX4209" s="201"/>
      <c r="AZ4209" s="201"/>
      <c r="BB4209"/>
      <c r="BD4209" s="117" t="s">
        <v>6127</v>
      </c>
    </row>
    <row r="4210" spans="48:56" x14ac:dyDescent="0.25">
      <c r="AV4210" s="201"/>
      <c r="AW4210" s="201"/>
      <c r="AX4210" s="201"/>
      <c r="AZ4210" s="201"/>
      <c r="BB4210"/>
      <c r="BD4210" s="117" t="s">
        <v>6128</v>
      </c>
    </row>
    <row r="4211" spans="48:56" x14ac:dyDescent="0.25">
      <c r="AV4211" s="201"/>
      <c r="AW4211" s="201"/>
      <c r="AX4211" s="201"/>
      <c r="AZ4211" s="201"/>
      <c r="BB4211"/>
      <c r="BD4211" s="117" t="s">
        <v>6129</v>
      </c>
    </row>
    <row r="4212" spans="48:56" x14ac:dyDescent="0.25">
      <c r="AV4212" s="201"/>
      <c r="AW4212" s="201"/>
      <c r="AX4212" s="201"/>
      <c r="AZ4212" s="201"/>
      <c r="BB4212"/>
      <c r="BD4212" s="117" t="s">
        <v>6130</v>
      </c>
    </row>
    <row r="4213" spans="48:56" x14ac:dyDescent="0.25">
      <c r="AV4213" s="201"/>
      <c r="AW4213" s="201"/>
      <c r="AX4213" s="201"/>
      <c r="AZ4213" s="201"/>
      <c r="BB4213"/>
      <c r="BD4213" s="117" t="s">
        <v>6131</v>
      </c>
    </row>
    <row r="4214" spans="48:56" x14ac:dyDescent="0.25">
      <c r="AV4214" s="201"/>
      <c r="AW4214" s="201"/>
      <c r="AX4214" s="201"/>
      <c r="AZ4214" s="201"/>
      <c r="BB4214"/>
      <c r="BD4214" s="117" t="s">
        <v>6132</v>
      </c>
    </row>
    <row r="4215" spans="48:56" x14ac:dyDescent="0.25">
      <c r="AV4215" s="201"/>
      <c r="AW4215" s="201"/>
      <c r="AX4215" s="201"/>
      <c r="AZ4215" s="201"/>
      <c r="BB4215"/>
      <c r="BD4215" s="117" t="s">
        <v>6133</v>
      </c>
    </row>
    <row r="4216" spans="48:56" x14ac:dyDescent="0.25">
      <c r="AV4216" s="201"/>
      <c r="AW4216" s="201"/>
      <c r="AX4216" s="201"/>
      <c r="AZ4216" s="201"/>
      <c r="BB4216"/>
      <c r="BD4216" s="117" t="s">
        <v>6134</v>
      </c>
    </row>
    <row r="4217" spans="48:56" x14ac:dyDescent="0.25">
      <c r="AV4217" s="201"/>
      <c r="AW4217" s="201"/>
      <c r="AX4217" s="201"/>
      <c r="AZ4217" s="201"/>
      <c r="BB4217"/>
      <c r="BD4217" s="117" t="s">
        <v>6135</v>
      </c>
    </row>
    <row r="4218" spans="48:56" x14ac:dyDescent="0.25">
      <c r="AV4218" s="201"/>
      <c r="AW4218" s="201"/>
      <c r="AX4218" s="201"/>
      <c r="AZ4218" s="201"/>
      <c r="BB4218"/>
      <c r="BD4218" s="117" t="s">
        <v>6136</v>
      </c>
    </row>
    <row r="4219" spans="48:56" x14ac:dyDescent="0.25">
      <c r="AV4219" s="201"/>
      <c r="AW4219" s="201"/>
      <c r="AX4219" s="201"/>
      <c r="AZ4219" s="201"/>
      <c r="BB4219"/>
      <c r="BD4219" s="117" t="s">
        <v>6137</v>
      </c>
    </row>
    <row r="4220" spans="48:56" x14ac:dyDescent="0.25">
      <c r="AV4220" s="201"/>
      <c r="AW4220" s="201"/>
      <c r="AX4220" s="201"/>
      <c r="AZ4220" s="201"/>
      <c r="BB4220"/>
      <c r="BD4220" s="117" t="s">
        <v>6138</v>
      </c>
    </row>
    <row r="4221" spans="48:56" x14ac:dyDescent="0.25">
      <c r="AV4221" s="201"/>
      <c r="AW4221" s="201"/>
      <c r="AX4221" s="201"/>
      <c r="AZ4221" s="201"/>
      <c r="BB4221"/>
      <c r="BD4221" s="117" t="s">
        <v>6139</v>
      </c>
    </row>
    <row r="4222" spans="48:56" x14ac:dyDescent="0.25">
      <c r="AV4222" s="201"/>
      <c r="AW4222" s="201"/>
      <c r="AX4222" s="201"/>
      <c r="AZ4222" s="201"/>
      <c r="BB4222"/>
      <c r="BD4222" s="117" t="s">
        <v>6140</v>
      </c>
    </row>
    <row r="4223" spans="48:56" x14ac:dyDescent="0.25">
      <c r="AV4223" s="201"/>
      <c r="AW4223" s="201"/>
      <c r="AX4223" s="201"/>
      <c r="AZ4223" s="201"/>
      <c r="BB4223"/>
      <c r="BD4223" s="117" t="s">
        <v>6141</v>
      </c>
    </row>
    <row r="4224" spans="48:56" x14ac:dyDescent="0.25">
      <c r="AV4224" s="201"/>
      <c r="AW4224" s="201"/>
      <c r="AX4224" s="201"/>
      <c r="AZ4224" s="201"/>
      <c r="BB4224"/>
      <c r="BD4224" s="117" t="s">
        <v>6142</v>
      </c>
    </row>
    <row r="4225" spans="48:56" x14ac:dyDescent="0.25">
      <c r="AV4225" s="201"/>
      <c r="AW4225" s="201"/>
      <c r="AX4225" s="201"/>
      <c r="AZ4225" s="201"/>
      <c r="BB4225"/>
      <c r="BD4225" s="117" t="s">
        <v>6143</v>
      </c>
    </row>
    <row r="4226" spans="48:56" x14ac:dyDescent="0.25">
      <c r="AV4226" s="201"/>
      <c r="AW4226" s="201"/>
      <c r="AX4226" s="201"/>
      <c r="AZ4226" s="201"/>
      <c r="BB4226"/>
      <c r="BD4226" s="117" t="s">
        <v>6144</v>
      </c>
    </row>
    <row r="4227" spans="48:56" x14ac:dyDescent="0.25">
      <c r="AV4227" s="201"/>
      <c r="AW4227" s="201"/>
      <c r="AX4227" s="201"/>
      <c r="AZ4227" s="201"/>
      <c r="BB4227"/>
      <c r="BD4227" s="117" t="s">
        <v>6145</v>
      </c>
    </row>
    <row r="4228" spans="48:56" x14ac:dyDescent="0.25">
      <c r="AV4228" s="201"/>
      <c r="AW4228" s="201"/>
      <c r="AX4228" s="201"/>
      <c r="AZ4228" s="201"/>
      <c r="BB4228"/>
      <c r="BD4228" s="117" t="s">
        <v>6146</v>
      </c>
    </row>
    <row r="4229" spans="48:56" x14ac:dyDescent="0.25">
      <c r="AV4229" s="201"/>
      <c r="AW4229" s="201"/>
      <c r="AX4229" s="201"/>
      <c r="AZ4229" s="201"/>
      <c r="BB4229"/>
      <c r="BD4229" s="117" t="s">
        <v>6147</v>
      </c>
    </row>
    <row r="4230" spans="48:56" x14ac:dyDescent="0.25">
      <c r="AV4230" s="201"/>
      <c r="AW4230" s="201"/>
      <c r="AX4230" s="201"/>
      <c r="AZ4230" s="201"/>
      <c r="BB4230"/>
      <c r="BD4230" s="117" t="s">
        <v>6148</v>
      </c>
    </row>
    <row r="4231" spans="48:56" x14ac:dyDescent="0.25">
      <c r="AV4231" s="201"/>
      <c r="AW4231" s="201"/>
      <c r="AX4231" s="201"/>
      <c r="AZ4231" s="201"/>
      <c r="BB4231"/>
      <c r="BD4231" s="117" t="s">
        <v>6149</v>
      </c>
    </row>
    <row r="4232" spans="48:56" x14ac:dyDescent="0.25">
      <c r="AV4232" s="201"/>
      <c r="AW4232" s="201"/>
      <c r="AX4232" s="201"/>
      <c r="AZ4232" s="201"/>
      <c r="BB4232"/>
      <c r="BD4232" s="117" t="s">
        <v>6150</v>
      </c>
    </row>
    <row r="4233" spans="48:56" x14ac:dyDescent="0.25">
      <c r="AV4233" s="201"/>
      <c r="AW4233" s="201"/>
      <c r="AX4233" s="201"/>
      <c r="AZ4233" s="201"/>
      <c r="BB4233"/>
      <c r="BD4233" s="117" t="s">
        <v>6151</v>
      </c>
    </row>
    <row r="4234" spans="48:56" x14ac:dyDescent="0.25">
      <c r="AV4234" s="201"/>
      <c r="AW4234" s="201"/>
      <c r="AX4234" s="201"/>
      <c r="AZ4234" s="201"/>
      <c r="BB4234"/>
      <c r="BD4234" s="117" t="s">
        <v>6152</v>
      </c>
    </row>
    <row r="4235" spans="48:56" x14ac:dyDescent="0.25">
      <c r="AV4235" s="201"/>
      <c r="AW4235" s="201"/>
      <c r="AX4235" s="201"/>
      <c r="AZ4235" s="201"/>
      <c r="BB4235"/>
      <c r="BD4235" s="117" t="s">
        <v>6153</v>
      </c>
    </row>
    <row r="4236" spans="48:56" x14ac:dyDescent="0.25">
      <c r="AV4236" s="201"/>
      <c r="AW4236" s="201"/>
      <c r="AX4236" s="201"/>
      <c r="AZ4236" s="201"/>
      <c r="BB4236"/>
      <c r="BD4236" s="117" t="s">
        <v>6154</v>
      </c>
    </row>
    <row r="4237" spans="48:56" x14ac:dyDescent="0.25">
      <c r="AV4237" s="201"/>
      <c r="AW4237" s="201"/>
      <c r="AX4237" s="201"/>
      <c r="AZ4237" s="201"/>
      <c r="BB4237"/>
      <c r="BD4237" s="117" t="s">
        <v>6155</v>
      </c>
    </row>
    <row r="4238" spans="48:56" x14ac:dyDescent="0.25">
      <c r="AV4238" s="201"/>
      <c r="AW4238" s="201"/>
      <c r="AX4238" s="201"/>
      <c r="AZ4238" s="201"/>
      <c r="BB4238"/>
      <c r="BD4238" s="117" t="s">
        <v>6156</v>
      </c>
    </row>
    <row r="4239" spans="48:56" x14ac:dyDescent="0.25">
      <c r="AV4239" s="201"/>
      <c r="AW4239" s="201"/>
      <c r="AX4239" s="201"/>
      <c r="AZ4239" s="201"/>
      <c r="BB4239"/>
      <c r="BD4239" s="117" t="s">
        <v>6157</v>
      </c>
    </row>
    <row r="4240" spans="48:56" x14ac:dyDescent="0.25">
      <c r="AV4240" s="201"/>
      <c r="AW4240" s="201"/>
      <c r="AX4240" s="201"/>
      <c r="AZ4240" s="201"/>
      <c r="BB4240"/>
      <c r="BD4240" s="117" t="s">
        <v>6158</v>
      </c>
    </row>
    <row r="4241" spans="48:56" x14ac:dyDescent="0.25">
      <c r="AV4241" s="201"/>
      <c r="AW4241" s="201"/>
      <c r="AX4241" s="201"/>
      <c r="AZ4241" s="201"/>
      <c r="BB4241"/>
      <c r="BD4241" s="117" t="s">
        <v>6159</v>
      </c>
    </row>
    <row r="4242" spans="48:56" x14ac:dyDescent="0.25">
      <c r="AV4242" s="201"/>
      <c r="AW4242" s="201"/>
      <c r="AX4242" s="201"/>
      <c r="AZ4242" s="201"/>
      <c r="BB4242"/>
      <c r="BD4242" s="117" t="s">
        <v>6160</v>
      </c>
    </row>
    <row r="4243" spans="48:56" x14ac:dyDescent="0.25">
      <c r="AV4243" s="201"/>
      <c r="AW4243" s="201"/>
      <c r="AX4243" s="201"/>
      <c r="AZ4243" s="201"/>
      <c r="BB4243"/>
      <c r="BD4243" s="117" t="s">
        <v>6161</v>
      </c>
    </row>
    <row r="4244" spans="48:56" x14ac:dyDescent="0.25">
      <c r="AV4244" s="201"/>
      <c r="AW4244" s="201"/>
      <c r="AX4244" s="201"/>
      <c r="AZ4244" s="201"/>
      <c r="BB4244"/>
      <c r="BD4244" s="117" t="s">
        <v>6162</v>
      </c>
    </row>
    <row r="4245" spans="48:56" x14ac:dyDescent="0.25">
      <c r="AV4245" s="201"/>
      <c r="AW4245" s="201"/>
      <c r="AX4245" s="201"/>
      <c r="AZ4245" s="201"/>
      <c r="BB4245"/>
      <c r="BD4245" s="117" t="s">
        <v>6163</v>
      </c>
    </row>
    <row r="4246" spans="48:56" x14ac:dyDescent="0.25">
      <c r="AV4246" s="201"/>
      <c r="AW4246" s="201"/>
      <c r="AX4246" s="201"/>
      <c r="AZ4246" s="201"/>
      <c r="BB4246"/>
      <c r="BD4246" s="117" t="s">
        <v>6164</v>
      </c>
    </row>
    <row r="4247" spans="48:56" x14ac:dyDescent="0.25">
      <c r="AV4247" s="201"/>
      <c r="AW4247" s="201"/>
      <c r="AX4247" s="201"/>
      <c r="AZ4247" s="201"/>
      <c r="BB4247"/>
      <c r="BD4247" s="117" t="s">
        <v>6165</v>
      </c>
    </row>
    <row r="4248" spans="48:56" x14ac:dyDescent="0.25">
      <c r="AV4248" s="201"/>
      <c r="AW4248" s="201"/>
      <c r="AX4248" s="201"/>
      <c r="AZ4248" s="201"/>
      <c r="BB4248"/>
      <c r="BD4248" s="117" t="s">
        <v>6166</v>
      </c>
    </row>
    <row r="4249" spans="48:56" x14ac:dyDescent="0.25">
      <c r="AV4249" s="201"/>
      <c r="AW4249" s="201"/>
      <c r="AX4249" s="201"/>
      <c r="AZ4249" s="201"/>
      <c r="BB4249"/>
      <c r="BD4249" s="117" t="s">
        <v>6167</v>
      </c>
    </row>
    <row r="4250" spans="48:56" x14ac:dyDescent="0.25">
      <c r="AV4250" s="201"/>
      <c r="AW4250" s="201"/>
      <c r="AX4250" s="201"/>
      <c r="AZ4250" s="201"/>
      <c r="BB4250"/>
      <c r="BD4250" s="117" t="s">
        <v>6168</v>
      </c>
    </row>
    <row r="4251" spans="48:56" x14ac:dyDescent="0.25">
      <c r="AV4251" s="201"/>
      <c r="AW4251" s="201"/>
      <c r="AX4251" s="201"/>
      <c r="AZ4251" s="201"/>
      <c r="BB4251"/>
      <c r="BD4251" s="117" t="s">
        <v>6169</v>
      </c>
    </row>
    <row r="4252" spans="48:56" x14ac:dyDescent="0.25">
      <c r="AV4252" s="201"/>
      <c r="AW4252" s="201"/>
      <c r="AX4252" s="201"/>
      <c r="AZ4252" s="201"/>
      <c r="BB4252"/>
      <c r="BD4252" s="117" t="s">
        <v>6170</v>
      </c>
    </row>
    <row r="4253" spans="48:56" x14ac:dyDescent="0.25">
      <c r="AV4253" s="201"/>
      <c r="AW4253" s="201"/>
      <c r="AX4253" s="201"/>
      <c r="AZ4253" s="201"/>
      <c r="BB4253"/>
      <c r="BD4253" s="117" t="s">
        <v>6171</v>
      </c>
    </row>
    <row r="4254" spans="48:56" x14ac:dyDescent="0.25">
      <c r="AV4254" s="201"/>
      <c r="AW4254" s="201"/>
      <c r="AX4254" s="201"/>
      <c r="AZ4254" s="201"/>
      <c r="BB4254"/>
      <c r="BD4254" s="117" t="s">
        <v>6172</v>
      </c>
    </row>
    <row r="4255" spans="48:56" x14ac:dyDescent="0.25">
      <c r="AV4255" s="201"/>
      <c r="AW4255" s="201"/>
      <c r="AX4255" s="201"/>
      <c r="AZ4255" s="201"/>
      <c r="BB4255"/>
      <c r="BD4255" s="117" t="s">
        <v>6173</v>
      </c>
    </row>
    <row r="4256" spans="48:56" x14ac:dyDescent="0.25">
      <c r="AV4256" s="201"/>
      <c r="AW4256" s="201"/>
      <c r="AX4256" s="201"/>
      <c r="AZ4256" s="201"/>
      <c r="BB4256"/>
      <c r="BD4256" s="117" t="s">
        <v>6174</v>
      </c>
    </row>
    <row r="4257" spans="48:56" x14ac:dyDescent="0.25">
      <c r="AV4257" s="201"/>
      <c r="AW4257" s="201"/>
      <c r="AX4257" s="201"/>
      <c r="AZ4257" s="201"/>
      <c r="BB4257"/>
      <c r="BD4257" s="117" t="s">
        <v>6175</v>
      </c>
    </row>
    <row r="4258" spans="48:56" x14ac:dyDescent="0.25">
      <c r="AV4258" s="201"/>
      <c r="AW4258" s="201"/>
      <c r="AX4258" s="201"/>
      <c r="AZ4258" s="201"/>
      <c r="BB4258"/>
      <c r="BD4258" s="117" t="s">
        <v>6176</v>
      </c>
    </row>
    <row r="4259" spans="48:56" x14ac:dyDescent="0.25">
      <c r="AV4259" s="201"/>
      <c r="AW4259" s="201"/>
      <c r="AX4259" s="201"/>
      <c r="AZ4259" s="201"/>
      <c r="BB4259"/>
      <c r="BD4259" s="117" t="s">
        <v>6177</v>
      </c>
    </row>
    <row r="4260" spans="48:56" x14ac:dyDescent="0.25">
      <c r="AV4260" s="201"/>
      <c r="AW4260" s="201"/>
      <c r="AX4260" s="201"/>
      <c r="AZ4260" s="201"/>
      <c r="BB4260"/>
      <c r="BD4260" s="117" t="s">
        <v>6178</v>
      </c>
    </row>
    <row r="4261" spans="48:56" x14ac:dyDescent="0.25">
      <c r="AV4261" s="201"/>
      <c r="AW4261" s="201"/>
      <c r="AX4261" s="201"/>
      <c r="AZ4261" s="201"/>
      <c r="BB4261"/>
      <c r="BD4261" s="117" t="s">
        <v>6179</v>
      </c>
    </row>
    <row r="4262" spans="48:56" x14ac:dyDescent="0.25">
      <c r="AV4262" s="201"/>
      <c r="AW4262" s="201"/>
      <c r="AX4262" s="201"/>
      <c r="AZ4262" s="201"/>
      <c r="BB4262"/>
      <c r="BD4262" s="117" t="s">
        <v>6180</v>
      </c>
    </row>
    <row r="4263" spans="48:56" x14ac:dyDescent="0.25">
      <c r="AV4263" s="201"/>
      <c r="AW4263" s="201"/>
      <c r="AX4263" s="201"/>
      <c r="AZ4263" s="201"/>
      <c r="BB4263"/>
      <c r="BD4263" s="117" t="s">
        <v>6181</v>
      </c>
    </row>
    <row r="4264" spans="48:56" x14ac:dyDescent="0.25">
      <c r="AV4264" s="201"/>
      <c r="AW4264" s="201"/>
      <c r="AX4264" s="201"/>
      <c r="AZ4264" s="201"/>
      <c r="BB4264"/>
      <c r="BD4264" s="117" t="s">
        <v>6182</v>
      </c>
    </row>
    <row r="4265" spans="48:56" x14ac:dyDescent="0.25">
      <c r="AV4265" s="201"/>
      <c r="AW4265" s="201"/>
      <c r="AX4265" s="201"/>
      <c r="AZ4265" s="201"/>
      <c r="BB4265"/>
      <c r="BD4265" s="117" t="s">
        <v>6183</v>
      </c>
    </row>
    <row r="4266" spans="48:56" x14ac:dyDescent="0.25">
      <c r="AV4266" s="201"/>
      <c r="AW4266" s="201"/>
      <c r="AX4266" s="201"/>
      <c r="AZ4266" s="201"/>
      <c r="BB4266"/>
      <c r="BD4266" s="117" t="s">
        <v>6184</v>
      </c>
    </row>
    <row r="4267" spans="48:56" x14ac:dyDescent="0.25">
      <c r="AV4267" s="201"/>
      <c r="AW4267" s="201"/>
      <c r="AX4267" s="201"/>
      <c r="AZ4267" s="201"/>
      <c r="BB4267"/>
      <c r="BD4267" s="117" t="s">
        <v>6185</v>
      </c>
    </row>
    <row r="4268" spans="48:56" x14ac:dyDescent="0.25">
      <c r="AV4268" s="201"/>
      <c r="AW4268" s="201"/>
      <c r="AX4268" s="201"/>
      <c r="AZ4268" s="201"/>
      <c r="BB4268"/>
      <c r="BD4268" s="117" t="s">
        <v>6186</v>
      </c>
    </row>
    <row r="4269" spans="48:56" x14ac:dyDescent="0.25">
      <c r="AV4269" s="201"/>
      <c r="AW4269" s="201"/>
      <c r="AX4269" s="201"/>
      <c r="AZ4269" s="201"/>
      <c r="BB4269"/>
      <c r="BD4269" s="117" t="s">
        <v>6187</v>
      </c>
    </row>
    <row r="4270" spans="48:56" x14ac:dyDescent="0.25">
      <c r="AV4270" s="201"/>
      <c r="AW4270" s="201"/>
      <c r="AX4270" s="201"/>
      <c r="AZ4270" s="201"/>
      <c r="BB4270"/>
      <c r="BD4270" s="117" t="s">
        <v>6188</v>
      </c>
    </row>
    <row r="4271" spans="48:56" x14ac:dyDescent="0.25">
      <c r="AV4271" s="201"/>
      <c r="AW4271" s="201"/>
      <c r="AX4271" s="201"/>
      <c r="AZ4271" s="201"/>
      <c r="BB4271"/>
      <c r="BD4271" s="117" t="s">
        <v>6189</v>
      </c>
    </row>
    <row r="4272" spans="48:56" x14ac:dyDescent="0.25">
      <c r="AV4272" s="201"/>
      <c r="AW4272" s="201"/>
      <c r="AX4272" s="201"/>
      <c r="AZ4272" s="201"/>
      <c r="BB4272"/>
      <c r="BD4272" s="117" t="s">
        <v>6190</v>
      </c>
    </row>
    <row r="4273" spans="48:56" x14ac:dyDescent="0.25">
      <c r="AV4273" s="201"/>
      <c r="AW4273" s="201"/>
      <c r="AX4273" s="201"/>
      <c r="AZ4273" s="201"/>
      <c r="BB4273"/>
      <c r="BD4273" s="117" t="s">
        <v>6191</v>
      </c>
    </row>
    <row r="4274" spans="48:56" x14ac:dyDescent="0.25">
      <c r="AV4274" s="201"/>
      <c r="AW4274" s="201"/>
      <c r="AX4274" s="201"/>
      <c r="AZ4274" s="201"/>
      <c r="BB4274"/>
      <c r="BD4274" s="117" t="s">
        <v>6192</v>
      </c>
    </row>
    <row r="4275" spans="48:56" x14ac:dyDescent="0.25">
      <c r="AV4275" s="201"/>
      <c r="AW4275" s="201"/>
      <c r="AX4275" s="201"/>
      <c r="AZ4275" s="201"/>
      <c r="BB4275"/>
      <c r="BD4275" s="117" t="s">
        <v>6193</v>
      </c>
    </row>
    <row r="4276" spans="48:56" x14ac:dyDescent="0.25">
      <c r="AV4276" s="201"/>
      <c r="AW4276" s="201"/>
      <c r="AX4276" s="201"/>
      <c r="AZ4276" s="201"/>
      <c r="BB4276"/>
      <c r="BD4276" s="117" t="s">
        <v>6194</v>
      </c>
    </row>
    <row r="4277" spans="48:56" x14ac:dyDescent="0.25">
      <c r="AV4277" s="201"/>
      <c r="AW4277" s="201"/>
      <c r="AX4277" s="201"/>
      <c r="AZ4277" s="201"/>
      <c r="BB4277"/>
      <c r="BD4277" s="117" t="s">
        <v>6195</v>
      </c>
    </row>
    <row r="4278" spans="48:56" x14ac:dyDescent="0.25">
      <c r="AV4278" s="201"/>
      <c r="AW4278" s="201"/>
      <c r="AX4278" s="201"/>
      <c r="AZ4278" s="201"/>
      <c r="BB4278"/>
      <c r="BD4278" s="117" t="s">
        <v>6196</v>
      </c>
    </row>
    <row r="4279" spans="48:56" x14ac:dyDescent="0.25">
      <c r="AV4279" s="201"/>
      <c r="AW4279" s="201"/>
      <c r="AX4279" s="201"/>
      <c r="AZ4279" s="201"/>
      <c r="BB4279"/>
      <c r="BD4279" s="117" t="s">
        <v>6197</v>
      </c>
    </row>
    <row r="4280" spans="48:56" x14ac:dyDescent="0.25">
      <c r="AV4280" s="201"/>
      <c r="AW4280" s="201"/>
      <c r="AX4280" s="201"/>
      <c r="AZ4280" s="201"/>
      <c r="BB4280"/>
      <c r="BD4280" s="117" t="s">
        <v>6198</v>
      </c>
    </row>
    <row r="4281" spans="48:56" x14ac:dyDescent="0.25">
      <c r="AV4281" s="201"/>
      <c r="AW4281" s="201"/>
      <c r="AX4281" s="201"/>
      <c r="AZ4281" s="201"/>
      <c r="BB4281"/>
      <c r="BD4281" s="117" t="s">
        <v>6199</v>
      </c>
    </row>
    <row r="4282" spans="48:56" x14ac:dyDescent="0.25">
      <c r="AV4282" s="201"/>
      <c r="AW4282" s="201"/>
      <c r="AX4282" s="201"/>
      <c r="AZ4282" s="201"/>
      <c r="BB4282"/>
      <c r="BD4282" s="117" t="s">
        <v>6200</v>
      </c>
    </row>
    <row r="4283" spans="48:56" x14ac:dyDescent="0.25">
      <c r="AV4283" s="201"/>
      <c r="AW4283" s="201"/>
      <c r="AX4283" s="201"/>
      <c r="AZ4283" s="201"/>
      <c r="BB4283"/>
      <c r="BD4283" s="117" t="s">
        <v>6201</v>
      </c>
    </row>
    <row r="4284" spans="48:56" x14ac:dyDescent="0.25">
      <c r="AV4284" s="201"/>
      <c r="AW4284" s="201"/>
      <c r="AX4284" s="201"/>
      <c r="AZ4284" s="201"/>
      <c r="BB4284"/>
      <c r="BD4284" s="117" t="s">
        <v>6202</v>
      </c>
    </row>
    <row r="4285" spans="48:56" x14ac:dyDescent="0.25">
      <c r="AV4285" s="201"/>
      <c r="AW4285" s="201"/>
      <c r="AX4285" s="201"/>
      <c r="AZ4285" s="201"/>
      <c r="BB4285"/>
      <c r="BD4285" s="117" t="s">
        <v>6203</v>
      </c>
    </row>
    <row r="4286" spans="48:56" x14ac:dyDescent="0.25">
      <c r="AV4286" s="201"/>
      <c r="AW4286" s="201"/>
      <c r="AX4286" s="201"/>
      <c r="AZ4286" s="201"/>
      <c r="BB4286"/>
      <c r="BD4286" s="117" t="s">
        <v>6204</v>
      </c>
    </row>
    <row r="4287" spans="48:56" x14ac:dyDescent="0.25">
      <c r="AV4287" s="201"/>
      <c r="AW4287" s="201"/>
      <c r="AX4287" s="201"/>
      <c r="AZ4287" s="201"/>
      <c r="BB4287"/>
      <c r="BD4287" s="117" t="s">
        <v>6205</v>
      </c>
    </row>
    <row r="4288" spans="48:56" x14ac:dyDescent="0.25">
      <c r="AV4288" s="201"/>
      <c r="AW4288" s="201"/>
      <c r="AX4288" s="201"/>
      <c r="AZ4288" s="201"/>
      <c r="BB4288"/>
      <c r="BD4288" s="117" t="s">
        <v>6206</v>
      </c>
    </row>
    <row r="4289" spans="48:56" x14ac:dyDescent="0.25">
      <c r="AV4289" s="201"/>
      <c r="AW4289" s="201"/>
      <c r="AX4289" s="201"/>
      <c r="AZ4289" s="201"/>
      <c r="BB4289"/>
      <c r="BD4289" s="117" t="s">
        <v>6207</v>
      </c>
    </row>
    <row r="4290" spans="48:56" x14ac:dyDescent="0.25">
      <c r="AV4290" s="201"/>
      <c r="AW4290" s="201"/>
      <c r="AX4290" s="201"/>
      <c r="AZ4290" s="201"/>
      <c r="BB4290"/>
      <c r="BD4290" s="117" t="s">
        <v>6208</v>
      </c>
    </row>
    <row r="4291" spans="48:56" x14ac:dyDescent="0.25">
      <c r="AV4291" s="201"/>
      <c r="AW4291" s="201"/>
      <c r="AX4291" s="201"/>
      <c r="AZ4291" s="201"/>
      <c r="BB4291"/>
      <c r="BD4291" s="117" t="s">
        <v>6209</v>
      </c>
    </row>
    <row r="4292" spans="48:56" x14ac:dyDescent="0.25">
      <c r="AV4292" s="201"/>
      <c r="AW4292" s="201"/>
      <c r="AX4292" s="201"/>
      <c r="AZ4292" s="201"/>
      <c r="BB4292"/>
      <c r="BD4292" s="117" t="s">
        <v>6210</v>
      </c>
    </row>
    <row r="4293" spans="48:56" x14ac:dyDescent="0.25">
      <c r="AV4293" s="201"/>
      <c r="AW4293" s="201"/>
      <c r="AX4293" s="201"/>
      <c r="AZ4293" s="201"/>
      <c r="BB4293"/>
      <c r="BD4293" s="117" t="s">
        <v>6211</v>
      </c>
    </row>
    <row r="4294" spans="48:56" x14ac:dyDescent="0.25">
      <c r="AV4294" s="201"/>
      <c r="AW4294" s="201"/>
      <c r="AX4294" s="201"/>
      <c r="AZ4294" s="201"/>
      <c r="BB4294"/>
      <c r="BD4294" s="117" t="s">
        <v>6212</v>
      </c>
    </row>
    <row r="4295" spans="48:56" x14ac:dyDescent="0.25">
      <c r="AV4295" s="201"/>
      <c r="AW4295" s="201"/>
      <c r="AX4295" s="201"/>
      <c r="AZ4295" s="201"/>
      <c r="BB4295"/>
      <c r="BD4295" s="117" t="s">
        <v>6213</v>
      </c>
    </row>
    <row r="4296" spans="48:56" x14ac:dyDescent="0.25">
      <c r="AV4296" s="201"/>
      <c r="AW4296" s="201"/>
      <c r="AX4296" s="201"/>
      <c r="AZ4296" s="201"/>
      <c r="BB4296"/>
      <c r="BD4296" s="117" t="s">
        <v>6214</v>
      </c>
    </row>
    <row r="4297" spans="48:56" x14ac:dyDescent="0.25">
      <c r="AV4297" s="201"/>
      <c r="AW4297" s="201"/>
      <c r="AX4297" s="201"/>
      <c r="AZ4297" s="201"/>
      <c r="BB4297"/>
      <c r="BD4297" s="117" t="s">
        <v>6215</v>
      </c>
    </row>
    <row r="4298" spans="48:56" x14ac:dyDescent="0.25">
      <c r="AV4298" s="201"/>
      <c r="AW4298" s="201"/>
      <c r="AX4298" s="201"/>
      <c r="AZ4298" s="201"/>
      <c r="BB4298"/>
      <c r="BD4298" s="117" t="s">
        <v>6216</v>
      </c>
    </row>
    <row r="4299" spans="48:56" x14ac:dyDescent="0.25">
      <c r="AV4299" s="201"/>
      <c r="AW4299" s="201"/>
      <c r="AX4299" s="201"/>
      <c r="AZ4299" s="201"/>
      <c r="BB4299"/>
      <c r="BD4299" s="117" t="s">
        <v>6217</v>
      </c>
    </row>
    <row r="4300" spans="48:56" x14ac:dyDescent="0.25">
      <c r="AV4300" s="201"/>
      <c r="AW4300" s="201"/>
      <c r="AX4300" s="201"/>
      <c r="AZ4300" s="201"/>
      <c r="BB4300"/>
      <c r="BD4300" s="117" t="s">
        <v>6218</v>
      </c>
    </row>
    <row r="4301" spans="48:56" x14ac:dyDescent="0.25">
      <c r="AV4301" s="201"/>
      <c r="AW4301" s="201"/>
      <c r="AX4301" s="201"/>
      <c r="AZ4301" s="201"/>
      <c r="BB4301"/>
      <c r="BD4301" s="117" t="s">
        <v>6219</v>
      </c>
    </row>
    <row r="4302" spans="48:56" x14ac:dyDescent="0.25">
      <c r="AV4302" s="201"/>
      <c r="AW4302" s="201"/>
      <c r="AX4302" s="201"/>
      <c r="AZ4302" s="201"/>
      <c r="BB4302"/>
      <c r="BD4302" s="117" t="s">
        <v>6220</v>
      </c>
    </row>
    <row r="4303" spans="48:56" x14ac:dyDescent="0.25">
      <c r="AV4303" s="201"/>
      <c r="AW4303" s="201"/>
      <c r="AX4303" s="201"/>
      <c r="AZ4303" s="201"/>
      <c r="BB4303"/>
      <c r="BD4303" s="117" t="s">
        <v>6221</v>
      </c>
    </row>
    <row r="4304" spans="48:56" x14ac:dyDescent="0.25">
      <c r="AV4304" s="201"/>
      <c r="AW4304" s="201"/>
      <c r="AX4304" s="201"/>
      <c r="AZ4304" s="201"/>
      <c r="BB4304"/>
      <c r="BD4304" s="117" t="s">
        <v>6222</v>
      </c>
    </row>
    <row r="4305" spans="48:56" x14ac:dyDescent="0.25">
      <c r="AV4305" s="201"/>
      <c r="AW4305" s="201"/>
      <c r="AX4305" s="201"/>
      <c r="AZ4305" s="201"/>
      <c r="BB4305"/>
      <c r="BD4305" s="117" t="s">
        <v>6223</v>
      </c>
    </row>
    <row r="4306" spans="48:56" x14ac:dyDescent="0.25">
      <c r="AV4306" s="201"/>
      <c r="AW4306" s="201"/>
      <c r="AX4306" s="201"/>
      <c r="AZ4306" s="201"/>
      <c r="BB4306"/>
      <c r="BD4306" s="117" t="s">
        <v>6224</v>
      </c>
    </row>
    <row r="4307" spans="48:56" x14ac:dyDescent="0.25">
      <c r="AV4307" s="201"/>
      <c r="AW4307" s="201"/>
      <c r="AX4307" s="201"/>
      <c r="AZ4307" s="201"/>
      <c r="BB4307"/>
      <c r="BD4307" s="117" t="s">
        <v>6225</v>
      </c>
    </row>
    <row r="4308" spans="48:56" x14ac:dyDescent="0.25">
      <c r="AV4308" s="201"/>
      <c r="AW4308" s="201"/>
      <c r="AX4308" s="201"/>
      <c r="AZ4308" s="201"/>
      <c r="BB4308"/>
      <c r="BD4308" s="117" t="s">
        <v>6226</v>
      </c>
    </row>
    <row r="4309" spans="48:56" x14ac:dyDescent="0.25">
      <c r="AV4309" s="201"/>
      <c r="AW4309" s="201"/>
      <c r="AX4309" s="201"/>
      <c r="AZ4309" s="201"/>
      <c r="BB4309"/>
      <c r="BD4309" s="117" t="s">
        <v>6227</v>
      </c>
    </row>
    <row r="4310" spans="48:56" x14ac:dyDescent="0.25">
      <c r="AV4310" s="201"/>
      <c r="AW4310" s="201"/>
      <c r="AX4310" s="201"/>
      <c r="AZ4310" s="201"/>
      <c r="BB4310"/>
      <c r="BD4310" s="117" t="s">
        <v>6228</v>
      </c>
    </row>
    <row r="4311" spans="48:56" x14ac:dyDescent="0.25">
      <c r="AV4311" s="201"/>
      <c r="AW4311" s="201"/>
      <c r="AX4311" s="201"/>
      <c r="AZ4311" s="201"/>
      <c r="BB4311"/>
      <c r="BD4311" s="117" t="s">
        <v>6229</v>
      </c>
    </row>
    <row r="4312" spans="48:56" x14ac:dyDescent="0.25">
      <c r="AV4312" s="201"/>
      <c r="AW4312" s="201"/>
      <c r="AX4312" s="201"/>
      <c r="AZ4312" s="201"/>
      <c r="BB4312"/>
      <c r="BD4312" s="117" t="s">
        <v>6230</v>
      </c>
    </row>
    <row r="4313" spans="48:56" x14ac:dyDescent="0.25">
      <c r="AV4313" s="201"/>
      <c r="AW4313" s="201"/>
      <c r="AX4313" s="201"/>
      <c r="AZ4313" s="201"/>
      <c r="BB4313"/>
      <c r="BD4313" s="117" t="s">
        <v>6231</v>
      </c>
    </row>
    <row r="4314" spans="48:56" x14ac:dyDescent="0.25">
      <c r="AV4314" s="201"/>
      <c r="AW4314" s="201"/>
      <c r="AX4314" s="201"/>
      <c r="AZ4314" s="201"/>
      <c r="BB4314"/>
      <c r="BD4314" s="117" t="s">
        <v>6232</v>
      </c>
    </row>
    <row r="4315" spans="48:56" x14ac:dyDescent="0.25">
      <c r="AV4315" s="201"/>
      <c r="AW4315" s="201"/>
      <c r="AX4315" s="201"/>
      <c r="AZ4315" s="201"/>
      <c r="BB4315"/>
      <c r="BD4315" s="117" t="s">
        <v>6233</v>
      </c>
    </row>
    <row r="4316" spans="48:56" x14ac:dyDescent="0.25">
      <c r="AV4316" s="201"/>
      <c r="AW4316" s="201"/>
      <c r="AX4316" s="201"/>
      <c r="AZ4316" s="201"/>
      <c r="BB4316"/>
      <c r="BD4316" s="117" t="s">
        <v>6234</v>
      </c>
    </row>
    <row r="4317" spans="48:56" x14ac:dyDescent="0.25">
      <c r="AV4317" s="201"/>
      <c r="AW4317" s="201"/>
      <c r="AX4317" s="201"/>
      <c r="AZ4317" s="201"/>
      <c r="BB4317"/>
      <c r="BD4317" s="117" t="s">
        <v>6235</v>
      </c>
    </row>
    <row r="4318" spans="48:56" x14ac:dyDescent="0.25">
      <c r="AV4318" s="201"/>
      <c r="AW4318" s="201"/>
      <c r="AX4318" s="201"/>
      <c r="AZ4318" s="201"/>
      <c r="BB4318"/>
      <c r="BD4318" s="117" t="s">
        <v>6236</v>
      </c>
    </row>
    <row r="4319" spans="48:56" x14ac:dyDescent="0.25">
      <c r="AV4319" s="201"/>
      <c r="AW4319" s="201"/>
      <c r="AX4319" s="201"/>
      <c r="AZ4319" s="201"/>
      <c r="BB4319"/>
      <c r="BD4319" s="117" t="s">
        <v>6237</v>
      </c>
    </row>
    <row r="4320" spans="48:56" x14ac:dyDescent="0.25">
      <c r="AV4320" s="201"/>
      <c r="AW4320" s="201"/>
      <c r="AX4320" s="201"/>
      <c r="AZ4320" s="201"/>
      <c r="BB4320"/>
      <c r="BD4320" s="117" t="s">
        <v>6238</v>
      </c>
    </row>
    <row r="4321" spans="48:56" x14ac:dyDescent="0.25">
      <c r="AV4321" s="201"/>
      <c r="AW4321" s="201"/>
      <c r="AX4321" s="201"/>
      <c r="AZ4321" s="201"/>
      <c r="BB4321"/>
      <c r="BD4321" s="117" t="s">
        <v>6239</v>
      </c>
    </row>
    <row r="4322" spans="48:56" x14ac:dyDescent="0.25">
      <c r="AV4322" s="201"/>
      <c r="AW4322" s="201"/>
      <c r="AX4322" s="201"/>
      <c r="AZ4322" s="201"/>
      <c r="BB4322"/>
      <c r="BD4322" s="117" t="s">
        <v>6240</v>
      </c>
    </row>
    <row r="4323" spans="48:56" x14ac:dyDescent="0.25">
      <c r="AV4323" s="201"/>
      <c r="AW4323" s="201"/>
      <c r="AX4323" s="201"/>
      <c r="AZ4323" s="201"/>
      <c r="BB4323"/>
      <c r="BD4323" s="117" t="s">
        <v>6241</v>
      </c>
    </row>
    <row r="4324" spans="48:56" x14ac:dyDescent="0.25">
      <c r="AV4324" s="201"/>
      <c r="AW4324" s="201"/>
      <c r="AX4324" s="201"/>
      <c r="AZ4324" s="201"/>
      <c r="BB4324"/>
      <c r="BD4324" s="117" t="s">
        <v>6242</v>
      </c>
    </row>
    <row r="4325" spans="48:56" x14ac:dyDescent="0.25">
      <c r="AV4325" s="201"/>
      <c r="AW4325" s="201"/>
      <c r="AX4325" s="201"/>
      <c r="AZ4325" s="201"/>
      <c r="BB4325"/>
      <c r="BD4325" s="117" t="s">
        <v>6243</v>
      </c>
    </row>
    <row r="4326" spans="48:56" x14ac:dyDescent="0.25">
      <c r="AV4326" s="201"/>
      <c r="AW4326" s="201"/>
      <c r="AX4326" s="201"/>
      <c r="AZ4326" s="201"/>
      <c r="BB4326"/>
      <c r="BD4326" s="117" t="s">
        <v>6244</v>
      </c>
    </row>
    <row r="4327" spans="48:56" x14ac:dyDescent="0.25">
      <c r="AV4327" s="201"/>
      <c r="AW4327" s="201"/>
      <c r="AX4327" s="201"/>
      <c r="AZ4327" s="201"/>
      <c r="BB4327"/>
      <c r="BD4327" s="117" t="s">
        <v>6245</v>
      </c>
    </row>
    <row r="4328" spans="48:56" x14ac:dyDescent="0.25">
      <c r="AV4328" s="201"/>
      <c r="AW4328" s="201"/>
      <c r="AX4328" s="201"/>
      <c r="AZ4328" s="201"/>
      <c r="BB4328"/>
      <c r="BD4328" s="117" t="s">
        <v>6246</v>
      </c>
    </row>
    <row r="4329" spans="48:56" x14ac:dyDescent="0.25">
      <c r="AV4329" s="201"/>
      <c r="AW4329" s="201"/>
      <c r="AX4329" s="201"/>
      <c r="AZ4329" s="201"/>
      <c r="BB4329"/>
      <c r="BD4329" s="117" t="s">
        <v>6247</v>
      </c>
    </row>
    <row r="4330" spans="48:56" x14ac:dyDescent="0.25">
      <c r="AV4330" s="201"/>
      <c r="AW4330" s="201"/>
      <c r="AX4330" s="201"/>
      <c r="AZ4330" s="201"/>
      <c r="BB4330"/>
      <c r="BD4330" s="117" t="s">
        <v>6248</v>
      </c>
    </row>
    <row r="4331" spans="48:56" x14ac:dyDescent="0.25">
      <c r="AV4331" s="201"/>
      <c r="AW4331" s="201"/>
      <c r="AX4331" s="201"/>
      <c r="AZ4331" s="201"/>
      <c r="BB4331"/>
      <c r="BD4331" s="117" t="s">
        <v>6249</v>
      </c>
    </row>
    <row r="4332" spans="48:56" x14ac:dyDescent="0.25">
      <c r="AV4332" s="201"/>
      <c r="AW4332" s="201"/>
      <c r="AX4332" s="201"/>
      <c r="AZ4332" s="201"/>
      <c r="BB4332"/>
      <c r="BD4332" s="117" t="s">
        <v>6250</v>
      </c>
    </row>
    <row r="4333" spans="48:56" x14ac:dyDescent="0.25">
      <c r="AV4333" s="201"/>
      <c r="AW4333" s="201"/>
      <c r="AX4333" s="201"/>
      <c r="AZ4333" s="201"/>
      <c r="BB4333"/>
      <c r="BD4333" s="117" t="s">
        <v>6251</v>
      </c>
    </row>
    <row r="4334" spans="48:56" x14ac:dyDescent="0.25">
      <c r="AV4334" s="201"/>
      <c r="AW4334" s="201"/>
      <c r="AX4334" s="201"/>
      <c r="AZ4334" s="201"/>
      <c r="BB4334"/>
      <c r="BD4334" s="117" t="s">
        <v>6252</v>
      </c>
    </row>
    <row r="4335" spans="48:56" x14ac:dyDescent="0.25">
      <c r="AV4335" s="201"/>
      <c r="AW4335" s="201"/>
      <c r="AX4335" s="201"/>
      <c r="AZ4335" s="201"/>
      <c r="BB4335"/>
      <c r="BD4335" s="117" t="s">
        <v>6253</v>
      </c>
    </row>
    <row r="4336" spans="48:56" x14ac:dyDescent="0.25">
      <c r="AV4336" s="201"/>
      <c r="AW4336" s="201"/>
      <c r="AX4336" s="201"/>
      <c r="AZ4336" s="201"/>
      <c r="BB4336"/>
      <c r="BD4336" s="117" t="s">
        <v>6254</v>
      </c>
    </row>
    <row r="4337" spans="48:56" x14ac:dyDescent="0.25">
      <c r="AV4337" s="201"/>
      <c r="AW4337" s="201"/>
      <c r="AX4337" s="201"/>
      <c r="AZ4337" s="201"/>
      <c r="BB4337"/>
      <c r="BD4337" s="117" t="s">
        <v>6255</v>
      </c>
    </row>
    <row r="4338" spans="48:56" x14ac:dyDescent="0.25">
      <c r="AV4338" s="201"/>
      <c r="AW4338" s="201"/>
      <c r="AX4338" s="201"/>
      <c r="AZ4338" s="201"/>
      <c r="BB4338"/>
      <c r="BD4338" s="117" t="s">
        <v>6256</v>
      </c>
    </row>
    <row r="4339" spans="48:56" x14ac:dyDescent="0.25">
      <c r="AV4339" s="201"/>
      <c r="AW4339" s="201"/>
      <c r="AX4339" s="201"/>
      <c r="AZ4339" s="201"/>
      <c r="BB4339"/>
      <c r="BD4339" s="117" t="s">
        <v>6257</v>
      </c>
    </row>
    <row r="4340" spans="48:56" x14ac:dyDescent="0.25">
      <c r="AV4340" s="201"/>
      <c r="AW4340" s="201"/>
      <c r="AX4340" s="201"/>
      <c r="AZ4340" s="201"/>
      <c r="BB4340"/>
      <c r="BD4340" s="117" t="s">
        <v>6258</v>
      </c>
    </row>
    <row r="4341" spans="48:56" x14ac:dyDescent="0.25">
      <c r="AV4341" s="201"/>
      <c r="AW4341" s="201"/>
      <c r="AX4341" s="201"/>
      <c r="AZ4341" s="201"/>
      <c r="BB4341"/>
      <c r="BD4341" s="117" t="s">
        <v>6259</v>
      </c>
    </row>
    <row r="4342" spans="48:56" x14ac:dyDescent="0.25">
      <c r="AV4342" s="201"/>
      <c r="AW4342" s="201"/>
      <c r="AX4342" s="201"/>
      <c r="AZ4342" s="201"/>
      <c r="BB4342"/>
      <c r="BD4342" s="117" t="s">
        <v>6260</v>
      </c>
    </row>
    <row r="4343" spans="48:56" x14ac:dyDescent="0.25">
      <c r="AV4343" s="201"/>
      <c r="AW4343" s="201"/>
      <c r="AX4343" s="201"/>
      <c r="AZ4343" s="201"/>
      <c r="BB4343"/>
      <c r="BD4343" s="117" t="s">
        <v>6261</v>
      </c>
    </row>
    <row r="4344" spans="48:56" x14ac:dyDescent="0.25">
      <c r="AV4344" s="201"/>
      <c r="AW4344" s="201"/>
      <c r="AX4344" s="201"/>
      <c r="AZ4344" s="201"/>
      <c r="BB4344"/>
      <c r="BD4344" s="117" t="s">
        <v>6262</v>
      </c>
    </row>
    <row r="4345" spans="48:56" x14ac:dyDescent="0.25">
      <c r="AV4345" s="201"/>
      <c r="AW4345" s="201"/>
      <c r="AX4345" s="201"/>
      <c r="AZ4345" s="201"/>
      <c r="BB4345"/>
      <c r="BD4345" s="117" t="s">
        <v>6263</v>
      </c>
    </row>
    <row r="4346" spans="48:56" x14ac:dyDescent="0.25">
      <c r="AV4346" s="201"/>
      <c r="AW4346" s="201"/>
      <c r="AX4346" s="201"/>
      <c r="AZ4346" s="201"/>
      <c r="BB4346"/>
      <c r="BD4346" s="117" t="s">
        <v>6264</v>
      </c>
    </row>
    <row r="4347" spans="48:56" x14ac:dyDescent="0.25">
      <c r="AV4347" s="201"/>
      <c r="AW4347" s="201"/>
      <c r="AX4347" s="201"/>
      <c r="AZ4347" s="201"/>
      <c r="BB4347"/>
      <c r="BD4347" s="117" t="s">
        <v>6265</v>
      </c>
    </row>
    <row r="4348" spans="48:56" x14ac:dyDescent="0.25">
      <c r="AV4348" s="201"/>
      <c r="AW4348" s="201"/>
      <c r="AX4348" s="201"/>
      <c r="AZ4348" s="201"/>
      <c r="BB4348"/>
      <c r="BD4348" s="117" t="s">
        <v>6266</v>
      </c>
    </row>
    <row r="4349" spans="48:56" x14ac:dyDescent="0.25">
      <c r="AV4349" s="201"/>
      <c r="AW4349" s="201"/>
      <c r="AX4349" s="201"/>
      <c r="AZ4349" s="201"/>
      <c r="BB4349"/>
      <c r="BD4349" s="117" t="s">
        <v>6267</v>
      </c>
    </row>
    <row r="4350" spans="48:56" x14ac:dyDescent="0.25">
      <c r="AV4350" s="201"/>
      <c r="AW4350" s="201"/>
      <c r="AX4350" s="201"/>
      <c r="AZ4350" s="201"/>
      <c r="BB4350"/>
      <c r="BD4350" s="117" t="s">
        <v>6268</v>
      </c>
    </row>
    <row r="4351" spans="48:56" x14ac:dyDescent="0.25">
      <c r="AV4351" s="201"/>
      <c r="AW4351" s="201"/>
      <c r="AX4351" s="201"/>
      <c r="AZ4351" s="201"/>
      <c r="BB4351"/>
      <c r="BD4351" s="117" t="s">
        <v>6269</v>
      </c>
    </row>
    <row r="4352" spans="48:56" x14ac:dyDescent="0.25">
      <c r="AV4352" s="201"/>
      <c r="AW4352" s="201"/>
      <c r="AX4352" s="201"/>
      <c r="AZ4352" s="201"/>
      <c r="BB4352"/>
      <c r="BD4352" s="117" t="s">
        <v>6270</v>
      </c>
    </row>
    <row r="4353" spans="48:56" x14ac:dyDescent="0.25">
      <c r="AV4353" s="201"/>
      <c r="AW4353" s="201"/>
      <c r="AX4353" s="201"/>
      <c r="AZ4353" s="201"/>
      <c r="BB4353"/>
      <c r="BD4353" s="117" t="s">
        <v>6271</v>
      </c>
    </row>
    <row r="4354" spans="48:56" x14ac:dyDescent="0.25">
      <c r="AV4354" s="201"/>
      <c r="AW4354" s="201"/>
      <c r="AX4354" s="201"/>
      <c r="AZ4354" s="201"/>
      <c r="BB4354"/>
      <c r="BD4354" s="117" t="s">
        <v>6272</v>
      </c>
    </row>
    <row r="4355" spans="48:56" x14ac:dyDescent="0.25">
      <c r="AV4355" s="201"/>
      <c r="AW4355" s="201"/>
      <c r="AX4355" s="201"/>
      <c r="AZ4355" s="201"/>
      <c r="BB4355"/>
      <c r="BD4355" s="117" t="s">
        <v>6273</v>
      </c>
    </row>
    <row r="4356" spans="48:56" x14ac:dyDescent="0.25">
      <c r="AV4356" s="201"/>
      <c r="AW4356" s="201"/>
      <c r="AX4356" s="201"/>
      <c r="AZ4356" s="201"/>
      <c r="BB4356"/>
      <c r="BD4356" s="117" t="s">
        <v>6274</v>
      </c>
    </row>
    <row r="4357" spans="48:56" x14ac:dyDescent="0.25">
      <c r="AV4357" s="201"/>
      <c r="AW4357" s="201"/>
      <c r="AX4357" s="201"/>
      <c r="AZ4357" s="201"/>
      <c r="BB4357"/>
      <c r="BD4357" s="117" t="s">
        <v>6275</v>
      </c>
    </row>
    <row r="4358" spans="48:56" x14ac:dyDescent="0.25">
      <c r="AV4358" s="201"/>
      <c r="AW4358" s="201"/>
      <c r="AX4358" s="201"/>
      <c r="AZ4358" s="201"/>
      <c r="BB4358"/>
      <c r="BD4358" s="117" t="s">
        <v>6276</v>
      </c>
    </row>
    <row r="4359" spans="48:56" x14ac:dyDescent="0.25">
      <c r="AV4359" s="201"/>
      <c r="AW4359" s="201"/>
      <c r="AX4359" s="201"/>
      <c r="AZ4359" s="201"/>
      <c r="BB4359"/>
      <c r="BD4359" s="117" t="s">
        <v>6277</v>
      </c>
    </row>
    <row r="4360" spans="48:56" x14ac:dyDescent="0.25">
      <c r="AV4360" s="201"/>
      <c r="AW4360" s="201"/>
      <c r="AX4360" s="201"/>
      <c r="AZ4360" s="201"/>
      <c r="BB4360"/>
      <c r="BD4360" s="117" t="s">
        <v>6278</v>
      </c>
    </row>
    <row r="4361" spans="48:56" x14ac:dyDescent="0.25">
      <c r="AV4361" s="201"/>
      <c r="AW4361" s="201"/>
      <c r="AX4361" s="201"/>
      <c r="AZ4361" s="201"/>
      <c r="BB4361"/>
      <c r="BD4361" s="117" t="s">
        <v>6279</v>
      </c>
    </row>
    <row r="4362" spans="48:56" x14ac:dyDescent="0.25">
      <c r="AV4362" s="201"/>
      <c r="AW4362" s="201"/>
      <c r="AX4362" s="201"/>
      <c r="AZ4362" s="201"/>
      <c r="BB4362"/>
      <c r="BD4362" s="117" t="s">
        <v>6280</v>
      </c>
    </row>
    <row r="4363" spans="48:56" x14ac:dyDescent="0.25">
      <c r="AV4363" s="201"/>
      <c r="AW4363" s="201"/>
      <c r="AX4363" s="201"/>
      <c r="AZ4363" s="201"/>
      <c r="BB4363"/>
      <c r="BD4363" s="117" t="s">
        <v>6281</v>
      </c>
    </row>
    <row r="4364" spans="48:56" x14ac:dyDescent="0.25">
      <c r="AV4364" s="201"/>
      <c r="AW4364" s="201"/>
      <c r="AX4364" s="201"/>
      <c r="AZ4364" s="201"/>
      <c r="BB4364"/>
      <c r="BD4364" s="117" t="s">
        <v>6282</v>
      </c>
    </row>
    <row r="4365" spans="48:56" x14ac:dyDescent="0.25">
      <c r="AV4365" s="201"/>
      <c r="AW4365" s="201"/>
      <c r="AX4365" s="201"/>
      <c r="AZ4365" s="201"/>
      <c r="BB4365"/>
      <c r="BD4365" s="117" t="s">
        <v>6283</v>
      </c>
    </row>
    <row r="4366" spans="48:56" x14ac:dyDescent="0.25">
      <c r="AV4366" s="201"/>
      <c r="AW4366" s="201"/>
      <c r="AX4366" s="201"/>
      <c r="AZ4366" s="201"/>
      <c r="BB4366"/>
      <c r="BD4366" s="117" t="s">
        <v>6284</v>
      </c>
    </row>
    <row r="4367" spans="48:56" x14ac:dyDescent="0.25">
      <c r="AV4367" s="201"/>
      <c r="AW4367" s="201"/>
      <c r="AX4367" s="201"/>
      <c r="AZ4367" s="201"/>
      <c r="BB4367"/>
      <c r="BD4367" s="117" t="s">
        <v>6285</v>
      </c>
    </row>
    <row r="4368" spans="48:56" x14ac:dyDescent="0.25">
      <c r="AV4368" s="201"/>
      <c r="AW4368" s="201"/>
      <c r="AX4368" s="201"/>
      <c r="AZ4368" s="201"/>
      <c r="BB4368"/>
      <c r="BD4368" s="117" t="s">
        <v>6286</v>
      </c>
    </row>
    <row r="4369" spans="48:56" x14ac:dyDescent="0.25">
      <c r="AV4369" s="201"/>
      <c r="AW4369" s="201"/>
      <c r="AX4369" s="201"/>
      <c r="AZ4369" s="201"/>
      <c r="BB4369"/>
      <c r="BD4369" s="117" t="s">
        <v>6287</v>
      </c>
    </row>
    <row r="4370" spans="48:56" x14ac:dyDescent="0.25">
      <c r="AV4370" s="201"/>
      <c r="AW4370" s="201"/>
      <c r="AX4370" s="201"/>
      <c r="AZ4370" s="201"/>
      <c r="BB4370"/>
      <c r="BD4370" s="117" t="s">
        <v>6288</v>
      </c>
    </row>
    <row r="4371" spans="48:56" x14ac:dyDescent="0.25">
      <c r="AV4371" s="201"/>
      <c r="AW4371" s="201"/>
      <c r="AX4371" s="201"/>
      <c r="AZ4371" s="201"/>
      <c r="BB4371"/>
      <c r="BD4371" s="117" t="s">
        <v>6289</v>
      </c>
    </row>
    <row r="4372" spans="48:56" x14ac:dyDescent="0.25">
      <c r="AV4372" s="201"/>
      <c r="AW4372" s="201"/>
      <c r="AX4372" s="201"/>
      <c r="AZ4372" s="201"/>
      <c r="BB4372"/>
      <c r="BD4372" s="117" t="s">
        <v>6290</v>
      </c>
    </row>
    <row r="4373" spans="48:56" x14ac:dyDescent="0.25">
      <c r="AV4373" s="201"/>
      <c r="AW4373" s="201"/>
      <c r="AX4373" s="201"/>
      <c r="AZ4373" s="201"/>
      <c r="BB4373"/>
      <c r="BD4373" s="117" t="s">
        <v>6291</v>
      </c>
    </row>
    <row r="4374" spans="48:56" x14ac:dyDescent="0.25">
      <c r="AV4374" s="201"/>
      <c r="AW4374" s="201"/>
      <c r="AX4374" s="201"/>
      <c r="AZ4374" s="201"/>
      <c r="BB4374"/>
      <c r="BD4374" s="117" t="s">
        <v>6292</v>
      </c>
    </row>
    <row r="4375" spans="48:56" x14ac:dyDescent="0.25">
      <c r="AV4375" s="201"/>
      <c r="AW4375" s="201"/>
      <c r="AX4375" s="201"/>
      <c r="AZ4375" s="201"/>
      <c r="BB4375"/>
      <c r="BD4375" s="117" t="s">
        <v>6293</v>
      </c>
    </row>
    <row r="4376" spans="48:56" x14ac:dyDescent="0.25">
      <c r="AV4376" s="201"/>
      <c r="AW4376" s="201"/>
      <c r="AX4376" s="201"/>
      <c r="AZ4376" s="201"/>
      <c r="BB4376"/>
      <c r="BD4376" s="117" t="s">
        <v>6294</v>
      </c>
    </row>
    <row r="4377" spans="48:56" x14ac:dyDescent="0.25">
      <c r="AV4377" s="201"/>
      <c r="AW4377" s="201"/>
      <c r="AX4377" s="201"/>
      <c r="AZ4377" s="201"/>
      <c r="BB4377"/>
      <c r="BD4377" s="117" t="s">
        <v>6295</v>
      </c>
    </row>
    <row r="4378" spans="48:56" x14ac:dyDescent="0.25">
      <c r="AV4378" s="201"/>
      <c r="AW4378" s="201"/>
      <c r="AX4378" s="201"/>
      <c r="AZ4378" s="201"/>
      <c r="BB4378"/>
      <c r="BD4378" s="117" t="s">
        <v>6296</v>
      </c>
    </row>
    <row r="4379" spans="48:56" x14ac:dyDescent="0.25">
      <c r="AV4379" s="201"/>
      <c r="AW4379" s="201"/>
      <c r="AX4379" s="201"/>
      <c r="AZ4379" s="201"/>
      <c r="BB4379"/>
      <c r="BD4379" s="117" t="s">
        <v>6297</v>
      </c>
    </row>
    <row r="4380" spans="48:56" x14ac:dyDescent="0.25">
      <c r="AV4380" s="201"/>
      <c r="AW4380" s="201"/>
      <c r="AX4380" s="201"/>
      <c r="AZ4380" s="201"/>
      <c r="BB4380"/>
      <c r="BD4380" s="117" t="s">
        <v>6298</v>
      </c>
    </row>
    <row r="4381" spans="48:56" x14ac:dyDescent="0.25">
      <c r="AV4381" s="201"/>
      <c r="AW4381" s="201"/>
      <c r="AX4381" s="201"/>
      <c r="AZ4381" s="201"/>
      <c r="BB4381"/>
      <c r="BD4381" s="117" t="s">
        <v>6299</v>
      </c>
    </row>
    <row r="4382" spans="48:56" x14ac:dyDescent="0.25">
      <c r="AV4382" s="201"/>
      <c r="AW4382" s="201"/>
      <c r="AX4382" s="201"/>
      <c r="AZ4382" s="201"/>
      <c r="BB4382"/>
      <c r="BD4382" s="117" t="s">
        <v>6300</v>
      </c>
    </row>
    <row r="4383" spans="48:56" x14ac:dyDescent="0.25">
      <c r="AV4383" s="201"/>
      <c r="AW4383" s="201"/>
      <c r="AX4383" s="201"/>
      <c r="AZ4383" s="201"/>
      <c r="BB4383"/>
      <c r="BD4383" s="117" t="s">
        <v>6301</v>
      </c>
    </row>
    <row r="4384" spans="48:56" x14ac:dyDescent="0.25">
      <c r="AV4384" s="201"/>
      <c r="AW4384" s="201"/>
      <c r="AX4384" s="201"/>
      <c r="AZ4384" s="201"/>
      <c r="BB4384"/>
      <c r="BD4384" s="117" t="s">
        <v>6302</v>
      </c>
    </row>
    <row r="4385" spans="48:56" x14ac:dyDescent="0.25">
      <c r="AV4385" s="201"/>
      <c r="AW4385" s="201"/>
      <c r="AX4385" s="201"/>
      <c r="AZ4385" s="201"/>
      <c r="BB4385"/>
      <c r="BD4385" s="117" t="s">
        <v>6303</v>
      </c>
    </row>
    <row r="4386" spans="48:56" x14ac:dyDescent="0.25">
      <c r="AV4386" s="201"/>
      <c r="AW4386" s="201"/>
      <c r="AX4386" s="201"/>
      <c r="AZ4386" s="201"/>
      <c r="BB4386"/>
      <c r="BD4386" s="117" t="s">
        <v>6304</v>
      </c>
    </row>
    <row r="4387" spans="48:56" x14ac:dyDescent="0.25">
      <c r="AV4387" s="201"/>
      <c r="AW4387" s="201"/>
      <c r="AX4387" s="201"/>
      <c r="AZ4387" s="201"/>
      <c r="BB4387"/>
      <c r="BD4387" s="117" t="s">
        <v>6305</v>
      </c>
    </row>
    <row r="4388" spans="48:56" x14ac:dyDescent="0.25">
      <c r="AV4388" s="201"/>
      <c r="AW4388" s="201"/>
      <c r="AX4388" s="201"/>
      <c r="AZ4388" s="201"/>
      <c r="BB4388"/>
      <c r="BD4388" s="117" t="s">
        <v>6306</v>
      </c>
    </row>
    <row r="4389" spans="48:56" x14ac:dyDescent="0.25">
      <c r="AV4389" s="201"/>
      <c r="AW4389" s="201"/>
      <c r="AX4389" s="201"/>
      <c r="AZ4389" s="201"/>
      <c r="BB4389"/>
      <c r="BD4389" s="117" t="s">
        <v>6307</v>
      </c>
    </row>
    <row r="4390" spans="48:56" x14ac:dyDescent="0.25">
      <c r="AV4390" s="201"/>
      <c r="AW4390" s="201"/>
      <c r="AX4390" s="201"/>
      <c r="AZ4390" s="201"/>
      <c r="BB4390"/>
      <c r="BD4390" s="117" t="s">
        <v>6308</v>
      </c>
    </row>
    <row r="4391" spans="48:56" x14ac:dyDescent="0.25">
      <c r="AV4391" s="201"/>
      <c r="AW4391" s="201"/>
      <c r="AX4391" s="201"/>
      <c r="AZ4391" s="201"/>
      <c r="BB4391"/>
      <c r="BD4391" s="117" t="s">
        <v>6309</v>
      </c>
    </row>
    <row r="4392" spans="48:56" x14ac:dyDescent="0.25">
      <c r="AV4392" s="201"/>
      <c r="AW4392" s="201"/>
      <c r="AX4392" s="201"/>
      <c r="AZ4392" s="201"/>
      <c r="BB4392"/>
      <c r="BD4392" s="117" t="s">
        <v>6310</v>
      </c>
    </row>
    <row r="4393" spans="48:56" x14ac:dyDescent="0.25">
      <c r="AV4393" s="201"/>
      <c r="AW4393" s="201"/>
      <c r="AX4393" s="201"/>
      <c r="AZ4393" s="201"/>
      <c r="BB4393"/>
      <c r="BD4393" s="117" t="s">
        <v>6311</v>
      </c>
    </row>
    <row r="4394" spans="48:56" x14ac:dyDescent="0.25">
      <c r="AV4394" s="201"/>
      <c r="AW4394" s="201"/>
      <c r="AX4394" s="201"/>
      <c r="AZ4394" s="201"/>
      <c r="BB4394"/>
      <c r="BD4394" s="117" t="s">
        <v>6312</v>
      </c>
    </row>
    <row r="4395" spans="48:56" x14ac:dyDescent="0.25">
      <c r="AV4395" s="201"/>
      <c r="AW4395" s="201"/>
      <c r="AX4395" s="201"/>
      <c r="AZ4395" s="201"/>
      <c r="BB4395"/>
      <c r="BD4395" s="117" t="s">
        <v>6313</v>
      </c>
    </row>
    <row r="4396" spans="48:56" x14ac:dyDescent="0.25">
      <c r="AV4396" s="201"/>
      <c r="AW4396" s="201"/>
      <c r="AX4396" s="201"/>
      <c r="AZ4396" s="201"/>
      <c r="BB4396"/>
      <c r="BD4396" s="117" t="s">
        <v>6314</v>
      </c>
    </row>
    <row r="4397" spans="48:56" x14ac:dyDescent="0.25">
      <c r="AV4397" s="201"/>
      <c r="AW4397" s="201"/>
      <c r="AX4397" s="201"/>
      <c r="AZ4397" s="201"/>
      <c r="BB4397"/>
      <c r="BD4397" s="117" t="s">
        <v>6315</v>
      </c>
    </row>
    <row r="4398" spans="48:56" x14ac:dyDescent="0.25">
      <c r="AV4398" s="201"/>
      <c r="AW4398" s="201"/>
      <c r="AX4398" s="201"/>
      <c r="AZ4398" s="201"/>
      <c r="BB4398"/>
      <c r="BD4398" s="117" t="s">
        <v>6316</v>
      </c>
    </row>
    <row r="4399" spans="48:56" x14ac:dyDescent="0.25">
      <c r="AV4399" s="201"/>
      <c r="AW4399" s="201"/>
      <c r="AX4399" s="201"/>
      <c r="AZ4399" s="201"/>
      <c r="BB4399"/>
      <c r="BD4399" s="117" t="s">
        <v>6317</v>
      </c>
    </row>
    <row r="4400" spans="48:56" x14ac:dyDescent="0.25">
      <c r="AV4400" s="201"/>
      <c r="AW4400" s="201"/>
      <c r="AX4400" s="201"/>
      <c r="AZ4400" s="201"/>
      <c r="BB4400"/>
      <c r="BD4400" s="117" t="s">
        <v>6318</v>
      </c>
    </row>
    <row r="4401" spans="48:56" x14ac:dyDescent="0.25">
      <c r="AV4401" s="201"/>
      <c r="AW4401" s="201"/>
      <c r="AX4401" s="201"/>
      <c r="AZ4401" s="201"/>
      <c r="BB4401"/>
      <c r="BD4401" s="117" t="s">
        <v>6319</v>
      </c>
    </row>
    <row r="4402" spans="48:56" x14ac:dyDescent="0.25">
      <c r="AV4402" s="201"/>
      <c r="AW4402" s="201"/>
      <c r="AX4402" s="201"/>
      <c r="AZ4402" s="201"/>
      <c r="BB4402"/>
      <c r="BD4402" s="117" t="s">
        <v>6320</v>
      </c>
    </row>
    <row r="4403" spans="48:56" x14ac:dyDescent="0.25">
      <c r="AV4403" s="201"/>
      <c r="AW4403" s="201"/>
      <c r="AX4403" s="201"/>
      <c r="AZ4403" s="201"/>
      <c r="BB4403"/>
      <c r="BD4403" s="117" t="s">
        <v>6321</v>
      </c>
    </row>
    <row r="4404" spans="48:56" x14ac:dyDescent="0.25">
      <c r="AV4404" s="201"/>
      <c r="AW4404" s="201"/>
      <c r="AX4404" s="201"/>
      <c r="AZ4404" s="201"/>
      <c r="BB4404"/>
      <c r="BD4404" s="117" t="s">
        <v>6322</v>
      </c>
    </row>
    <row r="4405" spans="48:56" x14ac:dyDescent="0.25">
      <c r="AV4405" s="201"/>
      <c r="AW4405" s="201"/>
      <c r="AX4405" s="201"/>
      <c r="AZ4405" s="201"/>
      <c r="BB4405"/>
      <c r="BD4405" s="117" t="s">
        <v>6323</v>
      </c>
    </row>
    <row r="4406" spans="48:56" x14ac:dyDescent="0.25">
      <c r="AV4406" s="201"/>
      <c r="AW4406" s="201"/>
      <c r="AX4406" s="201"/>
      <c r="AZ4406" s="201"/>
      <c r="BB4406"/>
      <c r="BD4406" s="117" t="s">
        <v>6324</v>
      </c>
    </row>
    <row r="4407" spans="48:56" x14ac:dyDescent="0.25">
      <c r="AV4407" s="201"/>
      <c r="AW4407" s="201"/>
      <c r="AX4407" s="201"/>
      <c r="AZ4407" s="201"/>
      <c r="BB4407"/>
      <c r="BD4407" s="117" t="s">
        <v>6325</v>
      </c>
    </row>
    <row r="4408" spans="48:56" x14ac:dyDescent="0.25">
      <c r="AV4408" s="201"/>
      <c r="AW4408" s="201"/>
      <c r="AX4408" s="201"/>
      <c r="AZ4408" s="201"/>
      <c r="BB4408"/>
      <c r="BD4408" s="117" t="s">
        <v>6326</v>
      </c>
    </row>
    <row r="4409" spans="48:56" x14ac:dyDescent="0.25">
      <c r="AV4409" s="201"/>
      <c r="AW4409" s="201"/>
      <c r="AX4409" s="201"/>
      <c r="AZ4409" s="201"/>
      <c r="BB4409"/>
      <c r="BD4409" s="117" t="s">
        <v>6327</v>
      </c>
    </row>
    <row r="4410" spans="48:56" x14ac:dyDescent="0.25">
      <c r="AV4410" s="201"/>
      <c r="AW4410" s="201"/>
      <c r="AX4410" s="201"/>
      <c r="AZ4410" s="201"/>
      <c r="BB4410"/>
      <c r="BD4410" s="117" t="s">
        <v>6328</v>
      </c>
    </row>
    <row r="4411" spans="48:56" x14ac:dyDescent="0.25">
      <c r="AV4411" s="201"/>
      <c r="AW4411" s="201"/>
      <c r="AX4411" s="201"/>
      <c r="AZ4411" s="201"/>
      <c r="BB4411"/>
      <c r="BD4411" s="117" t="s">
        <v>6329</v>
      </c>
    </row>
    <row r="4412" spans="48:56" x14ac:dyDescent="0.25">
      <c r="AV4412" s="201"/>
      <c r="AW4412" s="201"/>
      <c r="AX4412" s="201"/>
      <c r="AZ4412" s="201"/>
      <c r="BB4412"/>
      <c r="BD4412" s="117" t="s">
        <v>6330</v>
      </c>
    </row>
    <row r="4413" spans="48:56" x14ac:dyDescent="0.25">
      <c r="AV4413" s="201"/>
      <c r="AW4413" s="201"/>
      <c r="AX4413" s="201"/>
      <c r="AZ4413" s="201"/>
      <c r="BB4413"/>
      <c r="BD4413" s="117" t="s">
        <v>6331</v>
      </c>
    </row>
    <row r="4414" spans="48:56" x14ac:dyDescent="0.25">
      <c r="AV4414" s="201"/>
      <c r="AW4414" s="201"/>
      <c r="AX4414" s="201"/>
      <c r="AZ4414" s="201"/>
      <c r="BB4414"/>
      <c r="BD4414" s="117" t="s">
        <v>6332</v>
      </c>
    </row>
    <row r="4415" spans="48:56" x14ac:dyDescent="0.25">
      <c r="AV4415" s="201"/>
      <c r="AW4415" s="201"/>
      <c r="AX4415" s="201"/>
      <c r="AZ4415" s="201"/>
      <c r="BB4415"/>
      <c r="BD4415" s="117" t="s">
        <v>6333</v>
      </c>
    </row>
    <row r="4416" spans="48:56" x14ac:dyDescent="0.25">
      <c r="AV4416" s="201"/>
      <c r="AW4416" s="201"/>
      <c r="AX4416" s="201"/>
      <c r="AZ4416" s="201"/>
      <c r="BB4416"/>
      <c r="BD4416" s="117" t="s">
        <v>6334</v>
      </c>
    </row>
    <row r="4417" spans="48:56" x14ac:dyDescent="0.25">
      <c r="AV4417" s="201"/>
      <c r="AW4417" s="201"/>
      <c r="AX4417" s="201"/>
      <c r="AZ4417" s="201"/>
      <c r="BB4417"/>
      <c r="BD4417" s="117" t="s">
        <v>6335</v>
      </c>
    </row>
    <row r="4418" spans="48:56" x14ac:dyDescent="0.25">
      <c r="AV4418" s="201"/>
      <c r="AW4418" s="201"/>
      <c r="AX4418" s="201"/>
      <c r="AZ4418" s="201"/>
      <c r="BB4418"/>
      <c r="BD4418" s="117" t="s">
        <v>6336</v>
      </c>
    </row>
    <row r="4419" spans="48:56" x14ac:dyDescent="0.25">
      <c r="AV4419" s="201"/>
      <c r="AW4419" s="201"/>
      <c r="AX4419" s="201"/>
      <c r="AZ4419" s="201"/>
      <c r="BB4419"/>
      <c r="BD4419" s="117" t="s">
        <v>6337</v>
      </c>
    </row>
    <row r="4420" spans="48:56" x14ac:dyDescent="0.25">
      <c r="AV4420" s="201"/>
      <c r="AW4420" s="201"/>
      <c r="AX4420" s="201"/>
      <c r="AZ4420" s="201"/>
      <c r="BB4420"/>
      <c r="BD4420" s="117" t="s">
        <v>6338</v>
      </c>
    </row>
    <row r="4421" spans="48:56" x14ac:dyDescent="0.25">
      <c r="AV4421" s="201"/>
      <c r="AW4421" s="201"/>
      <c r="AX4421" s="201"/>
      <c r="AZ4421" s="201"/>
      <c r="BB4421"/>
      <c r="BD4421" s="117" t="s">
        <v>6339</v>
      </c>
    </row>
    <row r="4422" spans="48:56" x14ac:dyDescent="0.25">
      <c r="AV4422" s="201"/>
      <c r="AW4422" s="201"/>
      <c r="AX4422" s="201"/>
      <c r="AZ4422" s="201"/>
      <c r="BB4422"/>
      <c r="BD4422" s="117" t="s">
        <v>6340</v>
      </c>
    </row>
    <row r="4423" spans="48:56" x14ac:dyDescent="0.25">
      <c r="AV4423" s="201"/>
      <c r="AW4423" s="201"/>
      <c r="AX4423" s="201"/>
      <c r="AZ4423" s="201"/>
      <c r="BB4423"/>
      <c r="BD4423" s="117" t="s">
        <v>6341</v>
      </c>
    </row>
    <row r="4424" spans="48:56" x14ac:dyDescent="0.25">
      <c r="AV4424" s="201"/>
      <c r="AW4424" s="201"/>
      <c r="AX4424" s="201"/>
      <c r="AZ4424" s="201"/>
      <c r="BB4424"/>
      <c r="BD4424" s="117" t="s">
        <v>6342</v>
      </c>
    </row>
    <row r="4425" spans="48:56" x14ac:dyDescent="0.25">
      <c r="AV4425" s="201"/>
      <c r="AW4425" s="201"/>
      <c r="AX4425" s="201"/>
      <c r="AZ4425" s="201"/>
      <c r="BB4425"/>
      <c r="BD4425" s="117" t="s">
        <v>6343</v>
      </c>
    </row>
    <row r="4426" spans="48:56" x14ac:dyDescent="0.25">
      <c r="AV4426" s="201"/>
      <c r="AW4426" s="201"/>
      <c r="AX4426" s="201"/>
      <c r="AZ4426" s="201"/>
      <c r="BB4426"/>
      <c r="BD4426" s="117" t="s">
        <v>6344</v>
      </c>
    </row>
    <row r="4427" spans="48:56" x14ac:dyDescent="0.25">
      <c r="AV4427" s="201"/>
      <c r="AW4427" s="201"/>
      <c r="AX4427" s="201"/>
      <c r="AZ4427" s="201"/>
      <c r="BB4427"/>
      <c r="BD4427" s="117" t="s">
        <v>6345</v>
      </c>
    </row>
    <row r="4428" spans="48:56" x14ac:dyDescent="0.25">
      <c r="AV4428" s="201"/>
      <c r="AW4428" s="201"/>
      <c r="AX4428" s="201"/>
      <c r="AZ4428" s="201"/>
      <c r="BB4428"/>
      <c r="BD4428" s="117" t="s">
        <v>6346</v>
      </c>
    </row>
    <row r="4429" spans="48:56" x14ac:dyDescent="0.25">
      <c r="AV4429" s="201"/>
      <c r="AW4429" s="201"/>
      <c r="AX4429" s="201"/>
      <c r="AZ4429" s="201"/>
      <c r="BB4429"/>
      <c r="BD4429" s="117" t="s">
        <v>6347</v>
      </c>
    </row>
    <row r="4430" spans="48:56" x14ac:dyDescent="0.25">
      <c r="AV4430" s="201"/>
      <c r="AW4430" s="201"/>
      <c r="AX4430" s="201"/>
      <c r="AZ4430" s="201"/>
      <c r="BB4430"/>
      <c r="BD4430" s="117" t="s">
        <v>6348</v>
      </c>
    </row>
    <row r="4431" spans="48:56" x14ac:dyDescent="0.25">
      <c r="AV4431" s="201"/>
      <c r="AW4431" s="201"/>
      <c r="AX4431" s="201"/>
      <c r="AZ4431" s="201"/>
      <c r="BB4431"/>
      <c r="BD4431" s="117" t="s">
        <v>6349</v>
      </c>
    </row>
    <row r="4432" spans="48:56" x14ac:dyDescent="0.25">
      <c r="AV4432" s="201"/>
      <c r="AW4432" s="201"/>
      <c r="AX4432" s="201"/>
      <c r="AZ4432" s="201"/>
      <c r="BB4432"/>
      <c r="BD4432" s="117" t="s">
        <v>6350</v>
      </c>
    </row>
    <row r="4433" spans="48:56" x14ac:dyDescent="0.25">
      <c r="AV4433" s="201"/>
      <c r="AW4433" s="201"/>
      <c r="AX4433" s="201"/>
      <c r="AZ4433" s="201"/>
      <c r="BB4433"/>
      <c r="BD4433" s="117" t="s">
        <v>6351</v>
      </c>
    </row>
    <row r="4434" spans="48:56" x14ac:dyDescent="0.25">
      <c r="AV4434" s="201"/>
      <c r="AW4434" s="201"/>
      <c r="AX4434" s="201"/>
      <c r="AZ4434" s="201"/>
      <c r="BB4434"/>
      <c r="BD4434" s="117" t="s">
        <v>6352</v>
      </c>
    </row>
    <row r="4435" spans="48:56" x14ac:dyDescent="0.25">
      <c r="AV4435" s="201"/>
      <c r="AW4435" s="201"/>
      <c r="AX4435" s="201"/>
      <c r="AZ4435" s="201"/>
      <c r="BB4435"/>
      <c r="BD4435" s="117" t="s">
        <v>6353</v>
      </c>
    </row>
    <row r="4436" spans="48:56" x14ac:dyDescent="0.25">
      <c r="AV4436" s="201"/>
      <c r="AW4436" s="201"/>
      <c r="AX4436" s="201"/>
      <c r="AZ4436" s="201"/>
      <c r="BB4436"/>
      <c r="BD4436" s="117" t="s">
        <v>6354</v>
      </c>
    </row>
    <row r="4437" spans="48:56" x14ac:dyDescent="0.25">
      <c r="AV4437" s="201"/>
      <c r="AW4437" s="201"/>
      <c r="AX4437" s="201"/>
      <c r="AZ4437" s="201"/>
      <c r="BB4437"/>
      <c r="BD4437" s="117" t="s">
        <v>6355</v>
      </c>
    </row>
    <row r="4438" spans="48:56" x14ac:dyDescent="0.25">
      <c r="AV4438" s="201"/>
      <c r="AW4438" s="201"/>
      <c r="AX4438" s="201"/>
      <c r="AZ4438" s="201"/>
      <c r="BB4438"/>
      <c r="BD4438" s="117" t="s">
        <v>6356</v>
      </c>
    </row>
    <row r="4439" spans="48:56" x14ac:dyDescent="0.25">
      <c r="AV4439" s="201"/>
      <c r="AW4439" s="201"/>
      <c r="AX4439" s="201"/>
      <c r="AZ4439" s="201"/>
      <c r="BB4439"/>
      <c r="BD4439" s="117" t="s">
        <v>6357</v>
      </c>
    </row>
    <row r="4440" spans="48:56" x14ac:dyDescent="0.25">
      <c r="AV4440" s="201"/>
      <c r="AW4440" s="201"/>
      <c r="AX4440" s="201"/>
      <c r="AZ4440" s="201"/>
      <c r="BB4440"/>
      <c r="BD4440" s="117" t="s">
        <v>6358</v>
      </c>
    </row>
    <row r="4441" spans="48:56" x14ac:dyDescent="0.25">
      <c r="AV4441" s="201"/>
      <c r="AW4441" s="201"/>
      <c r="AX4441" s="201"/>
      <c r="AZ4441" s="201"/>
      <c r="BB4441"/>
      <c r="BD4441" s="117" t="s">
        <v>6359</v>
      </c>
    </row>
    <row r="4442" spans="48:56" x14ac:dyDescent="0.25">
      <c r="AV4442" s="201"/>
      <c r="AW4442" s="201"/>
      <c r="AX4442" s="201"/>
      <c r="AZ4442" s="201"/>
      <c r="BB4442"/>
      <c r="BD4442" s="117" t="s">
        <v>6360</v>
      </c>
    </row>
    <row r="4443" spans="48:56" x14ac:dyDescent="0.25">
      <c r="AV4443" s="201"/>
      <c r="AW4443" s="201"/>
      <c r="AX4443" s="201"/>
      <c r="AZ4443" s="201"/>
      <c r="BB4443"/>
      <c r="BD4443" s="117" t="s">
        <v>6361</v>
      </c>
    </row>
    <row r="4444" spans="48:56" x14ac:dyDescent="0.25">
      <c r="AV4444" s="201"/>
      <c r="AW4444" s="201"/>
      <c r="AX4444" s="201"/>
      <c r="AZ4444" s="201"/>
      <c r="BB4444"/>
      <c r="BD4444" s="117" t="s">
        <v>6362</v>
      </c>
    </row>
    <row r="4445" spans="48:56" x14ac:dyDescent="0.25">
      <c r="AV4445" s="201"/>
      <c r="AW4445" s="201"/>
      <c r="AX4445" s="201"/>
      <c r="AZ4445" s="201"/>
      <c r="BB4445"/>
      <c r="BD4445" s="117" t="s">
        <v>6363</v>
      </c>
    </row>
    <row r="4446" spans="48:56" x14ac:dyDescent="0.25">
      <c r="AV4446" s="201"/>
      <c r="AW4446" s="201"/>
      <c r="AX4446" s="201"/>
      <c r="AZ4446" s="201"/>
      <c r="BB4446"/>
      <c r="BD4446" s="117" t="s">
        <v>6364</v>
      </c>
    </row>
    <row r="4447" spans="48:56" x14ac:dyDescent="0.25">
      <c r="AV4447" s="201"/>
      <c r="AW4447" s="201"/>
      <c r="AX4447" s="201"/>
      <c r="AZ4447" s="201"/>
      <c r="BB4447"/>
      <c r="BD4447" s="117" t="s">
        <v>6365</v>
      </c>
    </row>
    <row r="4448" spans="48:56" x14ac:dyDescent="0.25">
      <c r="AV4448" s="201"/>
      <c r="AW4448" s="201"/>
      <c r="AX4448" s="201"/>
      <c r="AZ4448" s="201"/>
      <c r="BB4448"/>
      <c r="BD4448" s="117" t="s">
        <v>6366</v>
      </c>
    </row>
    <row r="4449" spans="48:56" x14ac:dyDescent="0.25">
      <c r="AV4449" s="201"/>
      <c r="AW4449" s="201"/>
      <c r="AX4449" s="201"/>
      <c r="AZ4449" s="201"/>
      <c r="BB4449"/>
      <c r="BD4449" s="117" t="s">
        <v>6367</v>
      </c>
    </row>
    <row r="4450" spans="48:56" x14ac:dyDescent="0.25">
      <c r="AV4450" s="201"/>
      <c r="AW4450" s="201"/>
      <c r="AX4450" s="201"/>
      <c r="AZ4450" s="201"/>
      <c r="BB4450"/>
      <c r="BD4450" s="117" t="s">
        <v>6368</v>
      </c>
    </row>
    <row r="4451" spans="48:56" x14ac:dyDescent="0.25">
      <c r="AV4451" s="201"/>
      <c r="AW4451" s="201"/>
      <c r="AX4451" s="201"/>
      <c r="AZ4451" s="201"/>
      <c r="BB4451"/>
      <c r="BD4451" s="117" t="s">
        <v>6369</v>
      </c>
    </row>
    <row r="4452" spans="48:56" x14ac:dyDescent="0.25">
      <c r="AV4452" s="201"/>
      <c r="AW4452" s="201"/>
      <c r="AX4452" s="201"/>
      <c r="AZ4452" s="201"/>
      <c r="BB4452"/>
      <c r="BD4452" s="117" t="s">
        <v>6370</v>
      </c>
    </row>
    <row r="4453" spans="48:56" x14ac:dyDescent="0.25">
      <c r="AV4453" s="201"/>
      <c r="AW4453" s="201"/>
      <c r="AX4453" s="201"/>
      <c r="AZ4453" s="201"/>
      <c r="BB4453"/>
      <c r="BD4453" s="117" t="s">
        <v>6371</v>
      </c>
    </row>
    <row r="4454" spans="48:56" x14ac:dyDescent="0.25">
      <c r="AV4454" s="201"/>
      <c r="AW4454" s="201"/>
      <c r="AX4454" s="201"/>
      <c r="AZ4454" s="201"/>
      <c r="BB4454"/>
      <c r="BD4454" s="117" t="s">
        <v>6372</v>
      </c>
    </row>
    <row r="4455" spans="48:56" x14ac:dyDescent="0.25">
      <c r="AV4455" s="201"/>
      <c r="AW4455" s="201"/>
      <c r="AX4455" s="201"/>
      <c r="AZ4455" s="201"/>
      <c r="BB4455"/>
      <c r="BD4455" s="117" t="s">
        <v>6373</v>
      </c>
    </row>
    <row r="4456" spans="48:56" x14ac:dyDescent="0.25">
      <c r="AV4456" s="201"/>
      <c r="AW4456" s="201"/>
      <c r="AX4456" s="201"/>
      <c r="AZ4456" s="201"/>
      <c r="BB4456"/>
      <c r="BD4456" s="117" t="s">
        <v>6374</v>
      </c>
    </row>
    <row r="4457" spans="48:56" x14ac:dyDescent="0.25">
      <c r="AV4457" s="201"/>
      <c r="AW4457" s="201"/>
      <c r="AX4457" s="201"/>
      <c r="AZ4457" s="201"/>
      <c r="BB4457"/>
      <c r="BD4457" s="117" t="s">
        <v>6375</v>
      </c>
    </row>
    <row r="4458" spans="48:56" x14ac:dyDescent="0.25">
      <c r="AV4458" s="201"/>
      <c r="AW4458" s="201"/>
      <c r="AX4458" s="201"/>
      <c r="AZ4458" s="201"/>
      <c r="BB4458"/>
      <c r="BD4458" s="117" t="s">
        <v>6376</v>
      </c>
    </row>
    <row r="4459" spans="48:56" x14ac:dyDescent="0.25">
      <c r="AV4459" s="201"/>
      <c r="AW4459" s="201"/>
      <c r="AX4459" s="201"/>
      <c r="AZ4459" s="201"/>
      <c r="BB4459"/>
      <c r="BD4459" s="117" t="s">
        <v>6377</v>
      </c>
    </row>
    <row r="4460" spans="48:56" x14ac:dyDescent="0.25">
      <c r="AV4460" s="201"/>
      <c r="AW4460" s="201"/>
      <c r="AX4460" s="201"/>
      <c r="AZ4460" s="201"/>
      <c r="BB4460"/>
      <c r="BD4460" s="117" t="s">
        <v>6378</v>
      </c>
    </row>
    <row r="4461" spans="48:56" x14ac:dyDescent="0.25">
      <c r="AV4461" s="201"/>
      <c r="AW4461" s="201"/>
      <c r="AX4461" s="201"/>
      <c r="AZ4461" s="201"/>
      <c r="BB4461"/>
      <c r="BD4461" s="117" t="s">
        <v>6379</v>
      </c>
    </row>
    <row r="4462" spans="48:56" x14ac:dyDescent="0.25">
      <c r="AV4462" s="201"/>
      <c r="AW4462" s="201"/>
      <c r="AX4462" s="201"/>
      <c r="AZ4462" s="201"/>
      <c r="BB4462"/>
      <c r="BD4462" s="117" t="s">
        <v>6380</v>
      </c>
    </row>
    <row r="4463" spans="48:56" x14ac:dyDescent="0.25">
      <c r="AV4463" s="201"/>
      <c r="AW4463" s="201"/>
      <c r="AX4463" s="201"/>
      <c r="AZ4463" s="201"/>
      <c r="BB4463"/>
      <c r="BD4463" s="117" t="s">
        <v>6381</v>
      </c>
    </row>
    <row r="4464" spans="48:56" x14ac:dyDescent="0.25">
      <c r="AV4464" s="201"/>
      <c r="AW4464" s="201"/>
      <c r="AX4464" s="201"/>
      <c r="AZ4464" s="201"/>
      <c r="BB4464"/>
      <c r="BD4464" s="117" t="s">
        <v>6382</v>
      </c>
    </row>
    <row r="4465" spans="48:56" x14ac:dyDescent="0.25">
      <c r="AV4465" s="201"/>
      <c r="AW4465" s="201"/>
      <c r="AX4465" s="201"/>
      <c r="AZ4465" s="201"/>
      <c r="BB4465"/>
      <c r="BD4465" s="117" t="s">
        <v>6383</v>
      </c>
    </row>
    <row r="4466" spans="48:56" x14ac:dyDescent="0.25">
      <c r="AV4466" s="201"/>
      <c r="AW4466" s="201"/>
      <c r="AX4466" s="201"/>
      <c r="AZ4466" s="201"/>
      <c r="BB4466"/>
      <c r="BD4466" s="117" t="s">
        <v>6384</v>
      </c>
    </row>
    <row r="4467" spans="48:56" x14ac:dyDescent="0.25">
      <c r="AV4467" s="201"/>
      <c r="AW4467" s="201"/>
      <c r="AX4467" s="201"/>
      <c r="AZ4467" s="201"/>
      <c r="BB4467"/>
      <c r="BD4467" s="117" t="s">
        <v>6385</v>
      </c>
    </row>
    <row r="4468" spans="48:56" x14ac:dyDescent="0.25">
      <c r="AV4468" s="201"/>
      <c r="AW4468" s="201"/>
      <c r="AX4468" s="201"/>
      <c r="AZ4468" s="201"/>
      <c r="BB4468"/>
      <c r="BD4468" s="117" t="s">
        <v>6386</v>
      </c>
    </row>
    <row r="4469" spans="48:56" x14ac:dyDescent="0.25">
      <c r="AV4469" s="201"/>
      <c r="AW4469" s="201"/>
      <c r="AX4469" s="201"/>
      <c r="AZ4469" s="201"/>
      <c r="BB4469"/>
      <c r="BD4469" s="117" t="s">
        <v>6387</v>
      </c>
    </row>
    <row r="4470" spans="48:56" x14ac:dyDescent="0.25">
      <c r="AV4470" s="201"/>
      <c r="AW4470" s="201"/>
      <c r="AX4470" s="201"/>
      <c r="AZ4470" s="201"/>
      <c r="BB4470"/>
      <c r="BD4470" s="117" t="s">
        <v>6388</v>
      </c>
    </row>
    <row r="4471" spans="48:56" x14ac:dyDescent="0.25">
      <c r="AV4471" s="201"/>
      <c r="AW4471" s="201"/>
      <c r="AX4471" s="201"/>
      <c r="AZ4471" s="201"/>
      <c r="BB4471"/>
      <c r="BD4471" s="117" t="s">
        <v>6389</v>
      </c>
    </row>
    <row r="4472" spans="48:56" x14ac:dyDescent="0.25">
      <c r="AV4472" s="201"/>
      <c r="AW4472" s="201"/>
      <c r="AX4472" s="201"/>
      <c r="AZ4472" s="201"/>
      <c r="BB4472"/>
      <c r="BD4472" s="117" t="s">
        <v>6390</v>
      </c>
    </row>
    <row r="4473" spans="48:56" x14ac:dyDescent="0.25">
      <c r="AV4473" s="201"/>
      <c r="AW4473" s="201"/>
      <c r="AX4473" s="201"/>
      <c r="AZ4473" s="201"/>
      <c r="BB4473"/>
      <c r="BD4473" s="117" t="s">
        <v>6391</v>
      </c>
    </row>
    <row r="4474" spans="48:56" x14ac:dyDescent="0.25">
      <c r="AV4474" s="201"/>
      <c r="AW4474" s="201"/>
      <c r="AX4474" s="201"/>
      <c r="AZ4474" s="201"/>
      <c r="BB4474"/>
      <c r="BD4474" s="117" t="s">
        <v>6392</v>
      </c>
    </row>
    <row r="4475" spans="48:56" x14ac:dyDescent="0.25">
      <c r="AV4475" s="201"/>
      <c r="AW4475" s="201"/>
      <c r="AX4475" s="201"/>
      <c r="AZ4475" s="201"/>
      <c r="BB4475"/>
      <c r="BD4475" s="117" t="s">
        <v>6393</v>
      </c>
    </row>
    <row r="4476" spans="48:56" x14ac:dyDescent="0.25">
      <c r="AV4476" s="201"/>
      <c r="AW4476" s="201"/>
      <c r="AX4476" s="201"/>
      <c r="AZ4476" s="201"/>
      <c r="BB4476"/>
      <c r="BD4476" s="117" t="s">
        <v>6394</v>
      </c>
    </row>
    <row r="4477" spans="48:56" x14ac:dyDescent="0.25">
      <c r="AV4477" s="201"/>
      <c r="AW4477" s="201"/>
      <c r="AX4477" s="201"/>
      <c r="AZ4477" s="201"/>
      <c r="BB4477"/>
      <c r="BD4477" s="117" t="s">
        <v>6395</v>
      </c>
    </row>
    <row r="4478" spans="48:56" x14ac:dyDescent="0.25">
      <c r="AV4478" s="201"/>
      <c r="AW4478" s="201"/>
      <c r="AX4478" s="201"/>
      <c r="AZ4478" s="201"/>
      <c r="BB4478"/>
      <c r="BD4478" s="117" t="s">
        <v>6396</v>
      </c>
    </row>
    <row r="4479" spans="48:56" x14ac:dyDescent="0.25">
      <c r="AV4479" s="201"/>
      <c r="AW4479" s="201"/>
      <c r="AX4479" s="201"/>
      <c r="AZ4479" s="201"/>
      <c r="BB4479"/>
      <c r="BD4479" s="117" t="s">
        <v>6397</v>
      </c>
    </row>
    <row r="4480" spans="48:56" x14ac:dyDescent="0.25">
      <c r="AV4480" s="201"/>
      <c r="AW4480" s="201"/>
      <c r="AX4480" s="201"/>
      <c r="AZ4480" s="201"/>
      <c r="BB4480"/>
      <c r="BD4480" s="117" t="s">
        <v>6398</v>
      </c>
    </row>
    <row r="4481" spans="48:56" x14ac:dyDescent="0.25">
      <c r="AV4481" s="201"/>
      <c r="AW4481" s="201"/>
      <c r="AX4481" s="201"/>
      <c r="AZ4481" s="201"/>
      <c r="BB4481"/>
      <c r="BD4481" s="117" t="s">
        <v>6399</v>
      </c>
    </row>
    <row r="4482" spans="48:56" x14ac:dyDescent="0.25">
      <c r="AV4482" s="201"/>
      <c r="AW4482" s="201"/>
      <c r="AX4482" s="201"/>
      <c r="AZ4482" s="201"/>
      <c r="BB4482"/>
      <c r="BD4482" s="117" t="s">
        <v>6400</v>
      </c>
    </row>
    <row r="4483" spans="48:56" x14ac:dyDescent="0.25">
      <c r="AV4483" s="201"/>
      <c r="AW4483" s="201"/>
      <c r="AX4483" s="201"/>
      <c r="AZ4483" s="201"/>
      <c r="BB4483"/>
      <c r="BD4483" s="117" t="s">
        <v>6401</v>
      </c>
    </row>
    <row r="4484" spans="48:56" x14ac:dyDescent="0.25">
      <c r="AV4484" s="201"/>
      <c r="AW4484" s="201"/>
      <c r="AX4484" s="201"/>
      <c r="AZ4484" s="201"/>
      <c r="BB4484"/>
      <c r="BD4484" s="117" t="s">
        <v>6402</v>
      </c>
    </row>
    <row r="4485" spans="48:56" x14ac:dyDescent="0.25">
      <c r="AV4485" s="201"/>
      <c r="AW4485" s="201"/>
      <c r="AX4485" s="201"/>
      <c r="AZ4485" s="201"/>
      <c r="BB4485"/>
      <c r="BD4485" s="117" t="s">
        <v>6403</v>
      </c>
    </row>
    <row r="4486" spans="48:56" x14ac:dyDescent="0.25">
      <c r="AV4486" s="201"/>
      <c r="AW4486" s="201"/>
      <c r="AX4486" s="201"/>
      <c r="AZ4486" s="201"/>
      <c r="BB4486"/>
      <c r="BD4486" s="117" t="s">
        <v>6404</v>
      </c>
    </row>
    <row r="4487" spans="48:56" x14ac:dyDescent="0.25">
      <c r="AV4487" s="201"/>
      <c r="AW4487" s="201"/>
      <c r="AX4487" s="201"/>
      <c r="AZ4487" s="201"/>
      <c r="BB4487"/>
      <c r="BD4487" s="117" t="s">
        <v>6405</v>
      </c>
    </row>
    <row r="4488" spans="48:56" x14ac:dyDescent="0.25">
      <c r="AV4488" s="201"/>
      <c r="AW4488" s="201"/>
      <c r="AX4488" s="201"/>
      <c r="AZ4488" s="201"/>
      <c r="BB4488"/>
      <c r="BD4488" s="117" t="s">
        <v>6406</v>
      </c>
    </row>
    <row r="4489" spans="48:56" x14ac:dyDescent="0.25">
      <c r="AV4489" s="201"/>
      <c r="AW4489" s="201"/>
      <c r="AX4489" s="201"/>
      <c r="AZ4489" s="201"/>
      <c r="BB4489"/>
      <c r="BD4489" s="117" t="s">
        <v>6407</v>
      </c>
    </row>
    <row r="4490" spans="48:56" x14ac:dyDescent="0.25">
      <c r="AV4490" s="201"/>
      <c r="AW4490" s="201"/>
      <c r="AX4490" s="201"/>
      <c r="AZ4490" s="201"/>
      <c r="BB4490"/>
      <c r="BD4490" s="117" t="s">
        <v>6408</v>
      </c>
    </row>
    <row r="4491" spans="48:56" x14ac:dyDescent="0.25">
      <c r="AV4491" s="201"/>
      <c r="AW4491" s="201"/>
      <c r="AX4491" s="201"/>
      <c r="AZ4491" s="201"/>
      <c r="BB4491"/>
      <c r="BD4491" s="117" t="s">
        <v>6409</v>
      </c>
    </row>
    <row r="4492" spans="48:56" x14ac:dyDescent="0.25">
      <c r="AV4492" s="201"/>
      <c r="AW4492" s="201"/>
      <c r="AX4492" s="201"/>
      <c r="AZ4492" s="201"/>
      <c r="BB4492"/>
      <c r="BD4492" s="117" t="s">
        <v>6410</v>
      </c>
    </row>
    <row r="4493" spans="48:56" x14ac:dyDescent="0.25">
      <c r="AV4493" s="201"/>
      <c r="AW4493" s="201"/>
      <c r="AX4493" s="201"/>
      <c r="AZ4493" s="201"/>
      <c r="BB4493"/>
      <c r="BD4493" s="117" t="s">
        <v>6411</v>
      </c>
    </row>
    <row r="4494" spans="48:56" x14ac:dyDescent="0.25">
      <c r="AV4494" s="201"/>
      <c r="AW4494" s="201"/>
      <c r="AX4494" s="201"/>
      <c r="AZ4494" s="201"/>
      <c r="BB4494"/>
      <c r="BD4494" s="117" t="s">
        <v>6412</v>
      </c>
    </row>
    <row r="4495" spans="48:56" x14ac:dyDescent="0.25">
      <c r="AV4495" s="201"/>
      <c r="AW4495" s="201"/>
      <c r="AX4495" s="201"/>
      <c r="AZ4495" s="201"/>
      <c r="BB4495"/>
      <c r="BD4495" s="117" t="s">
        <v>6413</v>
      </c>
    </row>
    <row r="4496" spans="48:56" x14ac:dyDescent="0.25">
      <c r="AV4496" s="201"/>
      <c r="AW4496" s="201"/>
      <c r="AX4496" s="201"/>
      <c r="AZ4496" s="201"/>
      <c r="BB4496"/>
      <c r="BD4496" s="117" t="s">
        <v>6414</v>
      </c>
    </row>
    <row r="4497" spans="48:56" x14ac:dyDescent="0.25">
      <c r="AV4497" s="201"/>
      <c r="AW4497" s="201"/>
      <c r="AX4497" s="201"/>
      <c r="AZ4497" s="201"/>
      <c r="BB4497"/>
      <c r="BD4497" s="117" t="s">
        <v>6415</v>
      </c>
    </row>
    <row r="4498" spans="48:56" x14ac:dyDescent="0.25">
      <c r="AV4498" s="201"/>
      <c r="AW4498" s="201"/>
      <c r="AX4498" s="201"/>
      <c r="AZ4498" s="201"/>
      <c r="BB4498"/>
      <c r="BD4498" s="117" t="s">
        <v>6416</v>
      </c>
    </row>
    <row r="4499" spans="48:56" x14ac:dyDescent="0.25">
      <c r="AV4499" s="201"/>
      <c r="AW4499" s="201"/>
      <c r="AX4499" s="201"/>
      <c r="AZ4499" s="201"/>
      <c r="BB4499"/>
      <c r="BD4499" s="117" t="s">
        <v>6417</v>
      </c>
    </row>
    <row r="4500" spans="48:56" x14ac:dyDescent="0.25">
      <c r="AV4500" s="201"/>
      <c r="AW4500" s="201"/>
      <c r="AX4500" s="201"/>
      <c r="AZ4500" s="201"/>
      <c r="BB4500"/>
      <c r="BD4500" s="117" t="s">
        <v>6418</v>
      </c>
    </row>
    <row r="4501" spans="48:56" x14ac:dyDescent="0.25">
      <c r="AV4501" s="201"/>
      <c r="AW4501" s="201"/>
      <c r="AX4501" s="201"/>
      <c r="AZ4501" s="201"/>
      <c r="BB4501"/>
      <c r="BD4501" s="117" t="s">
        <v>6419</v>
      </c>
    </row>
    <row r="4502" spans="48:56" x14ac:dyDescent="0.25">
      <c r="AV4502" s="201"/>
      <c r="AW4502" s="201"/>
      <c r="AX4502" s="201"/>
      <c r="AZ4502" s="201"/>
      <c r="BB4502"/>
      <c r="BD4502" s="117" t="s">
        <v>6420</v>
      </c>
    </row>
    <row r="4503" spans="48:56" x14ac:dyDescent="0.25">
      <c r="AV4503" s="201"/>
      <c r="AW4503" s="201"/>
      <c r="AX4503" s="201"/>
      <c r="AZ4503" s="201"/>
      <c r="BB4503"/>
      <c r="BD4503" s="117" t="s">
        <v>6421</v>
      </c>
    </row>
    <row r="4504" spans="48:56" x14ac:dyDescent="0.25">
      <c r="AV4504" s="201"/>
      <c r="AW4504" s="201"/>
      <c r="AX4504" s="201"/>
      <c r="AZ4504" s="201"/>
      <c r="BB4504"/>
      <c r="BD4504" s="117" t="s">
        <v>6422</v>
      </c>
    </row>
    <row r="4505" spans="48:56" x14ac:dyDescent="0.25">
      <c r="AV4505" s="201"/>
      <c r="AW4505" s="201"/>
      <c r="AX4505" s="201"/>
      <c r="AZ4505" s="201"/>
      <c r="BB4505"/>
      <c r="BD4505" s="117" t="s">
        <v>6423</v>
      </c>
    </row>
    <row r="4506" spans="48:56" x14ac:dyDescent="0.25">
      <c r="AV4506" s="201"/>
      <c r="AW4506" s="201"/>
      <c r="AX4506" s="201"/>
      <c r="AZ4506" s="201"/>
      <c r="BB4506"/>
      <c r="BD4506" s="117" t="s">
        <v>6424</v>
      </c>
    </row>
    <row r="4507" spans="48:56" x14ac:dyDescent="0.25">
      <c r="AV4507" s="201"/>
      <c r="AW4507" s="201"/>
      <c r="AX4507" s="201"/>
      <c r="AZ4507" s="201"/>
      <c r="BB4507"/>
      <c r="BD4507" s="117" t="s">
        <v>6425</v>
      </c>
    </row>
    <row r="4508" spans="48:56" x14ac:dyDescent="0.25">
      <c r="AV4508" s="201"/>
      <c r="AW4508" s="201"/>
      <c r="AX4508" s="201"/>
      <c r="AZ4508" s="201"/>
      <c r="BB4508"/>
      <c r="BD4508" s="117" t="s">
        <v>6426</v>
      </c>
    </row>
    <row r="4509" spans="48:56" x14ac:dyDescent="0.25">
      <c r="AV4509" s="201"/>
      <c r="AW4509" s="201"/>
      <c r="AX4509" s="201"/>
      <c r="AZ4509" s="201"/>
      <c r="BB4509"/>
      <c r="BD4509" s="117" t="s">
        <v>6427</v>
      </c>
    </row>
    <row r="4510" spans="48:56" x14ac:dyDescent="0.25">
      <c r="AV4510" s="201"/>
      <c r="AW4510" s="201"/>
      <c r="AX4510" s="201"/>
      <c r="AZ4510" s="201"/>
      <c r="BB4510"/>
      <c r="BD4510" s="117" t="s">
        <v>6428</v>
      </c>
    </row>
    <row r="4511" spans="48:56" x14ac:dyDescent="0.25">
      <c r="AV4511" s="201"/>
      <c r="AW4511" s="201"/>
      <c r="AX4511" s="201"/>
      <c r="AZ4511" s="201"/>
      <c r="BB4511"/>
      <c r="BD4511" s="117" t="s">
        <v>6429</v>
      </c>
    </row>
    <row r="4512" spans="48:56" x14ac:dyDescent="0.25">
      <c r="AV4512" s="201"/>
      <c r="AW4512" s="201"/>
      <c r="AX4512" s="201"/>
      <c r="AZ4512" s="201"/>
      <c r="BB4512"/>
      <c r="BD4512" s="117" t="s">
        <v>6430</v>
      </c>
    </row>
    <row r="4513" spans="48:56" x14ac:dyDescent="0.25">
      <c r="AV4513" s="201"/>
      <c r="AW4513" s="201"/>
      <c r="AX4513" s="201"/>
      <c r="AZ4513" s="201"/>
      <c r="BB4513"/>
      <c r="BD4513" s="117" t="s">
        <v>6431</v>
      </c>
    </row>
    <row r="4514" spans="48:56" x14ac:dyDescent="0.25">
      <c r="AV4514" s="201"/>
      <c r="AW4514" s="201"/>
      <c r="AX4514" s="201"/>
      <c r="AZ4514" s="201"/>
      <c r="BB4514"/>
      <c r="BD4514" s="117" t="s">
        <v>6432</v>
      </c>
    </row>
    <row r="4515" spans="48:56" x14ac:dyDescent="0.25">
      <c r="AV4515" s="201"/>
      <c r="AW4515" s="201"/>
      <c r="AX4515" s="201"/>
      <c r="AZ4515" s="201"/>
      <c r="BB4515"/>
      <c r="BD4515" s="117" t="s">
        <v>6433</v>
      </c>
    </row>
    <row r="4516" spans="48:56" x14ac:dyDescent="0.25">
      <c r="AV4516" s="201"/>
      <c r="AW4516" s="201"/>
      <c r="AX4516" s="201"/>
      <c r="AZ4516" s="201"/>
      <c r="BB4516"/>
      <c r="BD4516" s="117" t="s">
        <v>6434</v>
      </c>
    </row>
    <row r="4517" spans="48:56" x14ac:dyDescent="0.25">
      <c r="AV4517" s="201"/>
      <c r="AW4517" s="201"/>
      <c r="AX4517" s="201"/>
      <c r="AZ4517" s="201"/>
      <c r="BB4517"/>
      <c r="BD4517" s="117" t="s">
        <v>6435</v>
      </c>
    </row>
    <row r="4518" spans="48:56" x14ac:dyDescent="0.25">
      <c r="AV4518" s="201"/>
      <c r="AW4518" s="201"/>
      <c r="AX4518" s="201"/>
      <c r="AZ4518" s="201"/>
      <c r="BB4518"/>
      <c r="BD4518" s="117" t="s">
        <v>6436</v>
      </c>
    </row>
    <row r="4519" spans="48:56" x14ac:dyDescent="0.25">
      <c r="AV4519" s="201"/>
      <c r="AW4519" s="201"/>
      <c r="AX4519" s="201"/>
      <c r="AZ4519" s="201"/>
      <c r="BB4519"/>
      <c r="BD4519" s="117" t="s">
        <v>6437</v>
      </c>
    </row>
    <row r="4520" spans="48:56" x14ac:dyDescent="0.25">
      <c r="AV4520" s="201"/>
      <c r="AW4520" s="201"/>
      <c r="AX4520" s="201"/>
      <c r="AZ4520" s="201"/>
      <c r="BB4520"/>
      <c r="BD4520" s="117" t="s">
        <v>6438</v>
      </c>
    </row>
    <row r="4521" spans="48:56" x14ac:dyDescent="0.25">
      <c r="AV4521" s="201"/>
      <c r="AW4521" s="201"/>
      <c r="AX4521" s="201"/>
      <c r="AZ4521" s="201"/>
      <c r="BB4521"/>
      <c r="BD4521" s="117" t="s">
        <v>6439</v>
      </c>
    </row>
    <row r="4522" spans="48:56" x14ac:dyDescent="0.25">
      <c r="AV4522" s="201"/>
      <c r="AW4522" s="201"/>
      <c r="AX4522" s="201"/>
      <c r="AZ4522" s="201"/>
      <c r="BB4522"/>
      <c r="BD4522" s="117" t="s">
        <v>6440</v>
      </c>
    </row>
    <row r="4523" spans="48:56" x14ac:dyDescent="0.25">
      <c r="AV4523" s="201"/>
      <c r="AW4523" s="201"/>
      <c r="AX4523" s="201"/>
      <c r="AZ4523" s="201"/>
      <c r="BB4523"/>
      <c r="BD4523" s="117" t="s">
        <v>6441</v>
      </c>
    </row>
    <row r="4524" spans="48:56" x14ac:dyDescent="0.25">
      <c r="AV4524" s="201"/>
      <c r="AW4524" s="201"/>
      <c r="AX4524" s="201"/>
      <c r="AZ4524" s="201"/>
      <c r="BB4524"/>
      <c r="BD4524" s="117" t="s">
        <v>6442</v>
      </c>
    </row>
    <row r="4525" spans="48:56" x14ac:dyDescent="0.25">
      <c r="AV4525" s="201"/>
      <c r="AW4525" s="201"/>
      <c r="AX4525" s="201"/>
      <c r="AZ4525" s="201"/>
      <c r="BB4525"/>
      <c r="BD4525" s="117" t="s">
        <v>6443</v>
      </c>
    </row>
    <row r="4526" spans="48:56" x14ac:dyDescent="0.25">
      <c r="AV4526" s="201"/>
      <c r="AW4526" s="201"/>
      <c r="AX4526" s="201"/>
      <c r="AZ4526" s="201"/>
      <c r="BB4526"/>
      <c r="BD4526" s="117" t="s">
        <v>6444</v>
      </c>
    </row>
    <row r="4527" spans="48:56" x14ac:dyDescent="0.25">
      <c r="AV4527" s="201"/>
      <c r="AW4527" s="201"/>
      <c r="AX4527" s="201"/>
      <c r="AZ4527" s="201"/>
      <c r="BB4527"/>
      <c r="BD4527" s="117" t="s">
        <v>6445</v>
      </c>
    </row>
    <row r="4528" spans="48:56" x14ac:dyDescent="0.25">
      <c r="AV4528" s="201"/>
      <c r="AW4528" s="201"/>
      <c r="AX4528" s="201"/>
      <c r="AZ4528" s="201"/>
      <c r="BB4528"/>
      <c r="BD4528" s="117" t="s">
        <v>6446</v>
      </c>
    </row>
    <row r="4529" spans="48:56" x14ac:dyDescent="0.25">
      <c r="AV4529" s="201"/>
      <c r="AW4529" s="201"/>
      <c r="AX4529" s="201"/>
      <c r="AZ4529" s="201"/>
      <c r="BB4529"/>
      <c r="BD4529" s="117" t="s">
        <v>6447</v>
      </c>
    </row>
    <row r="4530" spans="48:56" x14ac:dyDescent="0.25">
      <c r="AV4530" s="201"/>
      <c r="AW4530" s="201"/>
      <c r="AX4530" s="201"/>
      <c r="AZ4530" s="201"/>
      <c r="BB4530"/>
      <c r="BD4530" s="117" t="s">
        <v>6448</v>
      </c>
    </row>
    <row r="4531" spans="48:56" x14ac:dyDescent="0.25">
      <c r="AV4531" s="201"/>
      <c r="AW4531" s="201"/>
      <c r="AX4531" s="201"/>
      <c r="AZ4531" s="201"/>
      <c r="BB4531"/>
      <c r="BD4531" s="117" t="s">
        <v>6449</v>
      </c>
    </row>
    <row r="4532" spans="48:56" x14ac:dyDescent="0.25">
      <c r="AV4532" s="201"/>
      <c r="AW4532" s="201"/>
      <c r="AX4532" s="201"/>
      <c r="AZ4532" s="201"/>
      <c r="BB4532"/>
      <c r="BD4532" s="117" t="s">
        <v>6450</v>
      </c>
    </row>
    <row r="4533" spans="48:56" x14ac:dyDescent="0.25">
      <c r="AV4533" s="201"/>
      <c r="AW4533" s="201"/>
      <c r="AX4533" s="201"/>
      <c r="AZ4533" s="201"/>
      <c r="BB4533"/>
      <c r="BD4533" s="117" t="s">
        <v>6451</v>
      </c>
    </row>
    <row r="4534" spans="48:56" x14ac:dyDescent="0.25">
      <c r="AV4534" s="201"/>
      <c r="AW4534" s="201"/>
      <c r="AX4534" s="201"/>
      <c r="AZ4534" s="201"/>
      <c r="BB4534"/>
      <c r="BD4534" s="117" t="s">
        <v>6452</v>
      </c>
    </row>
    <row r="4535" spans="48:56" x14ac:dyDescent="0.25">
      <c r="AV4535" s="201"/>
      <c r="AW4535" s="201"/>
      <c r="AX4535" s="201"/>
      <c r="AZ4535" s="201"/>
      <c r="BB4535"/>
      <c r="BD4535" s="117" t="s">
        <v>6453</v>
      </c>
    </row>
    <row r="4536" spans="48:56" x14ac:dyDescent="0.25">
      <c r="AV4536" s="201"/>
      <c r="AW4536" s="201"/>
      <c r="AX4536" s="201"/>
      <c r="AZ4536" s="201"/>
      <c r="BB4536"/>
      <c r="BD4536" s="117" t="s">
        <v>6454</v>
      </c>
    </row>
    <row r="4537" spans="48:56" x14ac:dyDescent="0.25">
      <c r="AV4537" s="201"/>
      <c r="AW4537" s="201"/>
      <c r="AX4537" s="201"/>
      <c r="AZ4537" s="201"/>
      <c r="BB4537"/>
      <c r="BD4537" s="117" t="s">
        <v>6455</v>
      </c>
    </row>
    <row r="4538" spans="48:56" x14ac:dyDescent="0.25">
      <c r="AV4538" s="201"/>
      <c r="AW4538" s="201"/>
      <c r="AX4538" s="201"/>
      <c r="AZ4538" s="201"/>
      <c r="BB4538"/>
      <c r="BD4538" s="117" t="s">
        <v>6456</v>
      </c>
    </row>
    <row r="4539" spans="48:56" x14ac:dyDescent="0.25">
      <c r="AV4539" s="201"/>
      <c r="AW4539" s="201"/>
      <c r="AX4539" s="201"/>
      <c r="AZ4539" s="201"/>
      <c r="BB4539"/>
      <c r="BD4539" s="117" t="s">
        <v>6457</v>
      </c>
    </row>
    <row r="4540" spans="48:56" x14ac:dyDescent="0.25">
      <c r="AV4540" s="201"/>
      <c r="AW4540" s="201"/>
      <c r="AX4540" s="201"/>
      <c r="AZ4540" s="201"/>
      <c r="BB4540"/>
      <c r="BD4540" s="117" t="s">
        <v>6458</v>
      </c>
    </row>
    <row r="4541" spans="48:56" x14ac:dyDescent="0.25">
      <c r="AV4541" s="201"/>
      <c r="AW4541" s="201"/>
      <c r="AX4541" s="201"/>
      <c r="AZ4541" s="201"/>
      <c r="BB4541"/>
      <c r="BD4541" s="117" t="s">
        <v>6459</v>
      </c>
    </row>
    <row r="4542" spans="48:56" x14ac:dyDescent="0.25">
      <c r="AV4542" s="201"/>
      <c r="AW4542" s="201"/>
      <c r="AX4542" s="201"/>
      <c r="AZ4542" s="201"/>
      <c r="BB4542"/>
      <c r="BD4542" s="117" t="s">
        <v>6460</v>
      </c>
    </row>
    <row r="4543" spans="48:56" x14ac:dyDescent="0.25">
      <c r="AV4543" s="201"/>
      <c r="AW4543" s="201"/>
      <c r="AX4543" s="201"/>
      <c r="AZ4543" s="201"/>
      <c r="BB4543"/>
      <c r="BD4543" s="117" t="s">
        <v>6461</v>
      </c>
    </row>
    <row r="4544" spans="48:56" x14ac:dyDescent="0.25">
      <c r="AV4544" s="201"/>
      <c r="AW4544" s="201"/>
      <c r="AX4544" s="201"/>
      <c r="AZ4544" s="201"/>
      <c r="BB4544"/>
      <c r="BD4544" s="117" t="s">
        <v>6462</v>
      </c>
    </row>
    <row r="4545" spans="48:56" x14ac:dyDescent="0.25">
      <c r="AV4545" s="201"/>
      <c r="AW4545" s="201"/>
      <c r="AX4545" s="201"/>
      <c r="AZ4545" s="201"/>
      <c r="BB4545"/>
      <c r="BD4545" s="117" t="s">
        <v>6463</v>
      </c>
    </row>
    <row r="4546" spans="48:56" x14ac:dyDescent="0.25">
      <c r="AV4546" s="201"/>
      <c r="AW4546" s="201"/>
      <c r="AX4546" s="201"/>
      <c r="AZ4546" s="201"/>
      <c r="BB4546"/>
      <c r="BD4546" s="117" t="s">
        <v>6464</v>
      </c>
    </row>
    <row r="4547" spans="48:56" x14ac:dyDescent="0.25">
      <c r="AV4547" s="201"/>
      <c r="AW4547" s="201"/>
      <c r="AX4547" s="201"/>
      <c r="AZ4547" s="201"/>
      <c r="BB4547"/>
      <c r="BD4547" s="117" t="s">
        <v>6465</v>
      </c>
    </row>
    <row r="4548" spans="48:56" x14ac:dyDescent="0.25">
      <c r="AV4548" s="201"/>
      <c r="AW4548" s="201"/>
      <c r="AX4548" s="201"/>
      <c r="AZ4548" s="201"/>
      <c r="BB4548"/>
      <c r="BD4548" s="117" t="s">
        <v>6466</v>
      </c>
    </row>
    <row r="4549" spans="48:56" x14ac:dyDescent="0.25">
      <c r="AV4549" s="201"/>
      <c r="AW4549" s="201"/>
      <c r="AX4549" s="201"/>
      <c r="AZ4549" s="201"/>
      <c r="BB4549"/>
      <c r="BD4549" s="117" t="s">
        <v>6467</v>
      </c>
    </row>
    <row r="4550" spans="48:56" x14ac:dyDescent="0.25">
      <c r="AV4550" s="201"/>
      <c r="AW4550" s="201"/>
      <c r="AX4550" s="201"/>
      <c r="AZ4550" s="201"/>
      <c r="BB4550"/>
      <c r="BD4550" s="117" t="s">
        <v>6468</v>
      </c>
    </row>
    <row r="4551" spans="48:56" x14ac:dyDescent="0.25">
      <c r="AV4551" s="201"/>
      <c r="AW4551" s="201"/>
      <c r="AX4551" s="201"/>
      <c r="AZ4551" s="201"/>
      <c r="BB4551"/>
      <c r="BD4551" s="117" t="s">
        <v>6469</v>
      </c>
    </row>
    <row r="4552" spans="48:56" x14ac:dyDescent="0.25">
      <c r="AV4552" s="201"/>
      <c r="AW4552" s="201"/>
      <c r="AX4552" s="201"/>
      <c r="AZ4552" s="201"/>
      <c r="BB4552"/>
      <c r="BD4552" s="117" t="s">
        <v>6470</v>
      </c>
    </row>
    <row r="4553" spans="48:56" x14ac:dyDescent="0.25">
      <c r="AV4553" s="201"/>
      <c r="AW4553" s="201"/>
      <c r="AX4553" s="201"/>
      <c r="AZ4553" s="201"/>
      <c r="BB4553"/>
      <c r="BD4553" s="117" t="s">
        <v>6471</v>
      </c>
    </row>
    <row r="4554" spans="48:56" x14ac:dyDescent="0.25">
      <c r="AV4554" s="201"/>
      <c r="AW4554" s="201"/>
      <c r="AX4554" s="201"/>
      <c r="AZ4554" s="201"/>
      <c r="BB4554"/>
      <c r="BD4554" s="117" t="s">
        <v>6472</v>
      </c>
    </row>
    <row r="4555" spans="48:56" x14ac:dyDescent="0.25">
      <c r="AV4555" s="201"/>
      <c r="AW4555" s="201"/>
      <c r="AX4555" s="201"/>
      <c r="AZ4555" s="201"/>
      <c r="BB4555"/>
      <c r="BD4555" s="117" t="s">
        <v>6473</v>
      </c>
    </row>
    <row r="4556" spans="48:56" x14ac:dyDescent="0.25">
      <c r="AV4556" s="201"/>
      <c r="AW4556" s="201"/>
      <c r="AX4556" s="201"/>
      <c r="AZ4556" s="201"/>
      <c r="BB4556"/>
      <c r="BD4556" s="117" t="s">
        <v>6474</v>
      </c>
    </row>
    <row r="4557" spans="48:56" x14ac:dyDescent="0.25">
      <c r="AV4557" s="201"/>
      <c r="AW4557" s="201"/>
      <c r="AX4557" s="201"/>
      <c r="AZ4557" s="201"/>
      <c r="BB4557"/>
      <c r="BD4557" s="117" t="s">
        <v>6475</v>
      </c>
    </row>
    <row r="4558" spans="48:56" x14ac:dyDescent="0.25">
      <c r="AV4558" s="201"/>
      <c r="AW4558" s="201"/>
      <c r="AX4558" s="201"/>
      <c r="AZ4558" s="201"/>
      <c r="BB4558"/>
      <c r="BD4558" s="117" t="s">
        <v>6476</v>
      </c>
    </row>
    <row r="4559" spans="48:56" x14ac:dyDescent="0.25">
      <c r="AV4559" s="201"/>
      <c r="AW4559" s="201"/>
      <c r="AX4559" s="201"/>
      <c r="AZ4559" s="201"/>
      <c r="BB4559"/>
      <c r="BD4559" s="117" t="s">
        <v>6477</v>
      </c>
    </row>
    <row r="4560" spans="48:56" x14ac:dyDescent="0.25">
      <c r="AV4560" s="201"/>
      <c r="AW4560" s="201"/>
      <c r="AX4560" s="201"/>
      <c r="AZ4560" s="201"/>
      <c r="BB4560"/>
      <c r="BD4560" s="117" t="s">
        <v>6478</v>
      </c>
    </row>
    <row r="4561" spans="48:56" x14ac:dyDescent="0.25">
      <c r="AV4561" s="201"/>
      <c r="AW4561" s="201"/>
      <c r="AX4561" s="201"/>
      <c r="AZ4561" s="201"/>
      <c r="BB4561"/>
      <c r="BD4561" s="117" t="s">
        <v>6479</v>
      </c>
    </row>
    <row r="4562" spans="48:56" x14ac:dyDescent="0.25">
      <c r="AV4562" s="201"/>
      <c r="AW4562" s="201"/>
      <c r="AX4562" s="201"/>
      <c r="AZ4562" s="201"/>
      <c r="BB4562"/>
      <c r="BD4562" s="117" t="s">
        <v>6480</v>
      </c>
    </row>
    <row r="4563" spans="48:56" x14ac:dyDescent="0.25">
      <c r="AV4563" s="201"/>
      <c r="AW4563" s="201"/>
      <c r="AX4563" s="201"/>
      <c r="AZ4563" s="201"/>
      <c r="BB4563"/>
      <c r="BD4563" s="117" t="s">
        <v>6481</v>
      </c>
    </row>
    <row r="4564" spans="48:56" x14ac:dyDescent="0.25">
      <c r="AV4564" s="201"/>
      <c r="AW4564" s="201"/>
      <c r="AX4564" s="201"/>
      <c r="AZ4564" s="201"/>
      <c r="BB4564"/>
      <c r="BD4564" s="117" t="s">
        <v>6482</v>
      </c>
    </row>
    <row r="4565" spans="48:56" x14ac:dyDescent="0.25">
      <c r="AV4565" s="201"/>
      <c r="AW4565" s="201"/>
      <c r="AX4565" s="201"/>
      <c r="AZ4565" s="201"/>
      <c r="BB4565"/>
      <c r="BD4565" s="117" t="s">
        <v>6483</v>
      </c>
    </row>
    <row r="4566" spans="48:56" x14ac:dyDescent="0.25">
      <c r="AV4566" s="201"/>
      <c r="AW4566" s="201"/>
      <c r="AX4566" s="201"/>
      <c r="AZ4566" s="201"/>
      <c r="BB4566"/>
      <c r="BD4566" s="117" t="s">
        <v>6484</v>
      </c>
    </row>
    <row r="4567" spans="48:56" x14ac:dyDescent="0.25">
      <c r="AV4567" s="201"/>
      <c r="AW4567" s="201"/>
      <c r="AX4567" s="201"/>
      <c r="AZ4567" s="201"/>
      <c r="BB4567"/>
      <c r="BD4567" s="117" t="s">
        <v>6485</v>
      </c>
    </row>
    <row r="4568" spans="48:56" x14ac:dyDescent="0.25">
      <c r="AV4568" s="201"/>
      <c r="AW4568" s="201"/>
      <c r="AX4568" s="201"/>
      <c r="AZ4568" s="201"/>
      <c r="BB4568"/>
      <c r="BD4568" s="117" t="s">
        <v>6486</v>
      </c>
    </row>
    <row r="4569" spans="48:56" x14ac:dyDescent="0.25">
      <c r="AV4569" s="201"/>
      <c r="AW4569" s="201"/>
      <c r="AX4569" s="201"/>
      <c r="AZ4569" s="201"/>
      <c r="BB4569"/>
      <c r="BD4569" s="117" t="s">
        <v>6487</v>
      </c>
    </row>
    <row r="4570" spans="48:56" x14ac:dyDescent="0.25">
      <c r="AV4570" s="201"/>
      <c r="AW4570" s="201"/>
      <c r="AX4570" s="201"/>
      <c r="AZ4570" s="201"/>
      <c r="BB4570"/>
      <c r="BD4570" s="117" t="s">
        <v>6488</v>
      </c>
    </row>
    <row r="4571" spans="48:56" x14ac:dyDescent="0.25">
      <c r="AV4571" s="201"/>
      <c r="AW4571" s="201"/>
      <c r="AX4571" s="201"/>
      <c r="AZ4571" s="201"/>
      <c r="BB4571"/>
      <c r="BD4571" s="117" t="s">
        <v>6489</v>
      </c>
    </row>
    <row r="4572" spans="48:56" x14ac:dyDescent="0.25">
      <c r="AV4572" s="201"/>
      <c r="AW4572" s="201"/>
      <c r="AX4572" s="201"/>
      <c r="AZ4572" s="201"/>
      <c r="BB4572"/>
      <c r="BD4572" s="117" t="s">
        <v>6490</v>
      </c>
    </row>
    <row r="4573" spans="48:56" x14ac:dyDescent="0.25">
      <c r="AV4573" s="201"/>
      <c r="AW4573" s="201"/>
      <c r="AX4573" s="201"/>
      <c r="AZ4573" s="201"/>
      <c r="BB4573"/>
      <c r="BD4573" s="117" t="s">
        <v>6491</v>
      </c>
    </row>
    <row r="4574" spans="48:56" x14ac:dyDescent="0.25">
      <c r="AV4574" s="201"/>
      <c r="AW4574" s="201"/>
      <c r="AX4574" s="201"/>
      <c r="AZ4574" s="201"/>
      <c r="BB4574"/>
      <c r="BD4574" s="117" t="s">
        <v>6492</v>
      </c>
    </row>
    <row r="4575" spans="48:56" x14ac:dyDescent="0.25">
      <c r="AV4575" s="201"/>
      <c r="AW4575" s="201"/>
      <c r="AX4575" s="201"/>
      <c r="AZ4575" s="201"/>
      <c r="BB4575"/>
      <c r="BD4575" s="117" t="s">
        <v>6493</v>
      </c>
    </row>
    <row r="4576" spans="48:56" x14ac:dyDescent="0.25">
      <c r="AV4576" s="201"/>
      <c r="AW4576" s="201"/>
      <c r="AX4576" s="201"/>
      <c r="AZ4576" s="201"/>
      <c r="BB4576"/>
      <c r="BD4576" s="117" t="s">
        <v>6494</v>
      </c>
    </row>
    <row r="4577" spans="48:56" x14ac:dyDescent="0.25">
      <c r="AV4577" s="201"/>
      <c r="AW4577" s="201"/>
      <c r="AX4577" s="201"/>
      <c r="AZ4577" s="201"/>
      <c r="BB4577"/>
      <c r="BD4577" s="117" t="s">
        <v>6495</v>
      </c>
    </row>
    <row r="4578" spans="48:56" x14ac:dyDescent="0.25">
      <c r="AV4578" s="201"/>
      <c r="AW4578" s="201"/>
      <c r="AX4578" s="201"/>
      <c r="AZ4578" s="201"/>
      <c r="BB4578"/>
      <c r="BD4578" s="117" t="s">
        <v>6496</v>
      </c>
    </row>
    <row r="4579" spans="48:56" x14ac:dyDescent="0.25">
      <c r="AV4579" s="201"/>
      <c r="AW4579" s="201"/>
      <c r="AX4579" s="201"/>
      <c r="AZ4579" s="201"/>
      <c r="BB4579"/>
      <c r="BD4579" s="117" t="s">
        <v>6497</v>
      </c>
    </row>
    <row r="4580" spans="48:56" x14ac:dyDescent="0.25">
      <c r="AV4580" s="201"/>
      <c r="AW4580" s="201"/>
      <c r="AX4580" s="201"/>
      <c r="AZ4580" s="201"/>
      <c r="BB4580"/>
      <c r="BD4580" s="117" t="s">
        <v>6498</v>
      </c>
    </row>
    <row r="4581" spans="48:56" x14ac:dyDescent="0.25">
      <c r="AV4581" s="201"/>
      <c r="AW4581" s="201"/>
      <c r="AX4581" s="201"/>
      <c r="AZ4581" s="201"/>
      <c r="BB4581"/>
      <c r="BD4581" s="117" t="s">
        <v>6499</v>
      </c>
    </row>
    <row r="4582" spans="48:56" x14ac:dyDescent="0.25">
      <c r="AV4582" s="201"/>
      <c r="AW4582" s="201"/>
      <c r="AX4582" s="201"/>
      <c r="AZ4582" s="201"/>
      <c r="BB4582"/>
      <c r="BD4582" s="117" t="s">
        <v>6500</v>
      </c>
    </row>
    <row r="4583" spans="48:56" x14ac:dyDescent="0.25">
      <c r="AV4583" s="201"/>
      <c r="AW4583" s="201"/>
      <c r="AX4583" s="201"/>
      <c r="AZ4583" s="201"/>
      <c r="BB4583"/>
      <c r="BD4583" s="117" t="s">
        <v>6501</v>
      </c>
    </row>
    <row r="4584" spans="48:56" x14ac:dyDescent="0.25">
      <c r="AV4584" s="201"/>
      <c r="AW4584" s="201"/>
      <c r="AX4584" s="201"/>
      <c r="AZ4584" s="201"/>
      <c r="BB4584"/>
      <c r="BD4584" s="117" t="s">
        <v>6502</v>
      </c>
    </row>
    <row r="4585" spans="48:56" x14ac:dyDescent="0.25">
      <c r="AV4585" s="201"/>
      <c r="AW4585" s="201"/>
      <c r="AX4585" s="201"/>
      <c r="AZ4585" s="201"/>
      <c r="BB4585"/>
      <c r="BD4585" s="117" t="s">
        <v>6503</v>
      </c>
    </row>
    <row r="4586" spans="48:56" x14ac:dyDescent="0.25">
      <c r="AV4586" s="201"/>
      <c r="AW4586" s="201"/>
      <c r="AX4586" s="201"/>
      <c r="AZ4586" s="201"/>
      <c r="BB4586"/>
      <c r="BD4586" s="117" t="s">
        <v>6504</v>
      </c>
    </row>
    <row r="4587" spans="48:56" x14ac:dyDescent="0.25">
      <c r="AV4587" s="201"/>
      <c r="AW4587" s="201"/>
      <c r="AX4587" s="201"/>
      <c r="AZ4587" s="201"/>
      <c r="BB4587"/>
      <c r="BD4587" s="117" t="s">
        <v>6505</v>
      </c>
    </row>
    <row r="4588" spans="48:56" x14ac:dyDescent="0.25">
      <c r="AV4588" s="201"/>
      <c r="AW4588" s="201"/>
      <c r="AX4588" s="201"/>
      <c r="AZ4588" s="201"/>
      <c r="BB4588"/>
      <c r="BD4588" s="117" t="s">
        <v>6506</v>
      </c>
    </row>
    <row r="4589" spans="48:56" x14ac:dyDescent="0.25">
      <c r="AV4589" s="201"/>
      <c r="AW4589" s="201"/>
      <c r="AX4589" s="201"/>
      <c r="AZ4589" s="201"/>
      <c r="BB4589"/>
      <c r="BD4589" s="117" t="s">
        <v>6507</v>
      </c>
    </row>
    <row r="4590" spans="48:56" x14ac:dyDescent="0.25">
      <c r="AV4590" s="201"/>
      <c r="AW4590" s="201"/>
      <c r="AX4590" s="201"/>
      <c r="AZ4590" s="201"/>
      <c r="BB4590"/>
      <c r="BD4590" s="117" t="s">
        <v>6508</v>
      </c>
    </row>
    <row r="4591" spans="48:56" x14ac:dyDescent="0.25">
      <c r="AV4591" s="201"/>
      <c r="AW4591" s="201"/>
      <c r="AX4591" s="201"/>
      <c r="AZ4591" s="201"/>
      <c r="BB4591"/>
      <c r="BD4591" s="117" t="s">
        <v>6509</v>
      </c>
    </row>
    <row r="4592" spans="48:56" x14ac:dyDescent="0.25">
      <c r="AV4592" s="201"/>
      <c r="AW4592" s="201"/>
      <c r="AX4592" s="201"/>
      <c r="AZ4592" s="201"/>
      <c r="BB4592"/>
      <c r="BD4592" s="117" t="s">
        <v>6510</v>
      </c>
    </row>
    <row r="4593" spans="48:56" x14ac:dyDescent="0.25">
      <c r="AV4593" s="201"/>
      <c r="AW4593" s="201"/>
      <c r="AX4593" s="201"/>
      <c r="AZ4593" s="201"/>
      <c r="BB4593"/>
      <c r="BD4593" s="117" t="s">
        <v>6511</v>
      </c>
    </row>
    <row r="4594" spans="48:56" x14ac:dyDescent="0.25">
      <c r="AV4594" s="201"/>
      <c r="AW4594" s="201"/>
      <c r="AX4594" s="201"/>
      <c r="AZ4594" s="201"/>
      <c r="BB4594"/>
      <c r="BD4594" s="117" t="s">
        <v>6512</v>
      </c>
    </row>
    <row r="4595" spans="48:56" x14ac:dyDescent="0.25">
      <c r="AV4595" s="201"/>
      <c r="AW4595" s="201"/>
      <c r="AX4595" s="201"/>
      <c r="AZ4595" s="201"/>
      <c r="BB4595"/>
      <c r="BD4595" s="117" t="s">
        <v>6513</v>
      </c>
    </row>
    <row r="4596" spans="48:56" x14ac:dyDescent="0.25">
      <c r="AV4596" s="201"/>
      <c r="AW4596" s="201"/>
      <c r="AX4596" s="201"/>
      <c r="AZ4596" s="201"/>
      <c r="BB4596"/>
      <c r="BD4596" s="117" t="s">
        <v>6514</v>
      </c>
    </row>
    <row r="4597" spans="48:56" x14ac:dyDescent="0.25">
      <c r="AV4597" s="201"/>
      <c r="AW4597" s="201"/>
      <c r="AX4597" s="201"/>
      <c r="AZ4597" s="201"/>
      <c r="BB4597"/>
      <c r="BD4597" s="117" t="s">
        <v>6515</v>
      </c>
    </row>
    <row r="4598" spans="48:56" x14ac:dyDescent="0.25">
      <c r="AV4598" s="201"/>
      <c r="AW4598" s="201"/>
      <c r="AX4598" s="201"/>
      <c r="AZ4598" s="201"/>
      <c r="BB4598"/>
      <c r="BD4598" s="117" t="s">
        <v>6516</v>
      </c>
    </row>
    <row r="4599" spans="48:56" x14ac:dyDescent="0.25">
      <c r="AV4599" s="201"/>
      <c r="AW4599" s="201"/>
      <c r="AX4599" s="201"/>
      <c r="AZ4599" s="201"/>
      <c r="BB4599"/>
      <c r="BD4599" s="117" t="s">
        <v>6517</v>
      </c>
    </row>
    <row r="4600" spans="48:56" x14ac:dyDescent="0.25">
      <c r="AV4600" s="201"/>
      <c r="AW4600" s="201"/>
      <c r="AX4600" s="201"/>
      <c r="AZ4600" s="201"/>
      <c r="BB4600"/>
      <c r="BD4600" s="117" t="s">
        <v>6518</v>
      </c>
    </row>
    <row r="4601" spans="48:56" x14ac:dyDescent="0.25">
      <c r="AV4601" s="201"/>
      <c r="AW4601" s="201"/>
      <c r="AX4601" s="201"/>
      <c r="AZ4601" s="201"/>
      <c r="BB4601"/>
      <c r="BD4601" s="117" t="s">
        <v>6519</v>
      </c>
    </row>
    <row r="4602" spans="48:56" x14ac:dyDescent="0.25">
      <c r="AV4602" s="201"/>
      <c r="AW4602" s="201"/>
      <c r="AX4602" s="201"/>
      <c r="AZ4602" s="201"/>
      <c r="BB4602"/>
      <c r="BD4602" s="117" t="s">
        <v>6520</v>
      </c>
    </row>
    <row r="4603" spans="48:56" x14ac:dyDescent="0.25">
      <c r="AV4603" s="201"/>
      <c r="AW4603" s="201"/>
      <c r="AX4603" s="201"/>
      <c r="AZ4603" s="201"/>
      <c r="BB4603"/>
      <c r="BD4603" s="117" t="s">
        <v>6521</v>
      </c>
    </row>
    <row r="4604" spans="48:56" x14ac:dyDescent="0.25">
      <c r="AV4604" s="201"/>
      <c r="AW4604" s="201"/>
      <c r="AX4604" s="201"/>
      <c r="AZ4604" s="201"/>
      <c r="BB4604"/>
      <c r="BD4604" s="117" t="s">
        <v>6522</v>
      </c>
    </row>
    <row r="4605" spans="48:56" x14ac:dyDescent="0.25">
      <c r="AV4605" s="201"/>
      <c r="AW4605" s="201"/>
      <c r="AX4605" s="201"/>
      <c r="AZ4605" s="201"/>
      <c r="BB4605"/>
      <c r="BD4605" s="117" t="s">
        <v>6523</v>
      </c>
    </row>
    <row r="4606" spans="48:56" x14ac:dyDescent="0.25">
      <c r="AV4606" s="201"/>
      <c r="AW4606" s="201"/>
      <c r="AX4606" s="201"/>
      <c r="AZ4606" s="201"/>
      <c r="BB4606"/>
      <c r="BD4606" s="117" t="s">
        <v>6524</v>
      </c>
    </row>
    <row r="4607" spans="48:56" x14ac:dyDescent="0.25">
      <c r="AV4607" s="201"/>
      <c r="AW4607" s="201"/>
      <c r="AX4607" s="201"/>
      <c r="AZ4607" s="201"/>
      <c r="BB4607"/>
      <c r="BD4607" s="117" t="s">
        <v>6525</v>
      </c>
    </row>
    <row r="4608" spans="48:56" x14ac:dyDescent="0.25">
      <c r="AV4608" s="201"/>
      <c r="AW4608" s="201"/>
      <c r="AX4608" s="201"/>
      <c r="AZ4608" s="201"/>
      <c r="BB4608"/>
      <c r="BD4608" s="117" t="s">
        <v>6526</v>
      </c>
    </row>
    <row r="4609" spans="48:56" x14ac:dyDescent="0.25">
      <c r="AV4609" s="201"/>
      <c r="AW4609" s="201"/>
      <c r="AX4609" s="201"/>
      <c r="AZ4609" s="201"/>
      <c r="BB4609"/>
      <c r="BD4609" s="117" t="s">
        <v>6527</v>
      </c>
    </row>
    <row r="4610" spans="48:56" x14ac:dyDescent="0.25">
      <c r="AV4610" s="201"/>
      <c r="AW4610" s="201"/>
      <c r="AX4610" s="201"/>
      <c r="AZ4610" s="201"/>
      <c r="BB4610"/>
      <c r="BD4610" s="117" t="s">
        <v>6528</v>
      </c>
    </row>
    <row r="4611" spans="48:56" x14ac:dyDescent="0.25">
      <c r="AV4611" s="201"/>
      <c r="AW4611" s="201"/>
      <c r="AX4611" s="201"/>
      <c r="AZ4611" s="201"/>
      <c r="BB4611"/>
      <c r="BD4611" s="117" t="s">
        <v>6529</v>
      </c>
    </row>
    <row r="4612" spans="48:56" x14ac:dyDescent="0.25">
      <c r="AV4612" s="201"/>
      <c r="AW4612" s="201"/>
      <c r="AX4612" s="201"/>
      <c r="AZ4612" s="201"/>
      <c r="BB4612"/>
      <c r="BD4612" s="117" t="s">
        <v>6530</v>
      </c>
    </row>
    <row r="4613" spans="48:56" x14ac:dyDescent="0.25">
      <c r="AV4613" s="201"/>
      <c r="AW4613" s="201"/>
      <c r="AX4613" s="201"/>
      <c r="AZ4613" s="201"/>
      <c r="BB4613"/>
      <c r="BD4613" s="117" t="s">
        <v>6531</v>
      </c>
    </row>
    <row r="4614" spans="48:56" x14ac:dyDescent="0.25">
      <c r="AV4614" s="201"/>
      <c r="AW4614" s="201"/>
      <c r="AX4614" s="201"/>
      <c r="AZ4614" s="201"/>
      <c r="BB4614"/>
      <c r="BD4614" s="117" t="s">
        <v>6532</v>
      </c>
    </row>
    <row r="4615" spans="48:56" x14ac:dyDescent="0.25">
      <c r="AV4615" s="201"/>
      <c r="AW4615" s="201"/>
      <c r="AX4615" s="201"/>
      <c r="AZ4615" s="201"/>
      <c r="BB4615"/>
      <c r="BD4615" s="117" t="s">
        <v>6533</v>
      </c>
    </row>
    <row r="4616" spans="48:56" x14ac:dyDescent="0.25">
      <c r="AV4616" s="201"/>
      <c r="AW4616" s="201"/>
      <c r="AX4616" s="201"/>
      <c r="AZ4616" s="201"/>
      <c r="BB4616"/>
      <c r="BD4616" s="117" t="s">
        <v>6534</v>
      </c>
    </row>
    <row r="4617" spans="48:56" x14ac:dyDescent="0.25">
      <c r="AV4617" s="201"/>
      <c r="AW4617" s="201"/>
      <c r="AX4617" s="201"/>
      <c r="AZ4617" s="201"/>
      <c r="BB4617"/>
      <c r="BD4617" s="117" t="s">
        <v>6535</v>
      </c>
    </row>
    <row r="4618" spans="48:56" x14ac:dyDescent="0.25">
      <c r="AV4618" s="201"/>
      <c r="AW4618" s="201"/>
      <c r="AX4618" s="201"/>
      <c r="AZ4618" s="201"/>
      <c r="BB4618"/>
      <c r="BD4618" s="117" t="s">
        <v>6536</v>
      </c>
    </row>
    <row r="4619" spans="48:56" x14ac:dyDescent="0.25">
      <c r="AV4619" s="201"/>
      <c r="AW4619" s="201"/>
      <c r="AX4619" s="201"/>
      <c r="AZ4619" s="201"/>
      <c r="BB4619"/>
      <c r="BD4619" s="117" t="s">
        <v>6537</v>
      </c>
    </row>
    <row r="4620" spans="48:56" x14ac:dyDescent="0.25">
      <c r="AV4620" s="201"/>
      <c r="AW4620" s="201"/>
      <c r="AX4620" s="201"/>
      <c r="AZ4620" s="201"/>
      <c r="BB4620"/>
      <c r="BD4620" s="117" t="s">
        <v>6538</v>
      </c>
    </row>
    <row r="4621" spans="48:56" x14ac:dyDescent="0.25">
      <c r="AV4621" s="201"/>
      <c r="AW4621" s="201"/>
      <c r="AX4621" s="201"/>
      <c r="AZ4621" s="201"/>
      <c r="BB4621"/>
      <c r="BD4621" s="117" t="s">
        <v>6539</v>
      </c>
    </row>
    <row r="4622" spans="48:56" x14ac:dyDescent="0.25">
      <c r="AV4622" s="201"/>
      <c r="AW4622" s="201"/>
      <c r="AX4622" s="201"/>
      <c r="AZ4622" s="201"/>
      <c r="BB4622"/>
      <c r="BD4622" s="117" t="s">
        <v>6540</v>
      </c>
    </row>
    <row r="4623" spans="48:56" x14ac:dyDescent="0.25">
      <c r="AV4623" s="201"/>
      <c r="AW4623" s="201"/>
      <c r="AX4623" s="201"/>
      <c r="AZ4623" s="201"/>
      <c r="BB4623"/>
      <c r="BD4623" s="117" t="s">
        <v>6541</v>
      </c>
    </row>
    <row r="4624" spans="48:56" x14ac:dyDescent="0.25">
      <c r="AV4624" s="201"/>
      <c r="AW4624" s="201"/>
      <c r="AX4624" s="201"/>
      <c r="AZ4624" s="201"/>
      <c r="BB4624"/>
      <c r="BD4624" s="117" t="s">
        <v>6542</v>
      </c>
    </row>
    <row r="4625" spans="48:56" x14ac:dyDescent="0.25">
      <c r="AV4625" s="201"/>
      <c r="AW4625" s="201"/>
      <c r="AX4625" s="201"/>
      <c r="AZ4625" s="201"/>
      <c r="BB4625"/>
      <c r="BD4625" s="117" t="s">
        <v>6543</v>
      </c>
    </row>
    <row r="4626" spans="48:56" x14ac:dyDescent="0.25">
      <c r="AV4626" s="201"/>
      <c r="AW4626" s="201"/>
      <c r="AX4626" s="201"/>
      <c r="AZ4626" s="201"/>
      <c r="BB4626"/>
      <c r="BD4626" s="117" t="s">
        <v>6544</v>
      </c>
    </row>
    <row r="4627" spans="48:56" x14ac:dyDescent="0.25">
      <c r="AV4627" s="201"/>
      <c r="AW4627" s="201"/>
      <c r="AX4627" s="201"/>
      <c r="AZ4627" s="201"/>
      <c r="BB4627"/>
      <c r="BD4627" s="117" t="s">
        <v>6545</v>
      </c>
    </row>
    <row r="4628" spans="48:56" x14ac:dyDescent="0.25">
      <c r="AV4628" s="201"/>
      <c r="AW4628" s="201"/>
      <c r="AX4628" s="201"/>
      <c r="AZ4628" s="201"/>
      <c r="BB4628"/>
      <c r="BD4628" s="117" t="s">
        <v>6546</v>
      </c>
    </row>
    <row r="4629" spans="48:56" x14ac:dyDescent="0.25">
      <c r="AV4629" s="201"/>
      <c r="AW4629" s="201"/>
      <c r="AX4629" s="201"/>
      <c r="AZ4629" s="201"/>
      <c r="BB4629"/>
      <c r="BD4629" s="117" t="s">
        <v>6547</v>
      </c>
    </row>
    <row r="4630" spans="48:56" x14ac:dyDescent="0.25">
      <c r="AV4630" s="201"/>
      <c r="AW4630" s="201"/>
      <c r="AX4630" s="201"/>
      <c r="AZ4630" s="201"/>
      <c r="BB4630"/>
      <c r="BD4630" s="117" t="s">
        <v>6548</v>
      </c>
    </row>
    <row r="4631" spans="48:56" x14ac:dyDescent="0.25">
      <c r="AV4631" s="201"/>
      <c r="AW4631" s="201"/>
      <c r="AX4631" s="201"/>
      <c r="AZ4631" s="201"/>
      <c r="BB4631"/>
      <c r="BD4631" s="117" t="s">
        <v>6549</v>
      </c>
    </row>
    <row r="4632" spans="48:56" x14ac:dyDescent="0.25">
      <c r="AV4632" s="201"/>
      <c r="AW4632" s="201"/>
      <c r="AX4632" s="201"/>
      <c r="AZ4632" s="201"/>
      <c r="BB4632"/>
      <c r="BD4632" s="117" t="s">
        <v>6550</v>
      </c>
    </row>
    <row r="4633" spans="48:56" x14ac:dyDescent="0.25">
      <c r="AV4633" s="201"/>
      <c r="AW4633" s="201"/>
      <c r="AX4633" s="201"/>
      <c r="AZ4633" s="201"/>
      <c r="BB4633"/>
      <c r="BD4633" s="117" t="s">
        <v>6551</v>
      </c>
    </row>
    <row r="4634" spans="48:56" x14ac:dyDescent="0.25">
      <c r="AV4634" s="201"/>
      <c r="AW4634" s="201"/>
      <c r="AX4634" s="201"/>
      <c r="AZ4634" s="201"/>
      <c r="BB4634"/>
      <c r="BD4634" s="117" t="s">
        <v>6552</v>
      </c>
    </row>
    <row r="4635" spans="48:56" x14ac:dyDescent="0.25">
      <c r="AV4635" s="201"/>
      <c r="AW4635" s="201"/>
      <c r="AX4635" s="201"/>
      <c r="AZ4635" s="201"/>
      <c r="BB4635"/>
      <c r="BD4635" s="117" t="s">
        <v>6553</v>
      </c>
    </row>
    <row r="4636" spans="48:56" x14ac:dyDescent="0.25">
      <c r="AV4636" s="201"/>
      <c r="AW4636" s="201"/>
      <c r="AX4636" s="201"/>
      <c r="AZ4636" s="201"/>
      <c r="BB4636"/>
      <c r="BD4636" s="117" t="s">
        <v>6554</v>
      </c>
    </row>
    <row r="4637" spans="48:56" x14ac:dyDescent="0.25">
      <c r="AV4637" s="201"/>
      <c r="AW4637" s="201"/>
      <c r="AX4637" s="201"/>
      <c r="AZ4637" s="201"/>
      <c r="BB4637"/>
      <c r="BD4637" s="117" t="s">
        <v>6555</v>
      </c>
    </row>
    <row r="4638" spans="48:56" x14ac:dyDescent="0.25">
      <c r="AV4638" s="201"/>
      <c r="AW4638" s="201"/>
      <c r="AX4638" s="201"/>
      <c r="AZ4638" s="201"/>
      <c r="BB4638"/>
      <c r="BD4638" s="117" t="s">
        <v>6556</v>
      </c>
    </row>
    <row r="4639" spans="48:56" x14ac:dyDescent="0.25">
      <c r="AV4639" s="201"/>
      <c r="AW4639" s="201"/>
      <c r="AX4639" s="201"/>
      <c r="AZ4639" s="201"/>
      <c r="BB4639"/>
      <c r="BD4639" s="117" t="s">
        <v>6557</v>
      </c>
    </row>
    <row r="4640" spans="48:56" x14ac:dyDescent="0.25">
      <c r="AV4640" s="201"/>
      <c r="AW4640" s="201"/>
      <c r="AX4640" s="201"/>
      <c r="AZ4640" s="201"/>
      <c r="BB4640"/>
      <c r="BD4640" s="117" t="s">
        <v>6558</v>
      </c>
    </row>
    <row r="4641" spans="48:56" x14ac:dyDescent="0.25">
      <c r="AV4641" s="201"/>
      <c r="AW4641" s="201"/>
      <c r="AX4641" s="201"/>
      <c r="AZ4641" s="201"/>
      <c r="BB4641"/>
      <c r="BD4641" s="117" t="s">
        <v>6559</v>
      </c>
    </row>
    <row r="4642" spans="48:56" x14ac:dyDescent="0.25">
      <c r="AV4642" s="201"/>
      <c r="AW4642" s="201"/>
      <c r="AX4642" s="201"/>
      <c r="AZ4642" s="201"/>
      <c r="BB4642"/>
      <c r="BD4642" s="117" t="s">
        <v>6560</v>
      </c>
    </row>
    <row r="4643" spans="48:56" x14ac:dyDescent="0.25">
      <c r="AV4643" s="201"/>
      <c r="AW4643" s="201"/>
      <c r="AX4643" s="201"/>
      <c r="AZ4643" s="201"/>
      <c r="BB4643"/>
      <c r="BD4643" s="117" t="s">
        <v>6561</v>
      </c>
    </row>
    <row r="4644" spans="48:56" x14ac:dyDescent="0.25">
      <c r="AV4644" s="201"/>
      <c r="AW4644" s="201"/>
      <c r="AX4644" s="201"/>
      <c r="AZ4644" s="201"/>
      <c r="BB4644"/>
      <c r="BD4644" s="117" t="s">
        <v>6562</v>
      </c>
    </row>
    <row r="4645" spans="48:56" x14ac:dyDescent="0.25">
      <c r="AV4645" s="201"/>
      <c r="AW4645" s="201"/>
      <c r="AX4645" s="201"/>
      <c r="AZ4645" s="201"/>
      <c r="BB4645"/>
      <c r="BD4645" s="117" t="s">
        <v>6563</v>
      </c>
    </row>
    <row r="4646" spans="48:56" x14ac:dyDescent="0.25">
      <c r="AV4646" s="201"/>
      <c r="AW4646" s="201"/>
      <c r="AX4646" s="201"/>
      <c r="AZ4646" s="201"/>
      <c r="BB4646"/>
      <c r="BD4646" s="117" t="s">
        <v>6564</v>
      </c>
    </row>
    <row r="4647" spans="48:56" x14ac:dyDescent="0.25">
      <c r="AV4647" s="201"/>
      <c r="AW4647" s="201"/>
      <c r="AX4647" s="201"/>
      <c r="AZ4647" s="201"/>
      <c r="BB4647"/>
      <c r="BD4647" s="117" t="s">
        <v>6565</v>
      </c>
    </row>
    <row r="4648" spans="48:56" x14ac:dyDescent="0.25">
      <c r="AV4648" s="201"/>
      <c r="AW4648" s="201"/>
      <c r="AX4648" s="201"/>
      <c r="AZ4648" s="201"/>
      <c r="BB4648"/>
      <c r="BD4648" s="117" t="s">
        <v>6566</v>
      </c>
    </row>
    <row r="4649" spans="48:56" x14ac:dyDescent="0.25">
      <c r="AV4649" s="201"/>
      <c r="AW4649" s="201"/>
      <c r="AX4649" s="201"/>
      <c r="AZ4649" s="201"/>
      <c r="BB4649"/>
      <c r="BD4649" s="117" t="s">
        <v>6567</v>
      </c>
    </row>
    <row r="4650" spans="48:56" x14ac:dyDescent="0.25">
      <c r="AV4650" s="201"/>
      <c r="AW4650" s="201"/>
      <c r="AX4650" s="201"/>
      <c r="AZ4650" s="201"/>
      <c r="BB4650"/>
      <c r="BD4650" s="117" t="s">
        <v>6568</v>
      </c>
    </row>
    <row r="4651" spans="48:56" x14ac:dyDescent="0.25">
      <c r="AV4651" s="201"/>
      <c r="AW4651" s="201"/>
      <c r="AX4651" s="201"/>
      <c r="AZ4651" s="201"/>
      <c r="BB4651"/>
      <c r="BD4651" s="117" t="s">
        <v>6569</v>
      </c>
    </row>
    <row r="4652" spans="48:56" x14ac:dyDescent="0.25">
      <c r="AV4652" s="201"/>
      <c r="AW4652" s="201"/>
      <c r="AX4652" s="201"/>
      <c r="AZ4652" s="201"/>
      <c r="BB4652"/>
      <c r="BD4652" s="117" t="s">
        <v>6570</v>
      </c>
    </row>
    <row r="4653" spans="48:56" x14ac:dyDescent="0.25">
      <c r="AV4653" s="201"/>
      <c r="AW4653" s="201"/>
      <c r="AX4653" s="201"/>
      <c r="AZ4653" s="201"/>
      <c r="BB4653"/>
      <c r="BD4653" s="117" t="s">
        <v>6571</v>
      </c>
    </row>
    <row r="4654" spans="48:56" x14ac:dyDescent="0.25">
      <c r="AV4654" s="201"/>
      <c r="AW4654" s="201"/>
      <c r="AX4654" s="201"/>
      <c r="AZ4654" s="201"/>
      <c r="BB4654"/>
      <c r="BD4654" s="117" t="s">
        <v>6572</v>
      </c>
    </row>
    <row r="4655" spans="48:56" x14ac:dyDescent="0.25">
      <c r="AV4655" s="201"/>
      <c r="AW4655" s="201"/>
      <c r="AX4655" s="201"/>
      <c r="AZ4655" s="201"/>
      <c r="BB4655"/>
      <c r="BD4655" s="117" t="s">
        <v>6573</v>
      </c>
    </row>
    <row r="4656" spans="48:56" x14ac:dyDescent="0.25">
      <c r="AV4656" s="201"/>
      <c r="AW4656" s="201"/>
      <c r="AX4656" s="201"/>
      <c r="AZ4656" s="201"/>
      <c r="BB4656"/>
      <c r="BD4656" s="117" t="s">
        <v>6574</v>
      </c>
    </row>
    <row r="4657" spans="48:56" x14ac:dyDescent="0.25">
      <c r="AV4657" s="201"/>
      <c r="AW4657" s="201"/>
      <c r="AX4657" s="201"/>
      <c r="AZ4657" s="201"/>
      <c r="BB4657"/>
      <c r="BD4657" s="117" t="s">
        <v>6575</v>
      </c>
    </row>
    <row r="4658" spans="48:56" x14ac:dyDescent="0.25">
      <c r="AV4658" s="201"/>
      <c r="AW4658" s="201"/>
      <c r="AX4658" s="201"/>
      <c r="AZ4658" s="201"/>
      <c r="BB4658"/>
      <c r="BD4658" s="117" t="s">
        <v>6576</v>
      </c>
    </row>
    <row r="4659" spans="48:56" x14ac:dyDescent="0.25">
      <c r="AV4659" s="201"/>
      <c r="AW4659" s="201"/>
      <c r="AX4659" s="201"/>
      <c r="AZ4659" s="201"/>
      <c r="BB4659"/>
      <c r="BD4659" s="117" t="s">
        <v>6577</v>
      </c>
    </row>
    <row r="4660" spans="48:56" x14ac:dyDescent="0.25">
      <c r="AV4660" s="201"/>
      <c r="AW4660" s="201"/>
      <c r="AX4660" s="201"/>
      <c r="AZ4660" s="201"/>
      <c r="BB4660"/>
      <c r="BD4660" s="117" t="s">
        <v>6578</v>
      </c>
    </row>
    <row r="4661" spans="48:56" x14ac:dyDescent="0.25">
      <c r="AV4661" s="201"/>
      <c r="AW4661" s="201"/>
      <c r="AX4661" s="201"/>
      <c r="AZ4661" s="201"/>
      <c r="BB4661"/>
      <c r="BD4661" s="117" t="s">
        <v>6579</v>
      </c>
    </row>
    <row r="4662" spans="48:56" x14ac:dyDescent="0.25">
      <c r="AV4662" s="201"/>
      <c r="AW4662" s="201"/>
      <c r="AX4662" s="201"/>
      <c r="AZ4662" s="201"/>
      <c r="BB4662"/>
      <c r="BD4662" s="117" t="s">
        <v>6580</v>
      </c>
    </row>
    <row r="4663" spans="48:56" x14ac:dyDescent="0.25">
      <c r="AV4663" s="201"/>
      <c r="AW4663" s="201"/>
      <c r="AX4663" s="201"/>
      <c r="AZ4663" s="201"/>
      <c r="BB4663"/>
      <c r="BD4663" s="117" t="s">
        <v>6581</v>
      </c>
    </row>
    <row r="4664" spans="48:56" x14ac:dyDescent="0.25">
      <c r="AV4664" s="201"/>
      <c r="AW4664" s="201"/>
      <c r="AX4664" s="201"/>
      <c r="AZ4664" s="201"/>
      <c r="BB4664"/>
      <c r="BD4664" s="117" t="s">
        <v>6582</v>
      </c>
    </row>
    <row r="4665" spans="48:56" x14ac:dyDescent="0.25">
      <c r="AV4665" s="201"/>
      <c r="AW4665" s="201"/>
      <c r="AX4665" s="201"/>
      <c r="AZ4665" s="201"/>
      <c r="BB4665"/>
      <c r="BD4665" s="117" t="s">
        <v>6583</v>
      </c>
    </row>
    <row r="4666" spans="48:56" x14ac:dyDescent="0.25">
      <c r="AV4666" s="201"/>
      <c r="AW4666" s="201"/>
      <c r="AX4666" s="201"/>
      <c r="AZ4666" s="201"/>
      <c r="BB4666"/>
      <c r="BD4666" s="117" t="s">
        <v>6584</v>
      </c>
    </row>
    <row r="4667" spans="48:56" x14ac:dyDescent="0.25">
      <c r="AV4667" s="201"/>
      <c r="AW4667" s="201"/>
      <c r="AX4667" s="201"/>
      <c r="AZ4667" s="201"/>
      <c r="BB4667"/>
      <c r="BD4667" s="117" t="s">
        <v>6585</v>
      </c>
    </row>
    <row r="4668" spans="48:56" x14ac:dyDescent="0.25">
      <c r="AV4668" s="201"/>
      <c r="AW4668" s="201"/>
      <c r="AX4668" s="201"/>
      <c r="AZ4668" s="201"/>
      <c r="BB4668"/>
      <c r="BD4668" s="117" t="s">
        <v>6586</v>
      </c>
    </row>
    <row r="4669" spans="48:56" x14ac:dyDescent="0.25">
      <c r="AV4669" s="201"/>
      <c r="AW4669" s="201"/>
      <c r="AX4669" s="201"/>
      <c r="AZ4669" s="201"/>
      <c r="BB4669"/>
      <c r="BD4669" s="117" t="s">
        <v>6587</v>
      </c>
    </row>
    <row r="4670" spans="48:56" x14ac:dyDescent="0.25">
      <c r="AV4670" s="201"/>
      <c r="AW4670" s="201"/>
      <c r="AX4670" s="201"/>
      <c r="AZ4670" s="201"/>
      <c r="BB4670"/>
      <c r="BD4670" s="117" t="s">
        <v>6588</v>
      </c>
    </row>
    <row r="4671" spans="48:56" x14ac:dyDescent="0.25">
      <c r="AV4671" s="201"/>
      <c r="AW4671" s="201"/>
      <c r="AX4671" s="201"/>
      <c r="AZ4671" s="201"/>
      <c r="BB4671"/>
      <c r="BD4671" s="117" t="s">
        <v>6589</v>
      </c>
    </row>
    <row r="4672" spans="48:56" x14ac:dyDescent="0.25">
      <c r="AV4672" s="201"/>
      <c r="AW4672" s="201"/>
      <c r="AX4672" s="201"/>
      <c r="AZ4672" s="201"/>
      <c r="BB4672"/>
      <c r="BD4672" s="117" t="s">
        <v>6590</v>
      </c>
    </row>
    <row r="4673" spans="48:56" x14ac:dyDescent="0.25">
      <c r="AV4673" s="201"/>
      <c r="AW4673" s="201"/>
      <c r="AX4673" s="201"/>
      <c r="AZ4673" s="201"/>
      <c r="BB4673"/>
      <c r="BD4673" s="117" t="s">
        <v>6591</v>
      </c>
    </row>
    <row r="4674" spans="48:56" x14ac:dyDescent="0.25">
      <c r="AV4674" s="201"/>
      <c r="AW4674" s="201"/>
      <c r="AX4674" s="201"/>
      <c r="AZ4674" s="201"/>
      <c r="BB4674"/>
      <c r="BD4674" s="117" t="s">
        <v>6592</v>
      </c>
    </row>
    <row r="4675" spans="48:56" x14ac:dyDescent="0.25">
      <c r="AV4675" s="201"/>
      <c r="AW4675" s="201"/>
      <c r="AX4675" s="201"/>
      <c r="AZ4675" s="201"/>
      <c r="BB4675"/>
      <c r="BD4675" s="117" t="s">
        <v>6593</v>
      </c>
    </row>
    <row r="4676" spans="48:56" x14ac:dyDescent="0.25">
      <c r="AV4676" s="201"/>
      <c r="AW4676" s="201"/>
      <c r="AX4676" s="201"/>
      <c r="AZ4676" s="201"/>
      <c r="BB4676"/>
      <c r="BD4676" s="117" t="s">
        <v>6594</v>
      </c>
    </row>
    <row r="4677" spans="48:56" x14ac:dyDescent="0.25">
      <c r="AV4677" s="201"/>
      <c r="AW4677" s="201"/>
      <c r="AX4677" s="201"/>
      <c r="AZ4677" s="201"/>
      <c r="BB4677"/>
      <c r="BD4677" s="117" t="s">
        <v>6595</v>
      </c>
    </row>
    <row r="4678" spans="48:56" x14ac:dyDescent="0.25">
      <c r="AV4678" s="201"/>
      <c r="AW4678" s="201"/>
      <c r="AX4678" s="201"/>
      <c r="AZ4678" s="201"/>
      <c r="BB4678"/>
      <c r="BD4678" s="117" t="s">
        <v>6596</v>
      </c>
    </row>
    <row r="4679" spans="48:56" x14ac:dyDescent="0.25">
      <c r="AV4679" s="201"/>
      <c r="AW4679" s="201"/>
      <c r="AX4679" s="201"/>
      <c r="AZ4679" s="201"/>
      <c r="BB4679"/>
      <c r="BD4679" s="117" t="s">
        <v>6597</v>
      </c>
    </row>
    <row r="4680" spans="48:56" x14ac:dyDescent="0.25">
      <c r="AV4680" s="201"/>
      <c r="AW4680" s="201"/>
      <c r="AX4680" s="201"/>
      <c r="AZ4680" s="201"/>
      <c r="BB4680"/>
      <c r="BD4680" s="117" t="s">
        <v>6598</v>
      </c>
    </row>
    <row r="4681" spans="48:56" x14ac:dyDescent="0.25">
      <c r="AV4681" s="201"/>
      <c r="AW4681" s="201"/>
      <c r="AX4681" s="201"/>
      <c r="AZ4681" s="201"/>
      <c r="BB4681"/>
      <c r="BD4681" s="117" t="s">
        <v>6599</v>
      </c>
    </row>
    <row r="4682" spans="48:56" x14ac:dyDescent="0.25">
      <c r="AV4682" s="201"/>
      <c r="AW4682" s="201"/>
      <c r="AX4682" s="201"/>
      <c r="AZ4682" s="201"/>
      <c r="BB4682"/>
      <c r="BD4682" s="117" t="s">
        <v>6600</v>
      </c>
    </row>
    <row r="4683" spans="48:56" x14ac:dyDescent="0.25">
      <c r="AV4683" s="201"/>
      <c r="AW4683" s="201"/>
      <c r="AX4683" s="201"/>
      <c r="AZ4683" s="201"/>
      <c r="BB4683"/>
      <c r="BD4683" s="117" t="s">
        <v>6601</v>
      </c>
    </row>
    <row r="4684" spans="48:56" x14ac:dyDescent="0.25">
      <c r="AV4684" s="201"/>
      <c r="AW4684" s="201"/>
      <c r="AX4684" s="201"/>
      <c r="AZ4684" s="201"/>
      <c r="BB4684"/>
      <c r="BD4684" s="117" t="s">
        <v>6602</v>
      </c>
    </row>
    <row r="4685" spans="48:56" x14ac:dyDescent="0.25">
      <c r="AV4685" s="201"/>
      <c r="AW4685" s="201"/>
      <c r="AX4685" s="201"/>
      <c r="AZ4685" s="201"/>
      <c r="BB4685"/>
      <c r="BD4685" s="117" t="s">
        <v>6603</v>
      </c>
    </row>
    <row r="4686" spans="48:56" x14ac:dyDescent="0.25">
      <c r="AV4686" s="201"/>
      <c r="AW4686" s="201"/>
      <c r="AX4686" s="201"/>
      <c r="AZ4686" s="201"/>
      <c r="BB4686"/>
      <c r="BD4686" s="117" t="s">
        <v>6604</v>
      </c>
    </row>
    <row r="4687" spans="48:56" x14ac:dyDescent="0.25">
      <c r="AV4687" s="201"/>
      <c r="AW4687" s="201"/>
      <c r="AX4687" s="201"/>
      <c r="AZ4687" s="201"/>
      <c r="BB4687"/>
      <c r="BD4687" s="117" t="s">
        <v>6605</v>
      </c>
    </row>
    <row r="4688" spans="48:56" x14ac:dyDescent="0.25">
      <c r="AV4688" s="201"/>
      <c r="AW4688" s="201"/>
      <c r="AX4688" s="201"/>
      <c r="AZ4688" s="201"/>
      <c r="BB4688"/>
      <c r="BD4688" s="117" t="s">
        <v>6606</v>
      </c>
    </row>
    <row r="4689" spans="48:56" x14ac:dyDescent="0.25">
      <c r="AV4689" s="201"/>
      <c r="AW4689" s="201"/>
      <c r="AX4689" s="201"/>
      <c r="AZ4689" s="201"/>
      <c r="BB4689"/>
      <c r="BD4689" s="117" t="s">
        <v>6607</v>
      </c>
    </row>
    <row r="4690" spans="48:56" x14ac:dyDescent="0.25">
      <c r="AV4690" s="201"/>
      <c r="AW4690" s="201"/>
      <c r="AX4690" s="201"/>
      <c r="AZ4690" s="201"/>
      <c r="BB4690"/>
      <c r="BD4690" s="117" t="s">
        <v>6608</v>
      </c>
    </row>
    <row r="4691" spans="48:56" x14ac:dyDescent="0.25">
      <c r="AV4691" s="201"/>
      <c r="AW4691" s="201"/>
      <c r="AX4691" s="201"/>
      <c r="AZ4691" s="201"/>
      <c r="BB4691"/>
      <c r="BD4691" s="117" t="s">
        <v>6609</v>
      </c>
    </row>
    <row r="4692" spans="48:56" x14ac:dyDescent="0.25">
      <c r="AV4692" s="201"/>
      <c r="AW4692" s="201"/>
      <c r="AX4692" s="201"/>
      <c r="AZ4692" s="201"/>
      <c r="BB4692"/>
      <c r="BD4692" s="117" t="s">
        <v>6610</v>
      </c>
    </row>
    <row r="4693" spans="48:56" x14ac:dyDescent="0.25">
      <c r="AV4693" s="201"/>
      <c r="AW4693" s="201"/>
      <c r="AX4693" s="201"/>
      <c r="AZ4693" s="201"/>
      <c r="BB4693"/>
      <c r="BD4693" s="117" t="s">
        <v>6611</v>
      </c>
    </row>
    <row r="4694" spans="48:56" x14ac:dyDescent="0.25">
      <c r="AV4694" s="201"/>
      <c r="AW4694" s="201"/>
      <c r="AX4694" s="201"/>
      <c r="AZ4694" s="201"/>
      <c r="BB4694"/>
      <c r="BD4694" s="117" t="s">
        <v>6612</v>
      </c>
    </row>
    <row r="4695" spans="48:56" x14ac:dyDescent="0.25">
      <c r="AV4695" s="201"/>
      <c r="AW4695" s="201"/>
      <c r="AX4695" s="201"/>
      <c r="AZ4695" s="201"/>
      <c r="BB4695"/>
      <c r="BD4695" s="117" t="s">
        <v>6613</v>
      </c>
    </row>
    <row r="4696" spans="48:56" x14ac:dyDescent="0.25">
      <c r="AV4696" s="201"/>
      <c r="AW4696" s="201"/>
      <c r="AX4696" s="201"/>
      <c r="AZ4696" s="201"/>
      <c r="BB4696"/>
      <c r="BD4696" s="117" t="s">
        <v>6614</v>
      </c>
    </row>
    <row r="4697" spans="48:56" x14ac:dyDescent="0.25">
      <c r="AV4697" s="201"/>
      <c r="AW4697" s="201"/>
      <c r="AX4697" s="201"/>
      <c r="AZ4697" s="201"/>
      <c r="BB4697"/>
      <c r="BD4697" s="117" t="s">
        <v>6615</v>
      </c>
    </row>
    <row r="4698" spans="48:56" x14ac:dyDescent="0.25">
      <c r="AV4698" s="201"/>
      <c r="AW4698" s="201"/>
      <c r="AX4698" s="201"/>
      <c r="AZ4698" s="201"/>
      <c r="BB4698"/>
      <c r="BD4698" s="117" t="s">
        <v>6616</v>
      </c>
    </row>
    <row r="4699" spans="48:56" x14ac:dyDescent="0.25">
      <c r="AV4699" s="201"/>
      <c r="AW4699" s="201"/>
      <c r="AX4699" s="201"/>
      <c r="AZ4699" s="201"/>
      <c r="BB4699"/>
      <c r="BD4699" s="117" t="s">
        <v>6617</v>
      </c>
    </row>
    <row r="4700" spans="48:56" x14ac:dyDescent="0.25">
      <c r="AV4700" s="201"/>
      <c r="AW4700" s="201"/>
      <c r="AX4700" s="201"/>
      <c r="AZ4700" s="201"/>
      <c r="BB4700"/>
      <c r="BD4700" s="117" t="s">
        <v>6618</v>
      </c>
    </row>
    <row r="4701" spans="48:56" x14ac:dyDescent="0.25">
      <c r="AV4701" s="201"/>
      <c r="AW4701" s="201"/>
      <c r="AX4701" s="201"/>
      <c r="AZ4701" s="201"/>
      <c r="BB4701"/>
      <c r="BD4701" s="117" t="s">
        <v>6619</v>
      </c>
    </row>
    <row r="4702" spans="48:56" x14ac:dyDescent="0.25">
      <c r="AV4702" s="201"/>
      <c r="AW4702" s="201"/>
      <c r="AX4702" s="201"/>
      <c r="AZ4702" s="201"/>
      <c r="BB4702"/>
      <c r="BD4702" s="117" t="s">
        <v>6620</v>
      </c>
    </row>
    <row r="4703" spans="48:56" x14ac:dyDescent="0.25">
      <c r="AV4703" s="201"/>
      <c r="AW4703" s="201"/>
      <c r="AX4703" s="201"/>
      <c r="AZ4703" s="201"/>
      <c r="BB4703"/>
      <c r="BD4703" s="117" t="s">
        <v>6621</v>
      </c>
    </row>
    <row r="4704" spans="48:56" x14ac:dyDescent="0.25">
      <c r="AV4704" s="201"/>
      <c r="AW4704" s="201"/>
      <c r="AX4704" s="201"/>
      <c r="AZ4704" s="201"/>
      <c r="BB4704"/>
      <c r="BD4704" s="117" t="s">
        <v>6622</v>
      </c>
    </row>
    <row r="4705" spans="48:56" x14ac:dyDescent="0.25">
      <c r="AV4705" s="201"/>
      <c r="AW4705" s="201"/>
      <c r="AX4705" s="201"/>
      <c r="AZ4705" s="201"/>
      <c r="BB4705"/>
      <c r="BD4705" s="117" t="s">
        <v>6623</v>
      </c>
    </row>
    <row r="4706" spans="48:56" x14ac:dyDescent="0.25">
      <c r="AV4706" s="201"/>
      <c r="AW4706" s="201"/>
      <c r="AX4706" s="201"/>
      <c r="AZ4706" s="201"/>
      <c r="BB4706"/>
      <c r="BD4706" s="117" t="s">
        <v>6624</v>
      </c>
    </row>
    <row r="4707" spans="48:56" x14ac:dyDescent="0.25">
      <c r="AV4707" s="201"/>
      <c r="AW4707" s="201"/>
      <c r="AX4707" s="201"/>
      <c r="AZ4707" s="201"/>
      <c r="BB4707"/>
      <c r="BD4707" s="117" t="s">
        <v>6625</v>
      </c>
    </row>
    <row r="4708" spans="48:56" x14ac:dyDescent="0.25">
      <c r="AV4708" s="201"/>
      <c r="AW4708" s="201"/>
      <c r="AX4708" s="201"/>
      <c r="AZ4708" s="201"/>
      <c r="BB4708"/>
      <c r="BD4708" s="117" t="s">
        <v>6626</v>
      </c>
    </row>
    <row r="4709" spans="48:56" x14ac:dyDescent="0.25">
      <c r="AV4709" s="201"/>
      <c r="AW4709" s="201"/>
      <c r="AX4709" s="201"/>
      <c r="AZ4709" s="201"/>
      <c r="BB4709"/>
      <c r="BD4709" s="117" t="s">
        <v>6627</v>
      </c>
    </row>
    <row r="4710" spans="48:56" x14ac:dyDescent="0.25">
      <c r="AV4710" s="201"/>
      <c r="AW4710" s="201"/>
      <c r="AX4710" s="201"/>
      <c r="AZ4710" s="201"/>
      <c r="BB4710"/>
      <c r="BD4710" s="117" t="s">
        <v>6628</v>
      </c>
    </row>
    <row r="4711" spans="48:56" x14ac:dyDescent="0.25">
      <c r="AV4711" s="201"/>
      <c r="AW4711" s="201"/>
      <c r="AX4711" s="201"/>
      <c r="AZ4711" s="201"/>
      <c r="BB4711"/>
      <c r="BD4711" s="117" t="s">
        <v>6629</v>
      </c>
    </row>
    <row r="4712" spans="48:56" x14ac:dyDescent="0.25">
      <c r="AV4712" s="201"/>
      <c r="AW4712" s="201"/>
      <c r="AX4712" s="201"/>
      <c r="AZ4712" s="201"/>
      <c r="BB4712"/>
      <c r="BD4712" s="117" t="s">
        <v>6630</v>
      </c>
    </row>
    <row r="4713" spans="48:56" x14ac:dyDescent="0.25">
      <c r="AV4713" s="201"/>
      <c r="AW4713" s="201"/>
      <c r="AX4713" s="201"/>
      <c r="AZ4713" s="201"/>
      <c r="BB4713"/>
      <c r="BD4713" s="117" t="s">
        <v>6631</v>
      </c>
    </row>
    <row r="4714" spans="48:56" x14ac:dyDescent="0.25">
      <c r="AV4714" s="201"/>
      <c r="AW4714" s="201"/>
      <c r="AX4714" s="201"/>
      <c r="AZ4714" s="201"/>
      <c r="BB4714"/>
      <c r="BD4714" s="117" t="s">
        <v>6632</v>
      </c>
    </row>
    <row r="4715" spans="48:56" x14ac:dyDescent="0.25">
      <c r="AV4715" s="201"/>
      <c r="AW4715" s="201"/>
      <c r="AX4715" s="201"/>
      <c r="AZ4715" s="201"/>
      <c r="BB4715"/>
      <c r="BD4715" s="117" t="s">
        <v>6633</v>
      </c>
    </row>
    <row r="4716" spans="48:56" x14ac:dyDescent="0.25">
      <c r="AV4716" s="201"/>
      <c r="AW4716" s="201"/>
      <c r="AX4716" s="201"/>
      <c r="AZ4716" s="201"/>
      <c r="BB4716"/>
      <c r="BD4716" s="117" t="s">
        <v>6634</v>
      </c>
    </row>
    <row r="4717" spans="48:56" x14ac:dyDescent="0.25">
      <c r="AV4717" s="201"/>
      <c r="AW4717" s="201"/>
      <c r="AX4717" s="201"/>
      <c r="AZ4717" s="201"/>
      <c r="BB4717"/>
      <c r="BD4717" s="117" t="s">
        <v>6635</v>
      </c>
    </row>
    <row r="4718" spans="48:56" x14ac:dyDescent="0.25">
      <c r="AV4718" s="201"/>
      <c r="AW4718" s="201"/>
      <c r="AX4718" s="201"/>
      <c r="AZ4718" s="201"/>
      <c r="BB4718"/>
      <c r="BD4718" s="117" t="s">
        <v>6636</v>
      </c>
    </row>
    <row r="4719" spans="48:56" x14ac:dyDescent="0.25">
      <c r="AV4719" s="201"/>
      <c r="AW4719" s="201"/>
      <c r="AX4719" s="201"/>
      <c r="AZ4719" s="201"/>
      <c r="BB4719"/>
      <c r="BD4719" s="117" t="s">
        <v>6637</v>
      </c>
    </row>
    <row r="4720" spans="48:56" x14ac:dyDescent="0.25">
      <c r="AV4720" s="201"/>
      <c r="AW4720" s="201"/>
      <c r="AX4720" s="201"/>
      <c r="AZ4720" s="201"/>
      <c r="BB4720"/>
      <c r="BD4720" s="117" t="s">
        <v>6638</v>
      </c>
    </row>
    <row r="4721" spans="48:56" x14ac:dyDescent="0.25">
      <c r="AV4721" s="201"/>
      <c r="AW4721" s="201"/>
      <c r="AX4721" s="201"/>
      <c r="AZ4721" s="201"/>
      <c r="BB4721"/>
      <c r="BD4721" s="117" t="s">
        <v>6639</v>
      </c>
    </row>
    <row r="4722" spans="48:56" x14ac:dyDescent="0.25">
      <c r="AV4722" s="201"/>
      <c r="AW4722" s="201"/>
      <c r="AX4722" s="201"/>
      <c r="AZ4722" s="201"/>
      <c r="BB4722"/>
      <c r="BD4722" s="117" t="s">
        <v>6640</v>
      </c>
    </row>
    <row r="4723" spans="48:56" x14ac:dyDescent="0.25">
      <c r="AV4723" s="201"/>
      <c r="AW4723" s="201"/>
      <c r="AX4723" s="201"/>
      <c r="AZ4723" s="201"/>
      <c r="BB4723"/>
      <c r="BD4723" s="117" t="s">
        <v>6641</v>
      </c>
    </row>
    <row r="4724" spans="48:56" x14ac:dyDescent="0.25">
      <c r="AV4724" s="201"/>
      <c r="AW4724" s="201"/>
      <c r="AX4724" s="201"/>
      <c r="AZ4724" s="201"/>
      <c r="BB4724"/>
      <c r="BD4724" s="117" t="s">
        <v>6642</v>
      </c>
    </row>
    <row r="4725" spans="48:56" x14ac:dyDescent="0.25">
      <c r="AV4725" s="201"/>
      <c r="AW4725" s="201"/>
      <c r="AX4725" s="201"/>
      <c r="AZ4725" s="201"/>
      <c r="BB4725"/>
      <c r="BD4725" s="117" t="s">
        <v>6643</v>
      </c>
    </row>
    <row r="4726" spans="48:56" x14ac:dyDescent="0.25">
      <c r="AV4726" s="201"/>
      <c r="AW4726" s="201"/>
      <c r="AX4726" s="201"/>
      <c r="AZ4726" s="201"/>
      <c r="BB4726"/>
      <c r="BD4726" s="117" t="s">
        <v>6644</v>
      </c>
    </row>
    <row r="4727" spans="48:56" x14ac:dyDescent="0.25">
      <c r="AV4727" s="201"/>
      <c r="AW4727" s="201"/>
      <c r="AX4727" s="201"/>
      <c r="AZ4727" s="201"/>
      <c r="BB4727"/>
      <c r="BD4727" s="117" t="s">
        <v>6645</v>
      </c>
    </row>
    <row r="4728" spans="48:56" x14ac:dyDescent="0.25">
      <c r="AV4728" s="201"/>
      <c r="AW4728" s="201"/>
      <c r="AX4728" s="201"/>
      <c r="AZ4728" s="201"/>
      <c r="BB4728"/>
      <c r="BD4728" s="117" t="s">
        <v>6646</v>
      </c>
    </row>
    <row r="4729" spans="48:56" x14ac:dyDescent="0.25">
      <c r="AV4729" s="201"/>
      <c r="AW4729" s="201"/>
      <c r="AX4729" s="201"/>
      <c r="AZ4729" s="201"/>
      <c r="BB4729"/>
      <c r="BD4729" s="117" t="s">
        <v>6647</v>
      </c>
    </row>
    <row r="4730" spans="48:56" x14ac:dyDescent="0.25">
      <c r="AV4730" s="201"/>
      <c r="AW4730" s="201"/>
      <c r="AX4730" s="201"/>
      <c r="AZ4730" s="201"/>
      <c r="BB4730"/>
      <c r="BD4730" s="117" t="s">
        <v>6648</v>
      </c>
    </row>
    <row r="4731" spans="48:56" x14ac:dyDescent="0.25">
      <c r="AV4731" s="201"/>
      <c r="AW4731" s="201"/>
      <c r="AX4731" s="201"/>
      <c r="AZ4731" s="201"/>
      <c r="BB4731"/>
      <c r="BD4731" s="117" t="s">
        <v>6649</v>
      </c>
    </row>
    <row r="4732" spans="48:56" x14ac:dyDescent="0.25">
      <c r="AV4732" s="201"/>
      <c r="AW4732" s="201"/>
      <c r="AX4732" s="201"/>
      <c r="AZ4732" s="201"/>
      <c r="BB4732"/>
      <c r="BD4732" s="117" t="s">
        <v>6650</v>
      </c>
    </row>
    <row r="4733" spans="48:56" x14ac:dyDescent="0.25">
      <c r="AV4733" s="201"/>
      <c r="AW4733" s="201"/>
      <c r="AX4733" s="201"/>
      <c r="AZ4733" s="201"/>
      <c r="BB4733"/>
      <c r="BD4733" s="117" t="s">
        <v>6651</v>
      </c>
    </row>
    <row r="4734" spans="48:56" x14ac:dyDescent="0.25">
      <c r="AV4734" s="201"/>
      <c r="AW4734" s="201"/>
      <c r="AX4734" s="201"/>
      <c r="AZ4734" s="201"/>
      <c r="BB4734"/>
      <c r="BD4734" s="117" t="s">
        <v>6652</v>
      </c>
    </row>
    <row r="4735" spans="48:56" x14ac:dyDescent="0.25">
      <c r="AV4735" s="201"/>
      <c r="AW4735" s="201"/>
      <c r="AX4735" s="201"/>
      <c r="AZ4735" s="201"/>
      <c r="BB4735"/>
      <c r="BD4735" s="117" t="s">
        <v>6653</v>
      </c>
    </row>
    <row r="4736" spans="48:56" x14ac:dyDescent="0.25">
      <c r="AV4736" s="201"/>
      <c r="AW4736" s="201"/>
      <c r="AX4736" s="201"/>
      <c r="AZ4736" s="201"/>
      <c r="BB4736"/>
      <c r="BD4736" s="117" t="s">
        <v>6654</v>
      </c>
    </row>
    <row r="4737" spans="48:56" x14ac:dyDescent="0.25">
      <c r="AV4737" s="201"/>
      <c r="AW4737" s="201"/>
      <c r="AX4737" s="201"/>
      <c r="AZ4737" s="201"/>
      <c r="BB4737"/>
      <c r="BD4737" s="117" t="s">
        <v>6655</v>
      </c>
    </row>
    <row r="4738" spans="48:56" x14ac:dyDescent="0.25">
      <c r="AV4738" s="201"/>
      <c r="AW4738" s="201"/>
      <c r="AX4738" s="201"/>
      <c r="AZ4738" s="201"/>
      <c r="BB4738"/>
      <c r="BD4738" s="117" t="s">
        <v>6656</v>
      </c>
    </row>
    <row r="4739" spans="48:56" x14ac:dyDescent="0.25">
      <c r="AV4739" s="201"/>
      <c r="AW4739" s="201"/>
      <c r="AX4739" s="201"/>
      <c r="AZ4739" s="201"/>
      <c r="BB4739"/>
      <c r="BD4739" s="117" t="s">
        <v>6657</v>
      </c>
    </row>
    <row r="4740" spans="48:56" x14ac:dyDescent="0.25">
      <c r="AV4740" s="201"/>
      <c r="AW4740" s="201"/>
      <c r="AX4740" s="201"/>
      <c r="AZ4740" s="201"/>
      <c r="BB4740"/>
      <c r="BD4740" s="117" t="s">
        <v>6658</v>
      </c>
    </row>
    <row r="4741" spans="48:56" x14ac:dyDescent="0.25">
      <c r="AV4741" s="201"/>
      <c r="AW4741" s="201"/>
      <c r="AX4741" s="201"/>
      <c r="AZ4741" s="201"/>
      <c r="BB4741"/>
      <c r="BD4741" s="117" t="s">
        <v>6659</v>
      </c>
    </row>
    <row r="4742" spans="48:56" x14ac:dyDescent="0.25">
      <c r="AV4742" s="201"/>
      <c r="AW4742" s="201"/>
      <c r="AX4742" s="201"/>
      <c r="AZ4742" s="201"/>
      <c r="BB4742"/>
      <c r="BD4742" s="117" t="s">
        <v>6660</v>
      </c>
    </row>
    <row r="4743" spans="48:56" x14ac:dyDescent="0.25">
      <c r="AV4743" s="201"/>
      <c r="AW4743" s="201"/>
      <c r="AX4743" s="201"/>
      <c r="AZ4743" s="201"/>
      <c r="BB4743"/>
      <c r="BD4743" s="117" t="s">
        <v>6661</v>
      </c>
    </row>
    <row r="4744" spans="48:56" x14ac:dyDescent="0.25">
      <c r="AV4744" s="201"/>
      <c r="AW4744" s="201"/>
      <c r="AX4744" s="201"/>
      <c r="AZ4744" s="201"/>
      <c r="BB4744"/>
      <c r="BD4744" s="117" t="s">
        <v>6662</v>
      </c>
    </row>
    <row r="4745" spans="48:56" x14ac:dyDescent="0.25">
      <c r="AV4745" s="201"/>
      <c r="AW4745" s="201"/>
      <c r="AX4745" s="201"/>
      <c r="AZ4745" s="201"/>
      <c r="BB4745"/>
      <c r="BD4745" s="117" t="s">
        <v>6663</v>
      </c>
    </row>
    <row r="4746" spans="48:56" x14ac:dyDescent="0.25">
      <c r="AV4746" s="201"/>
      <c r="AW4746" s="201"/>
      <c r="AX4746" s="201"/>
      <c r="AZ4746" s="201"/>
      <c r="BB4746"/>
      <c r="BD4746" s="117" t="s">
        <v>6664</v>
      </c>
    </row>
    <row r="4747" spans="48:56" x14ac:dyDescent="0.25">
      <c r="AV4747" s="201"/>
      <c r="AW4747" s="201"/>
      <c r="AX4747" s="201"/>
      <c r="AZ4747" s="201"/>
      <c r="BB4747"/>
      <c r="BD4747" s="117" t="s">
        <v>6665</v>
      </c>
    </row>
    <row r="4748" spans="48:56" x14ac:dyDescent="0.25">
      <c r="AV4748" s="201"/>
      <c r="AW4748" s="201"/>
      <c r="AX4748" s="201"/>
      <c r="AZ4748" s="201"/>
      <c r="BB4748"/>
      <c r="BD4748" s="117" t="s">
        <v>6666</v>
      </c>
    </row>
    <row r="4749" spans="48:56" x14ac:dyDescent="0.25">
      <c r="AV4749" s="201"/>
      <c r="AW4749" s="201"/>
      <c r="AX4749" s="201"/>
      <c r="AZ4749" s="201"/>
      <c r="BB4749"/>
      <c r="BD4749" s="117" t="s">
        <v>6667</v>
      </c>
    </row>
    <row r="4750" spans="48:56" x14ac:dyDescent="0.25">
      <c r="AV4750" s="201"/>
      <c r="AW4750" s="201"/>
      <c r="AX4750" s="201"/>
      <c r="AZ4750" s="201"/>
      <c r="BB4750"/>
      <c r="BD4750" s="117" t="s">
        <v>6668</v>
      </c>
    </row>
    <row r="4751" spans="48:56" x14ac:dyDescent="0.25">
      <c r="AV4751" s="201"/>
      <c r="AW4751" s="201"/>
      <c r="AX4751" s="201"/>
      <c r="AZ4751" s="201"/>
      <c r="BB4751"/>
      <c r="BD4751" s="117" t="s">
        <v>6669</v>
      </c>
    </row>
    <row r="4752" spans="48:56" x14ac:dyDescent="0.25">
      <c r="AV4752" s="201"/>
      <c r="AW4752" s="201"/>
      <c r="AX4752" s="201"/>
      <c r="AZ4752" s="201"/>
      <c r="BB4752"/>
      <c r="BD4752" s="117" t="s">
        <v>6670</v>
      </c>
    </row>
    <row r="4753" spans="48:56" x14ac:dyDescent="0.25">
      <c r="AV4753" s="201"/>
      <c r="AW4753" s="201"/>
      <c r="AX4753" s="201"/>
      <c r="AZ4753" s="201"/>
      <c r="BB4753"/>
      <c r="BD4753" s="117" t="s">
        <v>6671</v>
      </c>
    </row>
    <row r="4754" spans="48:56" x14ac:dyDescent="0.25">
      <c r="AV4754" s="201"/>
      <c r="AW4754" s="201"/>
      <c r="AX4754" s="201"/>
      <c r="AZ4754" s="201"/>
      <c r="BB4754"/>
      <c r="BD4754" s="117" t="s">
        <v>6672</v>
      </c>
    </row>
    <row r="4755" spans="48:56" x14ac:dyDescent="0.25">
      <c r="AV4755" s="201"/>
      <c r="AW4755" s="201"/>
      <c r="AX4755" s="201"/>
      <c r="AZ4755" s="201"/>
      <c r="BB4755"/>
      <c r="BD4755" s="117" t="s">
        <v>6673</v>
      </c>
    </row>
    <row r="4756" spans="48:56" x14ac:dyDescent="0.25">
      <c r="AV4756" s="201"/>
      <c r="AW4756" s="201"/>
      <c r="AX4756" s="201"/>
      <c r="AZ4756" s="201"/>
      <c r="BB4756"/>
      <c r="BD4756" s="117" t="s">
        <v>6674</v>
      </c>
    </row>
    <row r="4757" spans="48:56" x14ac:dyDescent="0.25">
      <c r="AV4757" s="201"/>
      <c r="AW4757" s="201"/>
      <c r="AX4757" s="201"/>
      <c r="AZ4757" s="201"/>
      <c r="BB4757"/>
      <c r="BD4757" s="117" t="s">
        <v>6675</v>
      </c>
    </row>
    <row r="4758" spans="48:56" x14ac:dyDescent="0.25">
      <c r="AV4758" s="201"/>
      <c r="AW4758" s="201"/>
      <c r="AX4758" s="201"/>
      <c r="AZ4758" s="201"/>
      <c r="BB4758"/>
      <c r="BD4758" s="117" t="s">
        <v>6676</v>
      </c>
    </row>
    <row r="4759" spans="48:56" x14ac:dyDescent="0.25">
      <c r="AV4759" s="201"/>
      <c r="AW4759" s="201"/>
      <c r="AX4759" s="201"/>
      <c r="AZ4759" s="201"/>
      <c r="BB4759"/>
      <c r="BD4759" s="117" t="s">
        <v>6677</v>
      </c>
    </row>
    <row r="4760" spans="48:56" x14ac:dyDescent="0.25">
      <c r="AV4760" s="201"/>
      <c r="AW4760" s="201"/>
      <c r="AX4760" s="201"/>
      <c r="AZ4760" s="201"/>
      <c r="BB4760"/>
      <c r="BD4760" s="117" t="s">
        <v>6678</v>
      </c>
    </row>
    <row r="4761" spans="48:56" x14ac:dyDescent="0.25">
      <c r="AV4761" s="201"/>
      <c r="AW4761" s="201"/>
      <c r="AX4761" s="201"/>
      <c r="AZ4761" s="201"/>
      <c r="BB4761"/>
      <c r="BD4761" s="117" t="s">
        <v>6679</v>
      </c>
    </row>
    <row r="4762" spans="48:56" x14ac:dyDescent="0.25">
      <c r="AV4762" s="201"/>
      <c r="AW4762" s="201"/>
      <c r="AX4762" s="201"/>
      <c r="AZ4762" s="201"/>
      <c r="BB4762"/>
      <c r="BD4762" s="117" t="s">
        <v>6680</v>
      </c>
    </row>
    <row r="4763" spans="48:56" x14ac:dyDescent="0.25">
      <c r="AV4763" s="201"/>
      <c r="AW4763" s="201"/>
      <c r="AX4763" s="201"/>
      <c r="AZ4763" s="201"/>
      <c r="BB4763"/>
      <c r="BD4763" s="117" t="s">
        <v>6681</v>
      </c>
    </row>
    <row r="4764" spans="48:56" x14ac:dyDescent="0.25">
      <c r="AV4764" s="201"/>
      <c r="AW4764" s="201"/>
      <c r="AX4764" s="201"/>
      <c r="AZ4764" s="201"/>
      <c r="BB4764"/>
      <c r="BD4764" s="117" t="s">
        <v>6682</v>
      </c>
    </row>
    <row r="4765" spans="48:56" x14ac:dyDescent="0.25">
      <c r="AV4765" s="201"/>
      <c r="AW4765" s="201"/>
      <c r="AX4765" s="201"/>
      <c r="AZ4765" s="201"/>
      <c r="BB4765"/>
      <c r="BD4765" s="117" t="s">
        <v>6683</v>
      </c>
    </row>
    <row r="4766" spans="48:56" x14ac:dyDescent="0.25">
      <c r="AV4766" s="201"/>
      <c r="AW4766" s="201"/>
      <c r="AX4766" s="201"/>
      <c r="AZ4766" s="201"/>
      <c r="BB4766"/>
      <c r="BD4766" s="117" t="s">
        <v>6684</v>
      </c>
    </row>
    <row r="4767" spans="48:56" x14ac:dyDescent="0.25">
      <c r="AV4767" s="201"/>
      <c r="AW4767" s="201"/>
      <c r="AX4767" s="201"/>
      <c r="AZ4767" s="201"/>
      <c r="BB4767"/>
      <c r="BD4767" s="117" t="s">
        <v>6685</v>
      </c>
    </row>
    <row r="4768" spans="48:56" x14ac:dyDescent="0.25">
      <c r="AV4768" s="201"/>
      <c r="AW4768" s="201"/>
      <c r="AX4768" s="201"/>
      <c r="AZ4768" s="201"/>
      <c r="BB4768"/>
      <c r="BD4768" s="117" t="s">
        <v>6686</v>
      </c>
    </row>
    <row r="4769" spans="48:56" x14ac:dyDescent="0.25">
      <c r="AV4769" s="201"/>
      <c r="AW4769" s="201"/>
      <c r="AX4769" s="201"/>
      <c r="AZ4769" s="201"/>
      <c r="BB4769"/>
      <c r="BD4769" s="117" t="s">
        <v>6687</v>
      </c>
    </row>
    <row r="4770" spans="48:56" x14ac:dyDescent="0.25">
      <c r="AV4770" s="201"/>
      <c r="AW4770" s="201"/>
      <c r="AX4770" s="201"/>
      <c r="AZ4770" s="201"/>
      <c r="BB4770"/>
      <c r="BD4770" s="117" t="s">
        <v>6688</v>
      </c>
    </row>
    <row r="4771" spans="48:56" x14ac:dyDescent="0.25">
      <c r="AV4771" s="201"/>
      <c r="AW4771" s="201"/>
      <c r="AX4771" s="201"/>
      <c r="AZ4771" s="201"/>
      <c r="BB4771"/>
      <c r="BD4771" s="117" t="s">
        <v>6689</v>
      </c>
    </row>
    <row r="4772" spans="48:56" x14ac:dyDescent="0.25">
      <c r="AV4772" s="201"/>
      <c r="AW4772" s="201"/>
      <c r="AX4772" s="201"/>
      <c r="AZ4772" s="201"/>
      <c r="BB4772"/>
      <c r="BD4772" s="117" t="s">
        <v>6690</v>
      </c>
    </row>
    <row r="4773" spans="48:56" x14ac:dyDescent="0.25">
      <c r="AV4773" s="201"/>
      <c r="AW4773" s="201"/>
      <c r="AX4773" s="201"/>
      <c r="AZ4773" s="201"/>
      <c r="BB4773"/>
      <c r="BD4773" s="117" t="s">
        <v>6691</v>
      </c>
    </row>
    <row r="4774" spans="48:56" x14ac:dyDescent="0.25">
      <c r="AV4774" s="201"/>
      <c r="AW4774" s="201"/>
      <c r="AX4774" s="201"/>
      <c r="AZ4774" s="201"/>
      <c r="BB4774"/>
      <c r="BD4774" s="117" t="s">
        <v>6692</v>
      </c>
    </row>
    <row r="4775" spans="48:56" x14ac:dyDescent="0.25">
      <c r="AV4775" s="201"/>
      <c r="AW4775" s="201"/>
      <c r="AX4775" s="201"/>
      <c r="AZ4775" s="201"/>
      <c r="BB4775"/>
      <c r="BD4775" s="117" t="s">
        <v>6693</v>
      </c>
    </row>
    <row r="4776" spans="48:56" x14ac:dyDescent="0.25">
      <c r="AV4776" s="201"/>
      <c r="AW4776" s="201"/>
      <c r="AX4776" s="201"/>
      <c r="AZ4776" s="201"/>
      <c r="BB4776"/>
      <c r="BD4776" s="117" t="s">
        <v>6694</v>
      </c>
    </row>
    <row r="4777" spans="48:56" x14ac:dyDescent="0.25">
      <c r="AV4777" s="201"/>
      <c r="AW4777" s="201"/>
      <c r="AX4777" s="201"/>
      <c r="AZ4777" s="201"/>
      <c r="BB4777"/>
      <c r="BD4777" s="117" t="s">
        <v>6695</v>
      </c>
    </row>
    <row r="4778" spans="48:56" x14ac:dyDescent="0.25">
      <c r="AV4778" s="201"/>
      <c r="AW4778" s="201"/>
      <c r="AX4778" s="201"/>
      <c r="AZ4778" s="201"/>
      <c r="BB4778"/>
      <c r="BD4778" s="117" t="s">
        <v>6696</v>
      </c>
    </row>
    <row r="4779" spans="48:56" x14ac:dyDescent="0.25">
      <c r="AV4779" s="201"/>
      <c r="AW4779" s="201"/>
      <c r="AX4779" s="201"/>
      <c r="AZ4779" s="201"/>
      <c r="BB4779"/>
      <c r="BD4779" s="117" t="s">
        <v>6697</v>
      </c>
    </row>
    <row r="4780" spans="48:56" x14ac:dyDescent="0.25">
      <c r="AV4780" s="201"/>
      <c r="AW4780" s="201"/>
      <c r="AX4780" s="201"/>
      <c r="AZ4780" s="201"/>
      <c r="BB4780"/>
      <c r="BD4780" s="117" t="s">
        <v>6698</v>
      </c>
    </row>
    <row r="4781" spans="48:56" x14ac:dyDescent="0.25">
      <c r="AV4781" s="201"/>
      <c r="AW4781" s="201"/>
      <c r="AX4781" s="201"/>
      <c r="AZ4781" s="201"/>
      <c r="BB4781"/>
      <c r="BD4781" s="117" t="s">
        <v>6699</v>
      </c>
    </row>
    <row r="4782" spans="48:56" x14ac:dyDescent="0.25">
      <c r="AV4782" s="201"/>
      <c r="AW4782" s="201"/>
      <c r="AX4782" s="201"/>
      <c r="AZ4782" s="201"/>
      <c r="BB4782"/>
      <c r="BD4782" s="117" t="s">
        <v>6700</v>
      </c>
    </row>
    <row r="4783" spans="48:56" x14ac:dyDescent="0.25">
      <c r="AV4783" s="201"/>
      <c r="AW4783" s="201"/>
      <c r="AX4783" s="201"/>
      <c r="AZ4783" s="201"/>
      <c r="BB4783"/>
      <c r="BD4783" s="117" t="s">
        <v>6701</v>
      </c>
    </row>
    <row r="4784" spans="48:56" x14ac:dyDescent="0.25">
      <c r="AV4784" s="201"/>
      <c r="AW4784" s="201"/>
      <c r="AX4784" s="201"/>
      <c r="AZ4784" s="201"/>
      <c r="BB4784"/>
      <c r="BD4784" s="117" t="s">
        <v>6702</v>
      </c>
    </row>
    <row r="4785" spans="48:56" x14ac:dyDescent="0.25">
      <c r="AV4785" s="201"/>
      <c r="AW4785" s="201"/>
      <c r="AX4785" s="201"/>
      <c r="AZ4785" s="201"/>
      <c r="BB4785"/>
      <c r="BD4785" s="117" t="s">
        <v>6703</v>
      </c>
    </row>
    <row r="4786" spans="48:56" x14ac:dyDescent="0.25">
      <c r="AV4786" s="201"/>
      <c r="AW4786" s="201"/>
      <c r="AX4786" s="201"/>
      <c r="AZ4786" s="201"/>
      <c r="BB4786"/>
      <c r="BD4786" s="117" t="s">
        <v>6704</v>
      </c>
    </row>
    <row r="4787" spans="48:56" x14ac:dyDescent="0.25">
      <c r="AV4787" s="201"/>
      <c r="AW4787" s="201"/>
      <c r="AX4787" s="201"/>
      <c r="AZ4787" s="201"/>
      <c r="BB4787"/>
      <c r="BD4787" s="117" t="s">
        <v>6705</v>
      </c>
    </row>
    <row r="4788" spans="48:56" x14ac:dyDescent="0.25">
      <c r="AV4788" s="201"/>
      <c r="AW4788" s="201"/>
      <c r="AX4788" s="201"/>
      <c r="AZ4788" s="201"/>
      <c r="BB4788"/>
      <c r="BD4788" s="117" t="s">
        <v>6706</v>
      </c>
    </row>
    <row r="4789" spans="48:56" x14ac:dyDescent="0.25">
      <c r="AV4789" s="201"/>
      <c r="AW4789" s="201"/>
      <c r="AX4789" s="201"/>
      <c r="AZ4789" s="201"/>
      <c r="BB4789"/>
      <c r="BD4789" s="117" t="s">
        <v>6707</v>
      </c>
    </row>
    <row r="4790" spans="48:56" x14ac:dyDescent="0.25">
      <c r="AV4790" s="201"/>
      <c r="AW4790" s="201"/>
      <c r="AX4790" s="201"/>
      <c r="AZ4790" s="201"/>
      <c r="BB4790"/>
      <c r="BD4790" s="117" t="s">
        <v>6708</v>
      </c>
    </row>
    <row r="4791" spans="48:56" x14ac:dyDescent="0.25">
      <c r="AV4791" s="201"/>
      <c r="AW4791" s="201"/>
      <c r="AX4791" s="201"/>
      <c r="AZ4791" s="201"/>
      <c r="BB4791"/>
      <c r="BD4791" s="117" t="s">
        <v>6709</v>
      </c>
    </row>
    <row r="4792" spans="48:56" x14ac:dyDescent="0.25">
      <c r="AV4792" s="201"/>
      <c r="AW4792" s="201"/>
      <c r="AX4792" s="201"/>
      <c r="AZ4792" s="201"/>
      <c r="BB4792"/>
      <c r="BD4792" s="117" t="s">
        <v>6710</v>
      </c>
    </row>
    <row r="4793" spans="48:56" x14ac:dyDescent="0.25">
      <c r="AV4793" s="201"/>
      <c r="AW4793" s="201"/>
      <c r="AX4793" s="201"/>
      <c r="AZ4793" s="201"/>
      <c r="BB4793"/>
      <c r="BD4793" s="117" t="s">
        <v>6711</v>
      </c>
    </row>
    <row r="4794" spans="48:56" x14ac:dyDescent="0.25">
      <c r="AV4794" s="201"/>
      <c r="AW4794" s="201"/>
      <c r="AX4794" s="201"/>
      <c r="AZ4794" s="201"/>
      <c r="BB4794"/>
      <c r="BD4794" s="117" t="s">
        <v>6712</v>
      </c>
    </row>
    <row r="4795" spans="48:56" x14ac:dyDescent="0.25">
      <c r="AV4795" s="201"/>
      <c r="AW4795" s="201"/>
      <c r="AX4795" s="201"/>
      <c r="AZ4795" s="201"/>
      <c r="BB4795"/>
      <c r="BD4795" s="117" t="s">
        <v>6713</v>
      </c>
    </row>
    <row r="4796" spans="48:56" x14ac:dyDescent="0.25">
      <c r="AV4796" s="201"/>
      <c r="AW4796" s="201"/>
      <c r="AX4796" s="201"/>
      <c r="AZ4796" s="201"/>
      <c r="BB4796"/>
      <c r="BD4796" s="117" t="s">
        <v>6714</v>
      </c>
    </row>
    <row r="4797" spans="48:56" x14ac:dyDescent="0.25">
      <c r="AV4797" s="201"/>
      <c r="AW4797" s="201"/>
      <c r="AX4797" s="201"/>
      <c r="AZ4797" s="201"/>
      <c r="BB4797"/>
      <c r="BD4797" s="117" t="s">
        <v>6715</v>
      </c>
    </row>
    <row r="4798" spans="48:56" x14ac:dyDescent="0.25">
      <c r="AV4798" s="201"/>
      <c r="AW4798" s="201"/>
      <c r="AX4798" s="201"/>
      <c r="AZ4798" s="201"/>
      <c r="BB4798"/>
      <c r="BD4798" s="117" t="s">
        <v>6716</v>
      </c>
    </row>
    <row r="4799" spans="48:56" x14ac:dyDescent="0.25">
      <c r="AV4799" s="201"/>
      <c r="AW4799" s="201"/>
      <c r="AX4799" s="201"/>
      <c r="AZ4799" s="201"/>
      <c r="BB4799"/>
      <c r="BD4799" s="117" t="s">
        <v>6717</v>
      </c>
    </row>
    <row r="4800" spans="48:56" x14ac:dyDescent="0.25">
      <c r="AV4800" s="201"/>
      <c r="AW4800" s="201"/>
      <c r="AX4800" s="201"/>
      <c r="AZ4800" s="201"/>
      <c r="BB4800"/>
      <c r="BD4800" s="117" t="s">
        <v>6718</v>
      </c>
    </row>
    <row r="4801" spans="48:56" x14ac:dyDescent="0.25">
      <c r="AV4801" s="201"/>
      <c r="AW4801" s="201"/>
      <c r="AX4801" s="201"/>
      <c r="AZ4801" s="201"/>
      <c r="BB4801"/>
      <c r="BD4801" s="117" t="s">
        <v>6719</v>
      </c>
    </row>
    <row r="4802" spans="48:56" x14ac:dyDescent="0.25">
      <c r="AV4802" s="201"/>
      <c r="AW4802" s="201"/>
      <c r="AX4802" s="201"/>
      <c r="AZ4802" s="201"/>
      <c r="BB4802"/>
      <c r="BD4802" s="117" t="s">
        <v>6720</v>
      </c>
    </row>
    <row r="4803" spans="48:56" x14ac:dyDescent="0.25">
      <c r="AV4803" s="201"/>
      <c r="AW4803" s="201"/>
      <c r="AX4803" s="201"/>
      <c r="AZ4803" s="201"/>
      <c r="BB4803"/>
      <c r="BD4803" s="117" t="s">
        <v>6721</v>
      </c>
    </row>
    <row r="4804" spans="48:56" x14ac:dyDescent="0.25">
      <c r="AV4804" s="201"/>
      <c r="AW4804" s="201"/>
      <c r="AX4804" s="201"/>
      <c r="AZ4804" s="201"/>
      <c r="BB4804"/>
      <c r="BD4804" s="117" t="s">
        <v>6722</v>
      </c>
    </row>
    <row r="4805" spans="48:56" x14ac:dyDescent="0.25">
      <c r="AV4805" s="201"/>
      <c r="AW4805" s="201"/>
      <c r="AX4805" s="201"/>
      <c r="AZ4805" s="201"/>
      <c r="BB4805"/>
      <c r="BD4805" s="117" t="s">
        <v>6723</v>
      </c>
    </row>
    <row r="4806" spans="48:56" x14ac:dyDescent="0.25">
      <c r="AV4806" s="201"/>
      <c r="AW4806" s="201"/>
      <c r="AX4806" s="201"/>
      <c r="AZ4806" s="201"/>
      <c r="BB4806"/>
      <c r="BD4806" s="117" t="s">
        <v>6724</v>
      </c>
    </row>
    <row r="4807" spans="48:56" x14ac:dyDescent="0.25">
      <c r="AV4807" s="201"/>
      <c r="AW4807" s="201"/>
      <c r="AX4807" s="201"/>
      <c r="AZ4807" s="201"/>
      <c r="BB4807"/>
      <c r="BD4807" s="117" t="s">
        <v>6725</v>
      </c>
    </row>
    <row r="4808" spans="48:56" x14ac:dyDescent="0.25">
      <c r="AV4808" s="201"/>
      <c r="AW4808" s="201"/>
      <c r="AX4808" s="201"/>
      <c r="AZ4808" s="201"/>
      <c r="BB4808"/>
      <c r="BD4808" s="117" t="s">
        <v>6726</v>
      </c>
    </row>
    <row r="4809" spans="48:56" x14ac:dyDescent="0.25">
      <c r="AV4809" s="201"/>
      <c r="AW4809" s="201"/>
      <c r="AX4809" s="201"/>
      <c r="AZ4809" s="201"/>
      <c r="BB4809"/>
      <c r="BD4809" s="117" t="s">
        <v>6727</v>
      </c>
    </row>
    <row r="4810" spans="48:56" x14ac:dyDescent="0.25">
      <c r="AV4810" s="201"/>
      <c r="AW4810" s="201"/>
      <c r="AX4810" s="201"/>
      <c r="AZ4810" s="201"/>
      <c r="BB4810"/>
      <c r="BD4810" s="117" t="s">
        <v>6728</v>
      </c>
    </row>
    <row r="4811" spans="48:56" x14ac:dyDescent="0.25">
      <c r="AV4811" s="201"/>
      <c r="AW4811" s="201"/>
      <c r="AX4811" s="201"/>
      <c r="AZ4811" s="201"/>
      <c r="BB4811"/>
      <c r="BD4811" s="117" t="s">
        <v>6729</v>
      </c>
    </row>
    <row r="4812" spans="48:56" x14ac:dyDescent="0.25">
      <c r="AV4812" s="201"/>
      <c r="AW4812" s="201"/>
      <c r="AX4812" s="201"/>
      <c r="AZ4812" s="201"/>
      <c r="BB4812"/>
      <c r="BD4812" s="117" t="s">
        <v>6730</v>
      </c>
    </row>
    <row r="4813" spans="48:56" x14ac:dyDescent="0.25">
      <c r="AV4813" s="201"/>
      <c r="AW4813" s="201"/>
      <c r="AX4813" s="201"/>
      <c r="AZ4813" s="201"/>
      <c r="BB4813"/>
      <c r="BD4813" s="117" t="s">
        <v>6731</v>
      </c>
    </row>
    <row r="4814" spans="48:56" x14ac:dyDescent="0.25">
      <c r="AV4814" s="201"/>
      <c r="AW4814" s="201"/>
      <c r="AX4814" s="201"/>
      <c r="AZ4814" s="201"/>
      <c r="BB4814"/>
      <c r="BD4814" s="117" t="s">
        <v>6732</v>
      </c>
    </row>
    <row r="4815" spans="48:56" x14ac:dyDescent="0.25">
      <c r="AV4815" s="201"/>
      <c r="AW4815" s="201"/>
      <c r="AX4815" s="201"/>
      <c r="AZ4815" s="201"/>
      <c r="BB4815"/>
      <c r="BD4815" s="117" t="s">
        <v>6733</v>
      </c>
    </row>
    <row r="4816" spans="48:56" x14ac:dyDescent="0.25">
      <c r="AV4816" s="201"/>
      <c r="AW4816" s="201"/>
      <c r="AX4816" s="201"/>
      <c r="AZ4816" s="201"/>
      <c r="BB4816"/>
      <c r="BD4816" s="117" t="s">
        <v>6734</v>
      </c>
    </row>
    <row r="4817" spans="48:56" x14ac:dyDescent="0.25">
      <c r="AV4817" s="201"/>
      <c r="AW4817" s="201"/>
      <c r="AX4817" s="201"/>
      <c r="AZ4817" s="201"/>
      <c r="BB4817"/>
      <c r="BD4817" s="117" t="s">
        <v>6735</v>
      </c>
    </row>
    <row r="4818" spans="48:56" x14ac:dyDescent="0.25">
      <c r="AV4818" s="201"/>
      <c r="AW4818" s="201"/>
      <c r="AX4818" s="201"/>
      <c r="AZ4818" s="201"/>
      <c r="BB4818"/>
      <c r="BD4818" s="117" t="s">
        <v>6736</v>
      </c>
    </row>
    <row r="4819" spans="48:56" x14ac:dyDescent="0.25">
      <c r="AV4819" s="201"/>
      <c r="AW4819" s="201"/>
      <c r="AX4819" s="201"/>
      <c r="AZ4819" s="201"/>
      <c r="BB4819"/>
      <c r="BD4819" s="117" t="s">
        <v>6737</v>
      </c>
    </row>
    <row r="4820" spans="48:56" x14ac:dyDescent="0.25">
      <c r="AV4820" s="201"/>
      <c r="AW4820" s="201"/>
      <c r="AX4820" s="201"/>
      <c r="AZ4820" s="201"/>
      <c r="BB4820"/>
      <c r="BD4820" s="117" t="s">
        <v>6738</v>
      </c>
    </row>
    <row r="4821" spans="48:56" x14ac:dyDescent="0.25">
      <c r="AV4821" s="201"/>
      <c r="AW4821" s="201"/>
      <c r="AX4821" s="201"/>
      <c r="AZ4821" s="201"/>
      <c r="BB4821"/>
      <c r="BD4821" s="117" t="s">
        <v>6739</v>
      </c>
    </row>
    <row r="4822" spans="48:56" x14ac:dyDescent="0.25">
      <c r="AV4822" s="201"/>
      <c r="AW4822" s="201"/>
      <c r="AX4822" s="201"/>
      <c r="AZ4822" s="201"/>
      <c r="BB4822"/>
      <c r="BD4822" s="117" t="s">
        <v>6740</v>
      </c>
    </row>
    <row r="4823" spans="48:56" x14ac:dyDescent="0.25">
      <c r="AV4823" s="201"/>
      <c r="AW4823" s="201"/>
      <c r="AX4823" s="201"/>
      <c r="AZ4823" s="201"/>
      <c r="BB4823"/>
      <c r="BD4823" s="117" t="s">
        <v>6741</v>
      </c>
    </row>
    <row r="4824" spans="48:56" x14ac:dyDescent="0.25">
      <c r="AV4824" s="201"/>
      <c r="AW4824" s="201"/>
      <c r="AX4824" s="201"/>
      <c r="AZ4824" s="201"/>
      <c r="BB4824"/>
      <c r="BD4824" s="117" t="s">
        <v>6742</v>
      </c>
    </row>
    <row r="4825" spans="48:56" x14ac:dyDescent="0.25">
      <c r="AV4825" s="201"/>
      <c r="AW4825" s="201"/>
      <c r="AX4825" s="201"/>
      <c r="AZ4825" s="201"/>
      <c r="BB4825"/>
      <c r="BD4825" s="117" t="s">
        <v>6743</v>
      </c>
    </row>
    <row r="4826" spans="48:56" x14ac:dyDescent="0.25">
      <c r="AV4826" s="201"/>
      <c r="AW4826" s="201"/>
      <c r="AX4826" s="201"/>
      <c r="AZ4826" s="201"/>
      <c r="BB4826"/>
      <c r="BD4826" s="117" t="s">
        <v>6744</v>
      </c>
    </row>
    <row r="4827" spans="48:56" x14ac:dyDescent="0.25">
      <c r="AV4827" s="201"/>
      <c r="AW4827" s="201"/>
      <c r="AX4827" s="201"/>
      <c r="AZ4827" s="201"/>
      <c r="BB4827"/>
      <c r="BD4827" s="117" t="s">
        <v>6745</v>
      </c>
    </row>
    <row r="4828" spans="48:56" x14ac:dyDescent="0.25">
      <c r="AV4828" s="201"/>
      <c r="AW4828" s="201"/>
      <c r="AX4828" s="201"/>
      <c r="AZ4828" s="201"/>
      <c r="BB4828"/>
      <c r="BD4828" s="117" t="s">
        <v>6746</v>
      </c>
    </row>
    <row r="4829" spans="48:56" x14ac:dyDescent="0.25">
      <c r="AV4829" s="201"/>
      <c r="AW4829" s="201"/>
      <c r="AX4829" s="201"/>
      <c r="AZ4829" s="201"/>
      <c r="BB4829"/>
      <c r="BD4829" s="117" t="s">
        <v>6747</v>
      </c>
    </row>
    <row r="4830" spans="48:56" x14ac:dyDescent="0.25">
      <c r="AV4830" s="201"/>
      <c r="AW4830" s="201"/>
      <c r="AX4830" s="201"/>
      <c r="AZ4830" s="201"/>
      <c r="BB4830"/>
      <c r="BD4830" s="117" t="s">
        <v>6748</v>
      </c>
    </row>
    <row r="4831" spans="48:56" x14ac:dyDescent="0.25">
      <c r="AV4831" s="201"/>
      <c r="AW4831" s="201"/>
      <c r="AX4831" s="201"/>
      <c r="AZ4831" s="201"/>
      <c r="BB4831"/>
      <c r="BD4831" s="117" t="s">
        <v>6749</v>
      </c>
    </row>
    <row r="4832" spans="48:56" x14ac:dyDescent="0.25">
      <c r="AV4832" s="201"/>
      <c r="AW4832" s="201"/>
      <c r="AX4832" s="201"/>
      <c r="AZ4832" s="201"/>
      <c r="BB4832"/>
      <c r="BD4832" s="117" t="s">
        <v>6750</v>
      </c>
    </row>
    <row r="4833" spans="48:56" x14ac:dyDescent="0.25">
      <c r="AV4833" s="201"/>
      <c r="AW4833" s="201"/>
      <c r="AX4833" s="201"/>
      <c r="AZ4833" s="201"/>
      <c r="BB4833"/>
      <c r="BD4833" s="117" t="s">
        <v>6751</v>
      </c>
    </row>
    <row r="4834" spans="48:56" x14ac:dyDescent="0.25">
      <c r="AV4834" s="201"/>
      <c r="AW4834" s="201"/>
      <c r="AX4834" s="201"/>
      <c r="AZ4834" s="201"/>
      <c r="BB4834"/>
      <c r="BD4834" s="117" t="s">
        <v>6752</v>
      </c>
    </row>
    <row r="4835" spans="48:56" x14ac:dyDescent="0.25">
      <c r="AV4835" s="201"/>
      <c r="AW4835" s="201"/>
      <c r="AX4835" s="201"/>
      <c r="AZ4835" s="201"/>
      <c r="BB4835"/>
      <c r="BD4835" s="117" t="s">
        <v>6753</v>
      </c>
    </row>
    <row r="4836" spans="48:56" x14ac:dyDescent="0.25">
      <c r="AV4836" s="201"/>
      <c r="AW4836" s="201"/>
      <c r="AX4836" s="201"/>
      <c r="AZ4836" s="201"/>
      <c r="BB4836"/>
      <c r="BD4836" s="117" t="s">
        <v>6754</v>
      </c>
    </row>
    <row r="4837" spans="48:56" x14ac:dyDescent="0.25">
      <c r="AV4837" s="201"/>
      <c r="AW4837" s="201"/>
      <c r="AX4837" s="201"/>
      <c r="AZ4837" s="201"/>
      <c r="BB4837"/>
      <c r="BD4837" s="117" t="s">
        <v>6755</v>
      </c>
    </row>
    <row r="4838" spans="48:56" x14ac:dyDescent="0.25">
      <c r="AV4838" s="201"/>
      <c r="AW4838" s="201"/>
      <c r="AX4838" s="201"/>
      <c r="AZ4838" s="201"/>
      <c r="BB4838"/>
      <c r="BD4838" s="117" t="s">
        <v>6756</v>
      </c>
    </row>
    <row r="4839" spans="48:56" x14ac:dyDescent="0.25">
      <c r="AV4839" s="201"/>
      <c r="AW4839" s="201"/>
      <c r="AX4839" s="201"/>
      <c r="AZ4839" s="201"/>
      <c r="BB4839"/>
      <c r="BD4839" s="117" t="s">
        <v>6757</v>
      </c>
    </row>
    <row r="4840" spans="48:56" x14ac:dyDescent="0.25">
      <c r="AV4840" s="201"/>
      <c r="AW4840" s="201"/>
      <c r="AX4840" s="201"/>
      <c r="AZ4840" s="201"/>
      <c r="BB4840"/>
      <c r="BD4840" s="117" t="s">
        <v>6758</v>
      </c>
    </row>
    <row r="4841" spans="48:56" x14ac:dyDescent="0.25">
      <c r="AV4841" s="201"/>
      <c r="AW4841" s="201"/>
      <c r="AX4841" s="201"/>
      <c r="AZ4841" s="201"/>
      <c r="BB4841"/>
      <c r="BD4841" s="117" t="s">
        <v>6759</v>
      </c>
    </row>
    <row r="4842" spans="48:56" x14ac:dyDescent="0.25">
      <c r="AV4842" s="201"/>
      <c r="AW4842" s="201"/>
      <c r="AX4842" s="201"/>
      <c r="AZ4842" s="201"/>
      <c r="BB4842"/>
      <c r="BD4842" s="117" t="s">
        <v>6760</v>
      </c>
    </row>
    <row r="4843" spans="48:56" x14ac:dyDescent="0.25">
      <c r="AV4843" s="201"/>
      <c r="AW4843" s="201"/>
      <c r="AX4843" s="201"/>
      <c r="AZ4843" s="201"/>
      <c r="BB4843"/>
      <c r="BD4843" s="117" t="s">
        <v>6761</v>
      </c>
    </row>
    <row r="4844" spans="48:56" x14ac:dyDescent="0.25">
      <c r="AV4844" s="201"/>
      <c r="AW4844" s="201"/>
      <c r="AX4844" s="201"/>
      <c r="AZ4844" s="201"/>
      <c r="BB4844"/>
      <c r="BD4844" s="117" t="s">
        <v>6762</v>
      </c>
    </row>
    <row r="4845" spans="48:56" x14ac:dyDescent="0.25">
      <c r="AV4845" s="201"/>
      <c r="AW4845" s="201"/>
      <c r="AX4845" s="201"/>
      <c r="AZ4845" s="201"/>
      <c r="BB4845"/>
      <c r="BD4845" s="117" t="s">
        <v>6763</v>
      </c>
    </row>
    <row r="4846" spans="48:56" x14ac:dyDescent="0.25">
      <c r="AV4846" s="201"/>
      <c r="AW4846" s="201"/>
      <c r="AX4846" s="201"/>
      <c r="AZ4846" s="201"/>
      <c r="BB4846"/>
      <c r="BD4846" s="117" t="s">
        <v>6764</v>
      </c>
    </row>
    <row r="4847" spans="48:56" x14ac:dyDescent="0.25">
      <c r="AV4847" s="201"/>
      <c r="AW4847" s="201"/>
      <c r="AX4847" s="201"/>
      <c r="AZ4847" s="201"/>
      <c r="BB4847"/>
      <c r="BD4847" s="117" t="s">
        <v>6765</v>
      </c>
    </row>
    <row r="4848" spans="48:56" x14ac:dyDescent="0.25">
      <c r="AV4848" s="201"/>
      <c r="AW4848" s="201"/>
      <c r="AX4848" s="201"/>
      <c r="AZ4848" s="201"/>
      <c r="BB4848"/>
      <c r="BD4848" s="117" t="s">
        <v>6766</v>
      </c>
    </row>
    <row r="4849" spans="48:56" x14ac:dyDescent="0.25">
      <c r="AV4849" s="201"/>
      <c r="AW4849" s="201"/>
      <c r="AX4849" s="201"/>
      <c r="AZ4849" s="201"/>
      <c r="BB4849"/>
      <c r="BD4849" s="117" t="s">
        <v>6767</v>
      </c>
    </row>
    <row r="4850" spans="48:56" x14ac:dyDescent="0.25">
      <c r="AV4850" s="201"/>
      <c r="AW4850" s="201"/>
      <c r="AX4850" s="201"/>
      <c r="AZ4850" s="201"/>
      <c r="BB4850"/>
      <c r="BD4850" s="117" t="s">
        <v>6768</v>
      </c>
    </row>
    <row r="4851" spans="48:56" x14ac:dyDescent="0.25">
      <c r="AV4851" s="201"/>
      <c r="AW4851" s="201"/>
      <c r="AX4851" s="201"/>
      <c r="AZ4851" s="201"/>
      <c r="BB4851"/>
      <c r="BD4851" s="117" t="s">
        <v>6769</v>
      </c>
    </row>
    <row r="4852" spans="48:56" x14ac:dyDescent="0.25">
      <c r="AV4852" s="201"/>
      <c r="AW4852" s="201"/>
      <c r="AX4852" s="201"/>
      <c r="AZ4852" s="201"/>
      <c r="BB4852"/>
      <c r="BD4852" s="117" t="s">
        <v>6770</v>
      </c>
    </row>
    <row r="4853" spans="48:56" x14ac:dyDescent="0.25">
      <c r="AV4853" s="201"/>
      <c r="AW4853" s="201"/>
      <c r="AX4853" s="201"/>
      <c r="AZ4853" s="201"/>
      <c r="BB4853"/>
      <c r="BD4853" s="117" t="s">
        <v>6771</v>
      </c>
    </row>
    <row r="4854" spans="48:56" x14ac:dyDescent="0.25">
      <c r="AV4854" s="201"/>
      <c r="AW4854" s="201"/>
      <c r="AX4854" s="201"/>
      <c r="AZ4854" s="201"/>
      <c r="BB4854"/>
      <c r="BD4854" s="117" t="s">
        <v>6772</v>
      </c>
    </row>
    <row r="4855" spans="48:56" x14ac:dyDescent="0.25">
      <c r="AV4855" s="201"/>
      <c r="AW4855" s="201"/>
      <c r="AX4855" s="201"/>
      <c r="AZ4855" s="201"/>
      <c r="BB4855"/>
      <c r="BD4855" s="117" t="s">
        <v>6773</v>
      </c>
    </row>
    <row r="4856" spans="48:56" x14ac:dyDescent="0.25">
      <c r="AV4856" s="201"/>
      <c r="AW4856" s="201"/>
      <c r="AX4856" s="201"/>
      <c r="AZ4856" s="201"/>
      <c r="BB4856"/>
      <c r="BD4856" s="117" t="s">
        <v>6774</v>
      </c>
    </row>
    <row r="4857" spans="48:56" x14ac:dyDescent="0.25">
      <c r="AV4857" s="201"/>
      <c r="AW4857" s="201"/>
      <c r="AX4857" s="201"/>
      <c r="AZ4857" s="201"/>
      <c r="BB4857"/>
      <c r="BD4857" s="117" t="s">
        <v>6775</v>
      </c>
    </row>
    <row r="4858" spans="48:56" x14ac:dyDescent="0.25">
      <c r="AV4858" s="201"/>
      <c r="AW4858" s="201"/>
      <c r="AX4858" s="201"/>
      <c r="AZ4858" s="201"/>
      <c r="BB4858"/>
      <c r="BD4858" s="117" t="s">
        <v>6776</v>
      </c>
    </row>
    <row r="4859" spans="48:56" x14ac:dyDescent="0.25">
      <c r="AV4859" s="201"/>
      <c r="AW4859" s="201"/>
      <c r="AX4859" s="201"/>
      <c r="AZ4859" s="201"/>
      <c r="BB4859"/>
      <c r="BD4859" s="117" t="s">
        <v>6777</v>
      </c>
    </row>
    <row r="4860" spans="48:56" x14ac:dyDescent="0.25">
      <c r="AV4860" s="201"/>
      <c r="AW4860" s="201"/>
      <c r="AX4860" s="201"/>
      <c r="AZ4860" s="201"/>
      <c r="BB4860"/>
      <c r="BD4860" s="117" t="s">
        <v>6778</v>
      </c>
    </row>
    <row r="4861" spans="48:56" x14ac:dyDescent="0.25">
      <c r="AV4861" s="201"/>
      <c r="AW4861" s="201"/>
      <c r="AX4861" s="201"/>
      <c r="AZ4861" s="201"/>
      <c r="BB4861"/>
      <c r="BD4861" s="117" t="s">
        <v>6779</v>
      </c>
    </row>
    <row r="4862" spans="48:56" x14ac:dyDescent="0.25">
      <c r="AV4862" s="201"/>
      <c r="AW4862" s="201"/>
      <c r="AX4862" s="201"/>
      <c r="AZ4862" s="201"/>
      <c r="BB4862"/>
      <c r="BD4862" s="117" t="s">
        <v>6780</v>
      </c>
    </row>
    <row r="4863" spans="48:56" x14ac:dyDescent="0.25">
      <c r="AV4863" s="201"/>
      <c r="AW4863" s="201"/>
      <c r="AX4863" s="201"/>
      <c r="AZ4863" s="201"/>
      <c r="BB4863"/>
      <c r="BD4863" s="117" t="s">
        <v>6781</v>
      </c>
    </row>
    <row r="4864" spans="48:56" x14ac:dyDescent="0.25">
      <c r="AV4864" s="201"/>
      <c r="AW4864" s="201"/>
      <c r="AX4864" s="201"/>
      <c r="AZ4864" s="201"/>
      <c r="BB4864"/>
      <c r="BD4864" s="117" t="s">
        <v>6782</v>
      </c>
    </row>
    <row r="4865" spans="48:56" x14ac:dyDescent="0.25">
      <c r="AV4865" s="201"/>
      <c r="AW4865" s="201"/>
      <c r="AX4865" s="201"/>
      <c r="AZ4865" s="201"/>
      <c r="BB4865"/>
      <c r="BD4865" s="117" t="s">
        <v>6783</v>
      </c>
    </row>
    <row r="4866" spans="48:56" x14ac:dyDescent="0.25">
      <c r="AV4866" s="201"/>
      <c r="AW4866" s="201"/>
      <c r="AX4866" s="201"/>
      <c r="AZ4866" s="201"/>
      <c r="BB4866"/>
      <c r="BD4866" s="117" t="s">
        <v>6784</v>
      </c>
    </row>
    <row r="4867" spans="48:56" x14ac:dyDescent="0.25">
      <c r="AV4867" s="201"/>
      <c r="AW4867" s="201"/>
      <c r="AX4867" s="201"/>
      <c r="AZ4867" s="201"/>
      <c r="BB4867"/>
      <c r="BD4867" s="117" t="s">
        <v>6785</v>
      </c>
    </row>
    <row r="4868" spans="48:56" x14ac:dyDescent="0.25">
      <c r="AV4868" s="201"/>
      <c r="AW4868" s="201"/>
      <c r="AX4868" s="201"/>
      <c r="AZ4868" s="201"/>
      <c r="BB4868"/>
      <c r="BD4868" s="117" t="s">
        <v>6786</v>
      </c>
    </row>
    <row r="4869" spans="48:56" x14ac:dyDescent="0.25">
      <c r="AV4869" s="201"/>
      <c r="AW4869" s="201"/>
      <c r="AX4869" s="201"/>
      <c r="AZ4869" s="201"/>
      <c r="BB4869"/>
      <c r="BD4869" s="117" t="s">
        <v>6787</v>
      </c>
    </row>
    <row r="4870" spans="48:56" x14ac:dyDescent="0.25">
      <c r="AV4870" s="201"/>
      <c r="AW4870" s="201"/>
      <c r="AX4870" s="201"/>
      <c r="AZ4870" s="201"/>
      <c r="BB4870"/>
      <c r="BD4870" s="117" t="s">
        <v>6788</v>
      </c>
    </row>
    <row r="4871" spans="48:56" x14ac:dyDescent="0.25">
      <c r="AV4871" s="201"/>
      <c r="AW4871" s="201"/>
      <c r="AX4871" s="201"/>
      <c r="AZ4871" s="201"/>
      <c r="BB4871"/>
      <c r="BD4871" s="117" t="s">
        <v>6789</v>
      </c>
    </row>
    <row r="4872" spans="48:56" x14ac:dyDescent="0.25">
      <c r="AV4872" s="201"/>
      <c r="AW4872" s="201"/>
      <c r="AX4872" s="201"/>
      <c r="AZ4872" s="201"/>
      <c r="BB4872"/>
      <c r="BD4872" s="117" t="s">
        <v>6790</v>
      </c>
    </row>
    <row r="4873" spans="48:56" x14ac:dyDescent="0.25">
      <c r="AV4873" s="201"/>
      <c r="AW4873" s="201"/>
      <c r="AX4873" s="201"/>
      <c r="AZ4873" s="201"/>
      <c r="BB4873"/>
      <c r="BD4873" s="117" t="s">
        <v>6791</v>
      </c>
    </row>
    <row r="4874" spans="48:56" x14ac:dyDescent="0.25">
      <c r="AV4874" s="201"/>
      <c r="AW4874" s="201"/>
      <c r="AX4874" s="201"/>
      <c r="AZ4874" s="201"/>
      <c r="BB4874"/>
      <c r="BD4874" s="117" t="s">
        <v>6792</v>
      </c>
    </row>
    <row r="4875" spans="48:56" x14ac:dyDescent="0.25">
      <c r="AV4875" s="201"/>
      <c r="AW4875" s="201"/>
      <c r="AX4875" s="201"/>
      <c r="AZ4875" s="201"/>
      <c r="BB4875"/>
      <c r="BD4875" s="117" t="s">
        <v>1902</v>
      </c>
    </row>
    <row r="4876" spans="48:56" x14ac:dyDescent="0.25">
      <c r="AV4876" s="201"/>
      <c r="AW4876" s="201"/>
      <c r="AX4876" s="201"/>
      <c r="AZ4876" s="201"/>
      <c r="BB4876"/>
      <c r="BD4876" s="117" t="s">
        <v>6793</v>
      </c>
    </row>
    <row r="4877" spans="48:56" x14ac:dyDescent="0.25">
      <c r="AV4877" s="201"/>
      <c r="AW4877" s="201"/>
      <c r="AX4877" s="201"/>
      <c r="AZ4877" s="201"/>
      <c r="BB4877"/>
      <c r="BD4877" s="117" t="s">
        <v>6794</v>
      </c>
    </row>
    <row r="4878" spans="48:56" x14ac:dyDescent="0.25">
      <c r="AV4878" s="201"/>
      <c r="AW4878" s="201"/>
      <c r="AX4878" s="201"/>
      <c r="AZ4878" s="201"/>
      <c r="BB4878"/>
      <c r="BD4878" s="117" t="s">
        <v>6795</v>
      </c>
    </row>
    <row r="4879" spans="48:56" x14ac:dyDescent="0.25">
      <c r="AV4879" s="201"/>
      <c r="AW4879" s="201"/>
      <c r="AX4879" s="201"/>
      <c r="AZ4879" s="201"/>
      <c r="BB4879"/>
      <c r="BD4879" s="117" t="s">
        <v>6796</v>
      </c>
    </row>
    <row r="4880" spans="48:56" x14ac:dyDescent="0.25">
      <c r="AV4880" s="201"/>
      <c r="AW4880" s="201"/>
      <c r="AX4880" s="201"/>
      <c r="AZ4880" s="201"/>
      <c r="BB4880"/>
      <c r="BD4880" s="117" t="s">
        <v>6797</v>
      </c>
    </row>
    <row r="4881" spans="48:56" x14ac:dyDescent="0.25">
      <c r="AV4881" s="201"/>
      <c r="AW4881" s="201"/>
      <c r="AX4881" s="201"/>
      <c r="AZ4881" s="201"/>
      <c r="BB4881"/>
      <c r="BD4881" s="117" t="s">
        <v>6798</v>
      </c>
    </row>
    <row r="4882" spans="48:56" x14ac:dyDescent="0.25">
      <c r="AV4882" s="201"/>
      <c r="AW4882" s="201"/>
      <c r="AX4882" s="201"/>
      <c r="AZ4882" s="201"/>
      <c r="BB4882"/>
      <c r="BD4882" s="117" t="s">
        <v>6799</v>
      </c>
    </row>
    <row r="4883" spans="48:56" x14ac:dyDescent="0.25">
      <c r="AV4883" s="201"/>
      <c r="AW4883" s="201"/>
      <c r="AX4883" s="201"/>
      <c r="AZ4883" s="201"/>
      <c r="BB4883"/>
      <c r="BD4883" s="117" t="s">
        <v>6800</v>
      </c>
    </row>
    <row r="4884" spans="48:56" x14ac:dyDescent="0.25">
      <c r="AV4884" s="201"/>
      <c r="AW4884" s="201"/>
      <c r="AX4884" s="201"/>
      <c r="AZ4884" s="201"/>
      <c r="BB4884"/>
      <c r="BD4884" s="117" t="s">
        <v>6801</v>
      </c>
    </row>
    <row r="4885" spans="48:56" x14ac:dyDescent="0.25">
      <c r="AV4885" s="201"/>
      <c r="AW4885" s="201"/>
      <c r="AX4885" s="201"/>
      <c r="AZ4885" s="201"/>
      <c r="BB4885"/>
      <c r="BD4885" s="117" t="s">
        <v>6802</v>
      </c>
    </row>
    <row r="4886" spans="48:56" x14ac:dyDescent="0.25">
      <c r="AV4886" s="201"/>
      <c r="AW4886" s="201"/>
      <c r="AX4886" s="201"/>
      <c r="AZ4886" s="201"/>
      <c r="BB4886"/>
      <c r="BD4886" s="117" t="s">
        <v>6803</v>
      </c>
    </row>
    <row r="4887" spans="48:56" x14ac:dyDescent="0.25">
      <c r="AV4887" s="201"/>
      <c r="AW4887" s="201"/>
      <c r="AX4887" s="201"/>
      <c r="AZ4887" s="201"/>
      <c r="BB4887"/>
      <c r="BD4887" s="117" t="s">
        <v>6804</v>
      </c>
    </row>
    <row r="4888" spans="48:56" x14ac:dyDescent="0.25">
      <c r="AV4888" s="201"/>
      <c r="AW4888" s="201"/>
      <c r="AX4888" s="201"/>
      <c r="AZ4888" s="201"/>
      <c r="BB4888"/>
      <c r="BD4888" s="117" t="s">
        <v>6805</v>
      </c>
    </row>
    <row r="4889" spans="48:56" x14ac:dyDescent="0.25">
      <c r="AV4889" s="201"/>
      <c r="AW4889" s="201"/>
      <c r="AX4889" s="201"/>
      <c r="AZ4889" s="201"/>
      <c r="BB4889"/>
      <c r="BD4889" s="117" t="s">
        <v>6806</v>
      </c>
    </row>
    <row r="4890" spans="48:56" x14ac:dyDescent="0.25">
      <c r="AV4890" s="201"/>
      <c r="AW4890" s="201"/>
      <c r="AX4890" s="201"/>
      <c r="AZ4890" s="201"/>
      <c r="BB4890"/>
      <c r="BD4890" s="117" t="s">
        <v>6807</v>
      </c>
    </row>
    <row r="4891" spans="48:56" x14ac:dyDescent="0.25">
      <c r="AV4891" s="201"/>
      <c r="AW4891" s="201"/>
      <c r="AX4891" s="201"/>
      <c r="AZ4891" s="201"/>
      <c r="BB4891"/>
      <c r="BD4891" s="117" t="s">
        <v>6808</v>
      </c>
    </row>
    <row r="4892" spans="48:56" x14ac:dyDescent="0.25">
      <c r="AV4892" s="201"/>
      <c r="AW4892" s="201"/>
      <c r="AX4892" s="201"/>
      <c r="AZ4892" s="201"/>
      <c r="BB4892"/>
      <c r="BD4892" s="117" t="s">
        <v>6809</v>
      </c>
    </row>
    <row r="4893" spans="48:56" x14ac:dyDescent="0.25">
      <c r="AV4893" s="201"/>
      <c r="AW4893" s="201"/>
      <c r="AX4893" s="201"/>
      <c r="AZ4893" s="201"/>
      <c r="BB4893"/>
      <c r="BD4893" s="117" t="s">
        <v>6810</v>
      </c>
    </row>
    <row r="4894" spans="48:56" x14ac:dyDescent="0.25">
      <c r="AV4894" s="201"/>
      <c r="AW4894" s="201"/>
      <c r="AX4894" s="201"/>
      <c r="AZ4894" s="201"/>
      <c r="BB4894"/>
      <c r="BD4894" s="117" t="s">
        <v>6811</v>
      </c>
    </row>
    <row r="4895" spans="48:56" x14ac:dyDescent="0.25">
      <c r="AV4895" s="201"/>
      <c r="AW4895" s="201"/>
      <c r="AX4895" s="201"/>
      <c r="AZ4895" s="201"/>
      <c r="BB4895"/>
      <c r="BD4895" s="117" t="s">
        <v>6812</v>
      </c>
    </row>
    <row r="4896" spans="48:56" x14ac:dyDescent="0.25">
      <c r="AV4896" s="201"/>
      <c r="AW4896" s="201"/>
      <c r="AX4896" s="201"/>
      <c r="AZ4896" s="201"/>
      <c r="BB4896"/>
      <c r="BD4896" s="117" t="s">
        <v>6813</v>
      </c>
    </row>
    <row r="4897" spans="48:56" x14ac:dyDescent="0.25">
      <c r="AV4897" s="201"/>
      <c r="AW4897" s="201"/>
      <c r="AX4897" s="201"/>
      <c r="AZ4897" s="201"/>
      <c r="BB4897"/>
      <c r="BD4897" s="117" t="s">
        <v>6814</v>
      </c>
    </row>
    <row r="4898" spans="48:56" x14ac:dyDescent="0.25">
      <c r="AV4898" s="201"/>
      <c r="AW4898" s="201"/>
      <c r="AX4898" s="201"/>
      <c r="AZ4898" s="201"/>
      <c r="BB4898"/>
      <c r="BD4898" s="117" t="s">
        <v>6815</v>
      </c>
    </row>
    <row r="4899" spans="48:56" x14ac:dyDescent="0.25">
      <c r="AV4899" s="201"/>
      <c r="AW4899" s="201"/>
      <c r="AX4899" s="201"/>
      <c r="AZ4899" s="201"/>
      <c r="BB4899"/>
      <c r="BD4899" s="117" t="s">
        <v>6816</v>
      </c>
    </row>
    <row r="4900" spans="48:56" x14ac:dyDescent="0.25">
      <c r="AV4900" s="201"/>
      <c r="AW4900" s="201"/>
      <c r="AX4900" s="201"/>
      <c r="AZ4900" s="201"/>
      <c r="BB4900"/>
      <c r="BD4900" s="117" t="s">
        <v>6817</v>
      </c>
    </row>
    <row r="4901" spans="48:56" x14ac:dyDescent="0.25">
      <c r="AV4901" s="201"/>
      <c r="AW4901" s="201"/>
      <c r="AX4901" s="201"/>
      <c r="AZ4901" s="201"/>
      <c r="BB4901"/>
      <c r="BD4901" s="117" t="s">
        <v>6818</v>
      </c>
    </row>
    <row r="4902" spans="48:56" x14ac:dyDescent="0.25">
      <c r="AV4902" s="201"/>
      <c r="AW4902" s="201"/>
      <c r="AX4902" s="201"/>
      <c r="AZ4902" s="201"/>
      <c r="BB4902"/>
      <c r="BD4902" s="117" t="s">
        <v>6819</v>
      </c>
    </row>
    <row r="4903" spans="48:56" x14ac:dyDescent="0.25">
      <c r="AV4903" s="201"/>
      <c r="AW4903" s="201"/>
      <c r="AX4903" s="201"/>
      <c r="AZ4903" s="201"/>
      <c r="BB4903"/>
      <c r="BD4903" s="117" t="s">
        <v>6820</v>
      </c>
    </row>
    <row r="4904" spans="48:56" x14ac:dyDescent="0.25">
      <c r="AV4904" s="201"/>
      <c r="AW4904" s="201"/>
      <c r="AX4904" s="201"/>
      <c r="AZ4904" s="201"/>
      <c r="BB4904"/>
      <c r="BD4904" s="117" t="s">
        <v>6821</v>
      </c>
    </row>
    <row r="4905" spans="48:56" x14ac:dyDescent="0.25">
      <c r="AV4905" s="201"/>
      <c r="AW4905" s="201"/>
      <c r="AX4905" s="201"/>
      <c r="AZ4905" s="201"/>
      <c r="BB4905"/>
      <c r="BD4905" s="117" t="s">
        <v>6822</v>
      </c>
    </row>
    <row r="4906" spans="48:56" x14ac:dyDescent="0.25">
      <c r="AV4906" s="201"/>
      <c r="AW4906" s="201"/>
      <c r="AX4906" s="201"/>
      <c r="AZ4906" s="201"/>
      <c r="BB4906"/>
      <c r="BD4906" s="117" t="s">
        <v>6823</v>
      </c>
    </row>
    <row r="4907" spans="48:56" x14ac:dyDescent="0.25">
      <c r="AV4907" s="201"/>
      <c r="AW4907" s="201"/>
      <c r="AX4907" s="201"/>
      <c r="AZ4907" s="201"/>
      <c r="BB4907"/>
      <c r="BD4907" s="117" t="s">
        <v>6824</v>
      </c>
    </row>
    <row r="4908" spans="48:56" x14ac:dyDescent="0.25">
      <c r="AV4908" s="201"/>
      <c r="AW4908" s="201"/>
      <c r="AX4908" s="201"/>
      <c r="AZ4908" s="201"/>
      <c r="BB4908"/>
      <c r="BD4908" s="117" t="s">
        <v>6825</v>
      </c>
    </row>
    <row r="4909" spans="48:56" x14ac:dyDescent="0.25">
      <c r="AV4909" s="201"/>
      <c r="AW4909" s="201"/>
      <c r="AX4909" s="201"/>
      <c r="AZ4909" s="201"/>
      <c r="BB4909"/>
      <c r="BD4909" s="117" t="s">
        <v>6826</v>
      </c>
    </row>
    <row r="4910" spans="48:56" x14ac:dyDescent="0.25">
      <c r="AV4910" s="201"/>
      <c r="AW4910" s="201"/>
      <c r="AX4910" s="201"/>
      <c r="AZ4910" s="201"/>
      <c r="BB4910"/>
      <c r="BD4910" s="117" t="s">
        <v>6827</v>
      </c>
    </row>
    <row r="4911" spans="48:56" x14ac:dyDescent="0.25">
      <c r="AV4911" s="201"/>
      <c r="AW4911" s="201"/>
      <c r="AX4911" s="201"/>
      <c r="AZ4911" s="201"/>
      <c r="BB4911"/>
      <c r="BD4911" s="117" t="s">
        <v>6828</v>
      </c>
    </row>
    <row r="4912" spans="48:56" x14ac:dyDescent="0.25">
      <c r="AV4912" s="201"/>
      <c r="AW4912" s="201"/>
      <c r="AX4912" s="201"/>
      <c r="AZ4912" s="201"/>
      <c r="BB4912"/>
      <c r="BD4912" s="117" t="s">
        <v>6829</v>
      </c>
    </row>
    <row r="4913" spans="48:56" x14ac:dyDescent="0.25">
      <c r="AV4913" s="201"/>
      <c r="AW4913" s="201"/>
      <c r="AX4913" s="201"/>
      <c r="AZ4913" s="201"/>
      <c r="BB4913"/>
      <c r="BD4913" s="117" t="s">
        <v>6830</v>
      </c>
    </row>
    <row r="4914" spans="48:56" x14ac:dyDescent="0.25">
      <c r="AV4914" s="201"/>
      <c r="AW4914" s="201"/>
      <c r="AX4914" s="201"/>
      <c r="AZ4914" s="201"/>
      <c r="BB4914"/>
      <c r="BD4914" s="117" t="s">
        <v>6831</v>
      </c>
    </row>
    <row r="4915" spans="48:56" x14ac:dyDescent="0.25">
      <c r="AV4915" s="201"/>
      <c r="AW4915" s="201"/>
      <c r="AX4915" s="201"/>
      <c r="AZ4915" s="201"/>
      <c r="BB4915"/>
      <c r="BD4915" s="117" t="s">
        <v>6832</v>
      </c>
    </row>
    <row r="4916" spans="48:56" x14ac:dyDescent="0.25">
      <c r="AV4916" s="201"/>
      <c r="AW4916" s="201"/>
      <c r="AX4916" s="201"/>
      <c r="AZ4916" s="201"/>
      <c r="BB4916"/>
      <c r="BD4916" s="117" t="s">
        <v>6833</v>
      </c>
    </row>
    <row r="4917" spans="48:56" x14ac:dyDescent="0.25">
      <c r="AV4917" s="201"/>
      <c r="AW4917" s="201"/>
      <c r="AX4917" s="201"/>
      <c r="AZ4917" s="201"/>
      <c r="BB4917"/>
      <c r="BD4917" s="117" t="s">
        <v>6834</v>
      </c>
    </row>
    <row r="4918" spans="48:56" x14ac:dyDescent="0.25">
      <c r="AV4918" s="201"/>
      <c r="AW4918" s="201"/>
      <c r="AX4918" s="201"/>
      <c r="AZ4918" s="201"/>
      <c r="BB4918"/>
      <c r="BD4918" s="117" t="s">
        <v>6835</v>
      </c>
    </row>
    <row r="4919" spans="48:56" x14ac:dyDescent="0.25">
      <c r="AV4919" s="201"/>
      <c r="AW4919" s="201"/>
      <c r="AX4919" s="201"/>
      <c r="AZ4919" s="201"/>
      <c r="BB4919"/>
      <c r="BD4919" s="117" t="s">
        <v>6836</v>
      </c>
    </row>
    <row r="4920" spans="48:56" x14ac:dyDescent="0.25">
      <c r="AV4920" s="201"/>
      <c r="AW4920" s="201"/>
      <c r="AX4920" s="201"/>
      <c r="AZ4920" s="201"/>
      <c r="BB4920"/>
      <c r="BD4920" s="117" t="s">
        <v>6837</v>
      </c>
    </row>
    <row r="4921" spans="48:56" x14ac:dyDescent="0.25">
      <c r="AV4921" s="201"/>
      <c r="AW4921" s="201"/>
      <c r="AX4921" s="201"/>
      <c r="AZ4921" s="201"/>
      <c r="BB4921"/>
      <c r="BD4921" s="117" t="s">
        <v>6838</v>
      </c>
    </row>
    <row r="4922" spans="48:56" x14ac:dyDescent="0.25">
      <c r="AV4922" s="201"/>
      <c r="AW4922" s="201"/>
      <c r="AX4922" s="201"/>
      <c r="AZ4922" s="201"/>
      <c r="BB4922"/>
      <c r="BD4922" s="117" t="s">
        <v>6839</v>
      </c>
    </row>
    <row r="4923" spans="48:56" x14ac:dyDescent="0.25">
      <c r="AV4923" s="201"/>
      <c r="AW4923" s="201"/>
      <c r="AX4923" s="201"/>
      <c r="AZ4923" s="201"/>
      <c r="BB4923"/>
      <c r="BD4923" s="117" t="s">
        <v>6840</v>
      </c>
    </row>
    <row r="4924" spans="48:56" x14ac:dyDescent="0.25">
      <c r="AV4924" s="201"/>
      <c r="AW4924" s="201"/>
      <c r="AX4924" s="201"/>
      <c r="AZ4924" s="201"/>
      <c r="BB4924"/>
      <c r="BD4924" s="117" t="s">
        <v>6841</v>
      </c>
    </row>
    <row r="4925" spans="48:56" x14ac:dyDescent="0.25">
      <c r="AV4925" s="201"/>
      <c r="AW4925" s="201"/>
      <c r="AX4925" s="201"/>
      <c r="AZ4925" s="201"/>
      <c r="BB4925"/>
      <c r="BD4925" s="117" t="s">
        <v>6842</v>
      </c>
    </row>
    <row r="4926" spans="48:56" x14ac:dyDescent="0.25">
      <c r="AV4926" s="201"/>
      <c r="AW4926" s="201"/>
      <c r="AX4926" s="201"/>
      <c r="AZ4926" s="201"/>
      <c r="BB4926"/>
      <c r="BD4926" s="117" t="s">
        <v>6843</v>
      </c>
    </row>
    <row r="4927" spans="48:56" x14ac:dyDescent="0.25">
      <c r="AV4927" s="201"/>
      <c r="AW4927" s="201"/>
      <c r="AX4927" s="201"/>
      <c r="AZ4927" s="201"/>
      <c r="BB4927"/>
      <c r="BD4927" s="117" t="s">
        <v>6844</v>
      </c>
    </row>
    <row r="4928" spans="48:56" x14ac:dyDescent="0.25">
      <c r="AV4928" s="201"/>
      <c r="AW4928" s="201"/>
      <c r="AX4928" s="201"/>
      <c r="AZ4928" s="201"/>
      <c r="BB4928"/>
      <c r="BD4928" s="117" t="s">
        <v>6845</v>
      </c>
    </row>
    <row r="4929" spans="48:56" x14ac:dyDescent="0.25">
      <c r="AV4929" s="201"/>
      <c r="AW4929" s="201"/>
      <c r="AX4929" s="201"/>
      <c r="AZ4929" s="201"/>
      <c r="BB4929"/>
      <c r="BD4929" s="117" t="s">
        <v>6846</v>
      </c>
    </row>
    <row r="4930" spans="48:56" x14ac:dyDescent="0.25">
      <c r="AV4930" s="201"/>
      <c r="AW4930" s="201"/>
      <c r="AX4930" s="201"/>
      <c r="AZ4930" s="201"/>
      <c r="BB4930"/>
      <c r="BD4930" s="117" t="s">
        <v>6847</v>
      </c>
    </row>
    <row r="4931" spans="48:56" x14ac:dyDescent="0.25">
      <c r="AV4931" s="201"/>
      <c r="AW4931" s="201"/>
      <c r="AX4931" s="201"/>
      <c r="AZ4931" s="201"/>
      <c r="BB4931"/>
      <c r="BD4931" s="117" t="s">
        <v>6848</v>
      </c>
    </row>
    <row r="4932" spans="48:56" x14ac:dyDescent="0.25">
      <c r="AV4932" s="201"/>
      <c r="AW4932" s="201"/>
      <c r="AX4932" s="201"/>
      <c r="AZ4932" s="201"/>
      <c r="BB4932"/>
      <c r="BD4932" s="117" t="s">
        <v>6849</v>
      </c>
    </row>
    <row r="4933" spans="48:56" x14ac:dyDescent="0.25">
      <c r="AV4933" s="201"/>
      <c r="AW4933" s="201"/>
      <c r="AX4933" s="201"/>
      <c r="AZ4933" s="201"/>
      <c r="BB4933"/>
      <c r="BD4933" s="117" t="s">
        <v>6850</v>
      </c>
    </row>
    <row r="4934" spans="48:56" x14ac:dyDescent="0.25">
      <c r="AV4934" s="201"/>
      <c r="AW4934" s="201"/>
      <c r="AX4934" s="201"/>
      <c r="AZ4934" s="201"/>
      <c r="BB4934"/>
      <c r="BD4934" s="117" t="s">
        <v>6851</v>
      </c>
    </row>
    <row r="4935" spans="48:56" x14ac:dyDescent="0.25">
      <c r="AV4935" s="201"/>
      <c r="AW4935" s="201"/>
      <c r="AX4935" s="201"/>
      <c r="AZ4935" s="201"/>
      <c r="BB4935"/>
      <c r="BD4935" s="117" t="s">
        <v>6852</v>
      </c>
    </row>
    <row r="4936" spans="48:56" x14ac:dyDescent="0.25">
      <c r="AV4936" s="201"/>
      <c r="AW4936" s="201"/>
      <c r="AX4936" s="201"/>
      <c r="AZ4936" s="201"/>
      <c r="BB4936"/>
      <c r="BD4936" s="117" t="s">
        <v>6853</v>
      </c>
    </row>
    <row r="4937" spans="48:56" x14ac:dyDescent="0.25">
      <c r="AV4937" s="201"/>
      <c r="AW4937" s="201"/>
      <c r="AX4937" s="201"/>
      <c r="AZ4937" s="201"/>
      <c r="BB4937"/>
      <c r="BD4937" s="117" t="s">
        <v>6854</v>
      </c>
    </row>
    <row r="4938" spans="48:56" x14ac:dyDescent="0.25">
      <c r="AV4938" s="201"/>
      <c r="AW4938" s="201"/>
      <c r="AX4938" s="201"/>
      <c r="AZ4938" s="201"/>
      <c r="BB4938"/>
      <c r="BD4938" s="117" t="s">
        <v>6855</v>
      </c>
    </row>
    <row r="4939" spans="48:56" x14ac:dyDescent="0.25">
      <c r="AV4939" s="201"/>
      <c r="AW4939" s="201"/>
      <c r="AX4939" s="201"/>
      <c r="AZ4939" s="201"/>
      <c r="BB4939"/>
      <c r="BD4939" s="117" t="s">
        <v>6856</v>
      </c>
    </row>
    <row r="4940" spans="48:56" x14ac:dyDescent="0.25">
      <c r="AV4940" s="201"/>
      <c r="AW4940" s="201"/>
      <c r="AX4940" s="201"/>
      <c r="AZ4940" s="201"/>
      <c r="BB4940"/>
      <c r="BD4940" s="117" t="s">
        <v>6857</v>
      </c>
    </row>
    <row r="4941" spans="48:56" x14ac:dyDescent="0.25">
      <c r="AV4941" s="201"/>
      <c r="AW4941" s="201"/>
      <c r="AX4941" s="201"/>
      <c r="AZ4941" s="201"/>
      <c r="BB4941"/>
      <c r="BD4941" s="117" t="s">
        <v>6858</v>
      </c>
    </row>
    <row r="4942" spans="48:56" x14ac:dyDescent="0.25">
      <c r="AV4942" s="201"/>
      <c r="AW4942" s="201"/>
      <c r="AX4942" s="201"/>
      <c r="AZ4942" s="201"/>
      <c r="BB4942"/>
      <c r="BD4942" s="117" t="s">
        <v>6859</v>
      </c>
    </row>
    <row r="4943" spans="48:56" x14ac:dyDescent="0.25">
      <c r="AV4943" s="201"/>
      <c r="AW4943" s="201"/>
      <c r="AX4943" s="201"/>
      <c r="AZ4943" s="201"/>
      <c r="BB4943"/>
      <c r="BD4943" s="117" t="s">
        <v>6860</v>
      </c>
    </row>
    <row r="4944" spans="48:56" x14ac:dyDescent="0.25">
      <c r="AV4944" s="201"/>
      <c r="AW4944" s="201"/>
      <c r="AX4944" s="201"/>
      <c r="AZ4944" s="201"/>
      <c r="BB4944"/>
      <c r="BD4944" s="117" t="s">
        <v>6861</v>
      </c>
    </row>
    <row r="4945" spans="48:56" x14ac:dyDescent="0.25">
      <c r="AV4945" s="201"/>
      <c r="AW4945" s="201"/>
      <c r="AX4945" s="201"/>
      <c r="AZ4945" s="201"/>
      <c r="BB4945"/>
      <c r="BD4945" s="117" t="s">
        <v>6862</v>
      </c>
    </row>
    <row r="4946" spans="48:56" x14ac:dyDescent="0.25">
      <c r="AV4946" s="201"/>
      <c r="AW4946" s="201"/>
      <c r="AX4946" s="201"/>
      <c r="AZ4946" s="201"/>
      <c r="BB4946"/>
      <c r="BD4946" s="117" t="s">
        <v>6863</v>
      </c>
    </row>
    <row r="4947" spans="48:56" x14ac:dyDescent="0.25">
      <c r="AV4947" s="201"/>
      <c r="AW4947" s="201"/>
      <c r="AX4947" s="201"/>
      <c r="AZ4947" s="201"/>
      <c r="BB4947"/>
      <c r="BD4947" s="117" t="s">
        <v>6864</v>
      </c>
    </row>
    <row r="4948" spans="48:56" x14ac:dyDescent="0.25">
      <c r="AV4948" s="201"/>
      <c r="AW4948" s="201"/>
      <c r="AX4948" s="201"/>
      <c r="AZ4948" s="201"/>
      <c r="BB4948"/>
      <c r="BD4948" s="117" t="s">
        <v>6865</v>
      </c>
    </row>
    <row r="4949" spans="48:56" x14ac:dyDescent="0.25">
      <c r="AV4949" s="201"/>
      <c r="AW4949" s="201"/>
      <c r="AX4949" s="201"/>
      <c r="AZ4949" s="201"/>
      <c r="BB4949"/>
      <c r="BD4949" s="117" t="s">
        <v>6866</v>
      </c>
    </row>
    <row r="4950" spans="48:56" x14ac:dyDescent="0.25">
      <c r="AV4950" s="201"/>
      <c r="AW4950" s="201"/>
      <c r="AX4950" s="201"/>
      <c r="AZ4950" s="201"/>
      <c r="BB4950"/>
      <c r="BD4950" s="117" t="s">
        <v>6867</v>
      </c>
    </row>
    <row r="4951" spans="48:56" x14ac:dyDescent="0.25">
      <c r="AV4951" s="201"/>
      <c r="AW4951" s="201"/>
      <c r="AX4951" s="201"/>
      <c r="AZ4951" s="201"/>
      <c r="BB4951"/>
      <c r="BD4951" s="117" t="s">
        <v>6868</v>
      </c>
    </row>
    <row r="4952" spans="48:56" x14ac:dyDescent="0.25">
      <c r="AV4952" s="201"/>
      <c r="AW4952" s="201"/>
      <c r="AX4952" s="201"/>
      <c r="AZ4952" s="201"/>
      <c r="BB4952"/>
      <c r="BD4952" s="117" t="s">
        <v>6869</v>
      </c>
    </row>
    <row r="4953" spans="48:56" x14ac:dyDescent="0.25">
      <c r="AV4953" s="201"/>
      <c r="AW4953" s="201"/>
      <c r="AX4953" s="201"/>
      <c r="AZ4953" s="201"/>
      <c r="BB4953"/>
      <c r="BD4953" s="117" t="s">
        <v>6870</v>
      </c>
    </row>
    <row r="4954" spans="48:56" x14ac:dyDescent="0.25">
      <c r="AV4954" s="201"/>
      <c r="AW4954" s="201"/>
      <c r="AX4954" s="201"/>
      <c r="AZ4954" s="201"/>
      <c r="BB4954"/>
      <c r="BD4954" s="117" t="s">
        <v>6871</v>
      </c>
    </row>
    <row r="4955" spans="48:56" x14ac:dyDescent="0.25">
      <c r="AV4955" s="201"/>
      <c r="AW4955" s="201"/>
      <c r="AX4955" s="201"/>
      <c r="AZ4955" s="201"/>
      <c r="BB4955"/>
      <c r="BD4955" s="117" t="s">
        <v>6872</v>
      </c>
    </row>
    <row r="4956" spans="48:56" x14ac:dyDescent="0.25">
      <c r="AV4956" s="201"/>
      <c r="AW4956" s="201"/>
      <c r="AX4956" s="201"/>
      <c r="AZ4956" s="201"/>
      <c r="BB4956"/>
      <c r="BD4956" s="117" t="s">
        <v>6873</v>
      </c>
    </row>
    <row r="4957" spans="48:56" x14ac:dyDescent="0.25">
      <c r="AV4957" s="201"/>
      <c r="AW4957" s="201"/>
      <c r="AX4957" s="201"/>
      <c r="AZ4957" s="201"/>
      <c r="BB4957"/>
      <c r="BD4957" s="117" t="s">
        <v>6874</v>
      </c>
    </row>
    <row r="4958" spans="48:56" x14ac:dyDescent="0.25">
      <c r="AV4958" s="201"/>
      <c r="AW4958" s="201"/>
      <c r="AX4958" s="201"/>
      <c r="AZ4958" s="201"/>
      <c r="BB4958"/>
      <c r="BD4958" s="117" t="s">
        <v>6875</v>
      </c>
    </row>
    <row r="4959" spans="48:56" x14ac:dyDescent="0.25">
      <c r="AV4959" s="201"/>
      <c r="AW4959" s="201"/>
      <c r="AX4959" s="201"/>
      <c r="AZ4959" s="201"/>
      <c r="BB4959"/>
      <c r="BD4959" s="117" t="s">
        <v>6876</v>
      </c>
    </row>
    <row r="4960" spans="48:56" x14ac:dyDescent="0.25">
      <c r="AV4960" s="201"/>
      <c r="AW4960" s="201"/>
      <c r="AX4960" s="201"/>
      <c r="AZ4960" s="201"/>
      <c r="BB4960"/>
      <c r="BD4960" s="117" t="s">
        <v>6877</v>
      </c>
    </row>
    <row r="4961" spans="48:56" x14ac:dyDescent="0.25">
      <c r="AV4961" s="201"/>
      <c r="AW4961" s="201"/>
      <c r="AX4961" s="201"/>
      <c r="AZ4961" s="201"/>
      <c r="BB4961"/>
      <c r="BD4961" s="117" t="s">
        <v>6878</v>
      </c>
    </row>
    <row r="4962" spans="48:56" x14ac:dyDescent="0.25">
      <c r="AV4962" s="201"/>
      <c r="AW4962" s="201"/>
      <c r="AX4962" s="201"/>
      <c r="AZ4962" s="201"/>
      <c r="BB4962"/>
      <c r="BD4962" s="117" t="s">
        <v>6879</v>
      </c>
    </row>
    <row r="4963" spans="48:56" x14ac:dyDescent="0.25">
      <c r="AV4963" s="201"/>
      <c r="AW4963" s="201"/>
      <c r="AX4963" s="201"/>
      <c r="AZ4963" s="201"/>
      <c r="BB4963"/>
      <c r="BD4963" s="117" t="s">
        <v>6880</v>
      </c>
    </row>
    <row r="4964" spans="48:56" x14ac:dyDescent="0.25">
      <c r="AV4964" s="201"/>
      <c r="AW4964" s="201"/>
      <c r="AX4964" s="201"/>
      <c r="AZ4964" s="201"/>
      <c r="BB4964"/>
      <c r="BD4964" s="117" t="s">
        <v>6881</v>
      </c>
    </row>
    <row r="4965" spans="48:56" x14ac:dyDescent="0.25">
      <c r="AV4965" s="201"/>
      <c r="AW4965" s="201"/>
      <c r="AX4965" s="201"/>
      <c r="AZ4965" s="201"/>
      <c r="BB4965"/>
      <c r="BD4965" s="117" t="s">
        <v>6882</v>
      </c>
    </row>
    <row r="4966" spans="48:56" x14ac:dyDescent="0.25">
      <c r="AV4966" s="201"/>
      <c r="AW4966" s="201"/>
      <c r="AX4966" s="201"/>
      <c r="AZ4966" s="201"/>
      <c r="BB4966"/>
      <c r="BD4966" s="117" t="s">
        <v>6883</v>
      </c>
    </row>
    <row r="4967" spans="48:56" x14ac:dyDescent="0.25">
      <c r="AV4967" s="201"/>
      <c r="AW4967" s="201"/>
      <c r="AX4967" s="201"/>
      <c r="AZ4967" s="201"/>
      <c r="BB4967"/>
      <c r="BD4967" s="117" t="s">
        <v>6884</v>
      </c>
    </row>
    <row r="4968" spans="48:56" x14ac:dyDescent="0.25">
      <c r="AV4968" s="201"/>
      <c r="AW4968" s="201"/>
      <c r="AX4968" s="201"/>
      <c r="AZ4968" s="201"/>
      <c r="BB4968"/>
      <c r="BD4968" s="117" t="s">
        <v>6885</v>
      </c>
    </row>
    <row r="4969" spans="48:56" x14ac:dyDescent="0.25">
      <c r="AV4969" s="201"/>
      <c r="AW4969" s="201"/>
      <c r="AX4969" s="201"/>
      <c r="AZ4969" s="201"/>
      <c r="BB4969"/>
      <c r="BD4969" s="117" t="s">
        <v>6886</v>
      </c>
    </row>
    <row r="4970" spans="48:56" x14ac:dyDescent="0.25">
      <c r="AV4970" s="201"/>
      <c r="AW4970" s="201"/>
      <c r="AX4970" s="201"/>
      <c r="AZ4970" s="201"/>
      <c r="BB4970"/>
      <c r="BD4970" s="117" t="s">
        <v>6887</v>
      </c>
    </row>
    <row r="4971" spans="48:56" x14ac:dyDescent="0.25">
      <c r="AV4971" s="201"/>
      <c r="AW4971" s="201"/>
      <c r="AX4971" s="201"/>
      <c r="AZ4971" s="201"/>
      <c r="BB4971"/>
      <c r="BD4971" s="117" t="s">
        <v>6888</v>
      </c>
    </row>
    <row r="4972" spans="48:56" x14ac:dyDescent="0.25">
      <c r="AV4972" s="201"/>
      <c r="AW4972" s="201"/>
      <c r="AX4972" s="201"/>
      <c r="AZ4972" s="201"/>
      <c r="BB4972"/>
      <c r="BD4972" s="117" t="s">
        <v>6889</v>
      </c>
    </row>
    <row r="4973" spans="48:56" x14ac:dyDescent="0.25">
      <c r="AV4973" s="201"/>
      <c r="AW4973" s="201"/>
      <c r="AX4973" s="201"/>
      <c r="AZ4973" s="201"/>
      <c r="BB4973"/>
      <c r="BD4973" s="117" t="s">
        <v>6890</v>
      </c>
    </row>
    <row r="4974" spans="48:56" x14ac:dyDescent="0.25">
      <c r="AV4974" s="201"/>
      <c r="AW4974" s="201"/>
      <c r="AX4974" s="201"/>
      <c r="AZ4974" s="201"/>
      <c r="BB4974"/>
      <c r="BD4974" s="117" t="s">
        <v>6891</v>
      </c>
    </row>
    <row r="4975" spans="48:56" x14ac:dyDescent="0.25">
      <c r="AV4975" s="201"/>
      <c r="AW4975" s="201"/>
      <c r="AX4975" s="201"/>
      <c r="AZ4975" s="201"/>
      <c r="BB4975"/>
      <c r="BD4975" s="117" t="s">
        <v>6892</v>
      </c>
    </row>
    <row r="4976" spans="48:56" x14ac:dyDescent="0.25">
      <c r="AV4976" s="201"/>
      <c r="AW4976" s="201"/>
      <c r="AX4976" s="201"/>
      <c r="AZ4976" s="201"/>
      <c r="BB4976"/>
      <c r="BD4976" s="117" t="s">
        <v>6893</v>
      </c>
    </row>
    <row r="4977" spans="48:56" x14ac:dyDescent="0.25">
      <c r="AV4977" s="201"/>
      <c r="AW4977" s="201"/>
      <c r="AX4977" s="201"/>
      <c r="AZ4977" s="201"/>
      <c r="BB4977"/>
      <c r="BD4977" s="117" t="s">
        <v>6894</v>
      </c>
    </row>
    <row r="4978" spans="48:56" x14ac:dyDescent="0.25">
      <c r="AV4978" s="201"/>
      <c r="AW4978" s="201"/>
      <c r="AX4978" s="201"/>
      <c r="AZ4978" s="201"/>
      <c r="BB4978"/>
      <c r="BD4978" s="117" t="s">
        <v>6895</v>
      </c>
    </row>
    <row r="4979" spans="48:56" x14ac:dyDescent="0.25">
      <c r="AV4979" s="201"/>
      <c r="AW4979" s="201"/>
      <c r="AX4979" s="201"/>
      <c r="AZ4979" s="201"/>
      <c r="BB4979"/>
      <c r="BD4979" s="117" t="s">
        <v>6896</v>
      </c>
    </row>
    <row r="4980" spans="48:56" x14ac:dyDescent="0.25">
      <c r="AV4980" s="201"/>
      <c r="AW4980" s="201"/>
      <c r="AX4980" s="201"/>
      <c r="AZ4980" s="201"/>
      <c r="BB4980"/>
      <c r="BD4980" s="117" t="s">
        <v>6897</v>
      </c>
    </row>
    <row r="4981" spans="48:56" x14ac:dyDescent="0.25">
      <c r="AV4981" s="201"/>
      <c r="AW4981" s="201"/>
      <c r="AX4981" s="201"/>
      <c r="AZ4981" s="201"/>
      <c r="BB4981"/>
      <c r="BD4981" s="117" t="s">
        <v>6898</v>
      </c>
    </row>
    <row r="4982" spans="48:56" x14ac:dyDescent="0.25">
      <c r="AV4982" s="201"/>
      <c r="AW4982" s="201"/>
      <c r="AX4982" s="201"/>
      <c r="AZ4982" s="201"/>
      <c r="BB4982"/>
      <c r="BD4982" s="117" t="s">
        <v>6899</v>
      </c>
    </row>
    <row r="4983" spans="48:56" x14ac:dyDescent="0.25">
      <c r="AV4983" s="201"/>
      <c r="AW4983" s="201"/>
      <c r="AX4983" s="201"/>
      <c r="AZ4983" s="201"/>
      <c r="BB4983"/>
      <c r="BD4983" s="117" t="s">
        <v>6900</v>
      </c>
    </row>
    <row r="4984" spans="48:56" x14ac:dyDescent="0.25">
      <c r="AV4984" s="201"/>
      <c r="AW4984" s="201"/>
      <c r="AX4984" s="201"/>
      <c r="AZ4984" s="201"/>
      <c r="BB4984"/>
      <c r="BD4984" s="117" t="s">
        <v>6901</v>
      </c>
    </row>
    <row r="4985" spans="48:56" x14ac:dyDescent="0.25">
      <c r="AV4985" s="201"/>
      <c r="AW4985" s="201"/>
      <c r="AX4985" s="201"/>
      <c r="AZ4985" s="201"/>
      <c r="BB4985"/>
      <c r="BD4985" s="117" t="s">
        <v>6902</v>
      </c>
    </row>
    <row r="4986" spans="48:56" x14ac:dyDescent="0.25">
      <c r="AV4986" s="201"/>
      <c r="AW4986" s="201"/>
      <c r="AX4986" s="201"/>
      <c r="AZ4986" s="201"/>
      <c r="BB4986"/>
      <c r="BD4986" s="117" t="s">
        <v>6903</v>
      </c>
    </row>
    <row r="4987" spans="48:56" x14ac:dyDescent="0.25">
      <c r="AV4987" s="201"/>
      <c r="AW4987" s="201"/>
      <c r="AX4987" s="201"/>
      <c r="AZ4987" s="201"/>
      <c r="BB4987"/>
      <c r="BD4987" s="117" t="s">
        <v>6904</v>
      </c>
    </row>
    <row r="4988" spans="48:56" x14ac:dyDescent="0.25">
      <c r="AV4988" s="201"/>
      <c r="AW4988" s="201"/>
      <c r="AX4988" s="201"/>
      <c r="AZ4988" s="201"/>
      <c r="BB4988"/>
      <c r="BD4988" s="117" t="s">
        <v>6905</v>
      </c>
    </row>
    <row r="4989" spans="48:56" x14ac:dyDescent="0.25">
      <c r="AV4989" s="201"/>
      <c r="AW4989" s="201"/>
      <c r="AX4989" s="201"/>
      <c r="AZ4989" s="201"/>
      <c r="BB4989"/>
      <c r="BD4989" s="117" t="s">
        <v>6906</v>
      </c>
    </row>
    <row r="4990" spans="48:56" x14ac:dyDescent="0.25">
      <c r="AV4990" s="201"/>
      <c r="AW4990" s="201"/>
      <c r="AX4990" s="201"/>
      <c r="AZ4990" s="201"/>
      <c r="BB4990"/>
      <c r="BD4990" s="117" t="s">
        <v>6907</v>
      </c>
    </row>
    <row r="4991" spans="48:56" x14ac:dyDescent="0.25">
      <c r="AV4991" s="201"/>
      <c r="AW4991" s="201"/>
      <c r="AX4991" s="201"/>
      <c r="AZ4991" s="201"/>
      <c r="BB4991"/>
      <c r="BD4991" s="117" t="s">
        <v>6908</v>
      </c>
    </row>
    <row r="4992" spans="48:56" x14ac:dyDescent="0.25">
      <c r="AV4992" s="201"/>
      <c r="AW4992" s="201"/>
      <c r="AX4992" s="201"/>
      <c r="AZ4992" s="201"/>
      <c r="BB4992"/>
      <c r="BD4992" s="117" t="s">
        <v>6909</v>
      </c>
    </row>
    <row r="4993" spans="48:56" x14ac:dyDescent="0.25">
      <c r="AV4993" s="201"/>
      <c r="AW4993" s="201"/>
      <c r="AX4993" s="201"/>
      <c r="AZ4993" s="201"/>
      <c r="BB4993"/>
      <c r="BD4993" s="117" t="s">
        <v>6910</v>
      </c>
    </row>
    <row r="4994" spans="48:56" x14ac:dyDescent="0.25">
      <c r="AV4994" s="201"/>
      <c r="AW4994" s="201"/>
      <c r="AX4994" s="201"/>
      <c r="AZ4994" s="201"/>
      <c r="BB4994"/>
      <c r="BD4994" s="117" t="s">
        <v>6911</v>
      </c>
    </row>
    <row r="4995" spans="48:56" x14ac:dyDescent="0.25">
      <c r="AV4995" s="201"/>
      <c r="AW4995" s="201"/>
      <c r="AX4995" s="201"/>
      <c r="AZ4995" s="201"/>
      <c r="BB4995"/>
      <c r="BD4995" s="117" t="s">
        <v>6912</v>
      </c>
    </row>
    <row r="4996" spans="48:56" x14ac:dyDescent="0.25">
      <c r="AV4996" s="201"/>
      <c r="AW4996" s="201"/>
      <c r="AX4996" s="201"/>
      <c r="AZ4996" s="201"/>
      <c r="BB4996"/>
      <c r="BD4996" s="117" t="s">
        <v>6913</v>
      </c>
    </row>
    <row r="4997" spans="48:56" x14ac:dyDescent="0.25">
      <c r="AV4997" s="201"/>
      <c r="AW4997" s="201"/>
      <c r="AX4997" s="201"/>
      <c r="AZ4997" s="201"/>
      <c r="BB4997"/>
      <c r="BD4997" s="117" t="s">
        <v>6914</v>
      </c>
    </row>
    <row r="4998" spans="48:56" x14ac:dyDescent="0.25">
      <c r="AV4998" s="201"/>
      <c r="AW4998" s="201"/>
      <c r="AX4998" s="201"/>
      <c r="AZ4998" s="201"/>
      <c r="BB4998"/>
      <c r="BD4998" s="117" t="s">
        <v>6915</v>
      </c>
    </row>
    <row r="4999" spans="48:56" x14ac:dyDescent="0.25">
      <c r="AV4999" s="201"/>
      <c r="AW4999" s="201"/>
      <c r="AX4999" s="201"/>
      <c r="AZ4999" s="201"/>
      <c r="BB4999"/>
      <c r="BD4999" s="117" t="s">
        <v>6916</v>
      </c>
    </row>
    <row r="5000" spans="48:56" x14ac:dyDescent="0.25">
      <c r="AV5000" s="201"/>
      <c r="AW5000" s="201"/>
      <c r="AX5000" s="201"/>
      <c r="AZ5000" s="201"/>
      <c r="BB5000"/>
      <c r="BD5000" s="117" t="s">
        <v>6917</v>
      </c>
    </row>
    <row r="5001" spans="48:56" x14ac:dyDescent="0.25">
      <c r="AV5001" s="201"/>
      <c r="AW5001" s="201"/>
      <c r="AX5001" s="201"/>
      <c r="AZ5001" s="201"/>
      <c r="BB5001"/>
      <c r="BD5001" s="117" t="s">
        <v>6918</v>
      </c>
    </row>
    <row r="5002" spans="48:56" x14ac:dyDescent="0.25">
      <c r="AV5002" s="201"/>
      <c r="AW5002" s="201"/>
      <c r="AX5002" s="201"/>
      <c r="AZ5002" s="201"/>
      <c r="BB5002"/>
      <c r="BD5002" s="117" t="s">
        <v>6919</v>
      </c>
    </row>
    <row r="5003" spans="48:56" x14ac:dyDescent="0.25">
      <c r="AV5003" s="201"/>
      <c r="AW5003" s="201"/>
      <c r="AX5003" s="201"/>
      <c r="AZ5003" s="201"/>
      <c r="BB5003"/>
      <c r="BD5003" s="117" t="s">
        <v>6920</v>
      </c>
    </row>
    <row r="5004" spans="48:56" x14ac:dyDescent="0.25">
      <c r="AV5004" s="201"/>
      <c r="AW5004" s="201"/>
      <c r="AX5004" s="201"/>
      <c r="AZ5004" s="201"/>
      <c r="BB5004"/>
      <c r="BD5004" s="117" t="s">
        <v>6921</v>
      </c>
    </row>
    <row r="5005" spans="48:56" x14ac:dyDescent="0.25">
      <c r="AV5005" s="201"/>
      <c r="AW5005" s="201"/>
      <c r="AX5005" s="201"/>
      <c r="AZ5005" s="201"/>
      <c r="BB5005"/>
      <c r="BD5005" s="117" t="s">
        <v>6922</v>
      </c>
    </row>
    <row r="5006" spans="48:56" x14ac:dyDescent="0.25">
      <c r="AV5006" s="201"/>
      <c r="AW5006" s="201"/>
      <c r="AX5006" s="201"/>
      <c r="AZ5006" s="201"/>
      <c r="BB5006"/>
      <c r="BD5006" s="117" t="s">
        <v>6923</v>
      </c>
    </row>
    <row r="5007" spans="48:56" x14ac:dyDescent="0.25">
      <c r="AV5007" s="201"/>
      <c r="AW5007" s="201"/>
      <c r="AX5007" s="201"/>
      <c r="AZ5007" s="201"/>
      <c r="BB5007"/>
      <c r="BD5007" s="117" t="s">
        <v>6924</v>
      </c>
    </row>
    <row r="5008" spans="48:56" x14ac:dyDescent="0.25">
      <c r="AV5008" s="201"/>
      <c r="AW5008" s="201"/>
      <c r="AX5008" s="201"/>
      <c r="AZ5008" s="201"/>
      <c r="BB5008"/>
      <c r="BD5008" s="117" t="s">
        <v>6925</v>
      </c>
    </row>
    <row r="5009" spans="48:56" x14ac:dyDescent="0.25">
      <c r="AV5009" s="201"/>
      <c r="AW5009" s="201"/>
      <c r="AX5009" s="201"/>
      <c r="AZ5009" s="201"/>
      <c r="BB5009"/>
      <c r="BD5009" s="117" t="s">
        <v>6926</v>
      </c>
    </row>
    <row r="5010" spans="48:56" x14ac:dyDescent="0.25">
      <c r="AV5010" s="201"/>
      <c r="AW5010" s="201"/>
      <c r="AX5010" s="201"/>
      <c r="AZ5010" s="201"/>
      <c r="BB5010"/>
      <c r="BD5010" s="117" t="s">
        <v>6927</v>
      </c>
    </row>
    <row r="5011" spans="48:56" x14ac:dyDescent="0.25">
      <c r="AV5011" s="201"/>
      <c r="AW5011" s="201"/>
      <c r="AX5011" s="201"/>
      <c r="AZ5011" s="201"/>
      <c r="BB5011"/>
      <c r="BD5011" s="117" t="s">
        <v>6928</v>
      </c>
    </row>
    <row r="5012" spans="48:56" x14ac:dyDescent="0.25">
      <c r="AV5012" s="201"/>
      <c r="AW5012" s="201"/>
      <c r="AX5012" s="201"/>
      <c r="AZ5012" s="201"/>
      <c r="BB5012"/>
      <c r="BD5012" s="117" t="s">
        <v>6929</v>
      </c>
    </row>
    <row r="5013" spans="48:56" x14ac:dyDescent="0.25">
      <c r="AV5013" s="201"/>
      <c r="AW5013" s="201"/>
      <c r="AX5013" s="201"/>
      <c r="AZ5013" s="201"/>
      <c r="BB5013"/>
      <c r="BD5013" s="117" t="s">
        <v>6930</v>
      </c>
    </row>
    <row r="5014" spans="48:56" x14ac:dyDescent="0.25">
      <c r="AV5014" s="201"/>
      <c r="AW5014" s="201"/>
      <c r="AX5014" s="201"/>
      <c r="AZ5014" s="201"/>
      <c r="BB5014"/>
      <c r="BD5014" s="117" t="s">
        <v>6931</v>
      </c>
    </row>
    <row r="5015" spans="48:56" x14ac:dyDescent="0.25">
      <c r="AV5015" s="201"/>
      <c r="AW5015" s="201"/>
      <c r="AX5015" s="201"/>
      <c r="AZ5015" s="201"/>
      <c r="BB5015"/>
      <c r="BD5015" s="117" t="s">
        <v>6932</v>
      </c>
    </row>
    <row r="5016" spans="48:56" x14ac:dyDescent="0.25">
      <c r="AV5016" s="201"/>
      <c r="AW5016" s="201"/>
      <c r="AX5016" s="201"/>
      <c r="AZ5016" s="201"/>
      <c r="BB5016"/>
      <c r="BD5016" s="117" t="s">
        <v>6933</v>
      </c>
    </row>
    <row r="5017" spans="48:56" x14ac:dyDescent="0.25">
      <c r="AV5017" s="201"/>
      <c r="AW5017" s="201"/>
      <c r="AX5017" s="201"/>
      <c r="AZ5017" s="201"/>
      <c r="BB5017"/>
      <c r="BD5017" s="117" t="s">
        <v>6934</v>
      </c>
    </row>
    <row r="5018" spans="48:56" x14ac:dyDescent="0.25">
      <c r="AV5018" s="201"/>
      <c r="AW5018" s="201"/>
      <c r="AX5018" s="201"/>
      <c r="AZ5018" s="201"/>
      <c r="BB5018"/>
      <c r="BD5018" s="117" t="s">
        <v>6935</v>
      </c>
    </row>
    <row r="5019" spans="48:56" x14ac:dyDescent="0.25">
      <c r="AV5019" s="201"/>
      <c r="AW5019" s="201"/>
      <c r="AX5019" s="201"/>
      <c r="AZ5019" s="201"/>
      <c r="BB5019"/>
      <c r="BD5019" s="117" t="s">
        <v>6936</v>
      </c>
    </row>
    <row r="5020" spans="48:56" x14ac:dyDescent="0.25">
      <c r="AV5020" s="201"/>
      <c r="AW5020" s="201"/>
      <c r="AX5020" s="201"/>
      <c r="AZ5020" s="201"/>
      <c r="BB5020"/>
      <c r="BD5020" s="117" t="s">
        <v>6937</v>
      </c>
    </row>
    <row r="5021" spans="48:56" x14ac:dyDescent="0.25">
      <c r="AV5021" s="201"/>
      <c r="AW5021" s="201"/>
      <c r="AX5021" s="201"/>
      <c r="AZ5021" s="201"/>
      <c r="BB5021"/>
      <c r="BD5021" s="117" t="s">
        <v>6938</v>
      </c>
    </row>
    <row r="5022" spans="48:56" x14ac:dyDescent="0.25">
      <c r="AV5022" s="201"/>
      <c r="AW5022" s="201"/>
      <c r="AX5022" s="201"/>
      <c r="AZ5022" s="201"/>
      <c r="BB5022"/>
      <c r="BD5022" s="117" t="s">
        <v>6939</v>
      </c>
    </row>
    <row r="5023" spans="48:56" x14ac:dyDescent="0.25">
      <c r="AV5023" s="201"/>
      <c r="AW5023" s="201"/>
      <c r="AX5023" s="201"/>
      <c r="AZ5023" s="201"/>
      <c r="BB5023"/>
      <c r="BD5023" s="117" t="s">
        <v>6940</v>
      </c>
    </row>
    <row r="5024" spans="48:56" x14ac:dyDescent="0.25">
      <c r="AV5024" s="201"/>
      <c r="AW5024" s="201"/>
      <c r="AX5024" s="201"/>
      <c r="AZ5024" s="201"/>
      <c r="BB5024"/>
      <c r="BD5024" s="117" t="s">
        <v>6941</v>
      </c>
    </row>
    <row r="5025" spans="48:56" x14ac:dyDescent="0.25">
      <c r="AV5025" s="201"/>
      <c r="AW5025" s="201"/>
      <c r="AX5025" s="201"/>
      <c r="AZ5025" s="201"/>
      <c r="BB5025"/>
      <c r="BD5025" s="117" t="s">
        <v>6942</v>
      </c>
    </row>
    <row r="5026" spans="48:56" x14ac:dyDescent="0.25">
      <c r="AV5026" s="201"/>
      <c r="AW5026" s="201"/>
      <c r="AX5026" s="201"/>
      <c r="AZ5026" s="201"/>
      <c r="BB5026"/>
      <c r="BD5026" s="117" t="s">
        <v>6943</v>
      </c>
    </row>
    <row r="5027" spans="48:56" x14ac:dyDescent="0.25">
      <c r="AV5027" s="201"/>
      <c r="AW5027" s="201"/>
      <c r="AX5027" s="201"/>
      <c r="AZ5027" s="201"/>
      <c r="BB5027"/>
      <c r="BD5027" s="117" t="s">
        <v>6944</v>
      </c>
    </row>
    <row r="5028" spans="48:56" x14ac:dyDescent="0.25">
      <c r="AV5028" s="201"/>
      <c r="AW5028" s="201"/>
      <c r="AX5028" s="201"/>
      <c r="AZ5028" s="201"/>
      <c r="BB5028"/>
      <c r="BD5028" s="117" t="s">
        <v>6945</v>
      </c>
    </row>
    <row r="5029" spans="48:56" x14ac:dyDescent="0.25">
      <c r="AV5029" s="201"/>
      <c r="AW5029" s="201"/>
      <c r="AX5029" s="201"/>
      <c r="AZ5029" s="201"/>
      <c r="BB5029"/>
      <c r="BD5029" s="117" t="s">
        <v>6946</v>
      </c>
    </row>
    <row r="5030" spans="48:56" x14ac:dyDescent="0.25">
      <c r="AV5030" s="201"/>
      <c r="AW5030" s="201"/>
      <c r="AX5030" s="201"/>
      <c r="AZ5030" s="201"/>
      <c r="BB5030"/>
      <c r="BD5030" s="117" t="s">
        <v>6947</v>
      </c>
    </row>
    <row r="5031" spans="48:56" x14ac:dyDescent="0.25">
      <c r="AV5031" s="201"/>
      <c r="AW5031" s="201"/>
      <c r="AX5031" s="201"/>
      <c r="AZ5031" s="201"/>
      <c r="BB5031"/>
      <c r="BD5031" s="117" t="s">
        <v>6948</v>
      </c>
    </row>
    <row r="5032" spans="48:56" x14ac:dyDescent="0.25">
      <c r="AV5032" s="201"/>
      <c r="AW5032" s="201"/>
      <c r="AX5032" s="201"/>
      <c r="AZ5032" s="201"/>
      <c r="BB5032"/>
      <c r="BD5032" s="117" t="s">
        <v>6949</v>
      </c>
    </row>
    <row r="5033" spans="48:56" x14ac:dyDescent="0.25">
      <c r="AV5033" s="201"/>
      <c r="AW5033" s="201"/>
      <c r="AX5033" s="201"/>
      <c r="AZ5033" s="201"/>
      <c r="BB5033"/>
      <c r="BD5033" s="117" t="s">
        <v>6950</v>
      </c>
    </row>
    <row r="5034" spans="48:56" x14ac:dyDescent="0.25">
      <c r="AV5034" s="201"/>
      <c r="AW5034" s="201"/>
      <c r="AX5034" s="201"/>
      <c r="AZ5034" s="201"/>
      <c r="BB5034"/>
      <c r="BD5034" s="117" t="s">
        <v>6951</v>
      </c>
    </row>
    <row r="5035" spans="48:56" x14ac:dyDescent="0.25">
      <c r="AV5035" s="201"/>
      <c r="AW5035" s="201"/>
      <c r="AX5035" s="201"/>
      <c r="AZ5035" s="201"/>
      <c r="BB5035"/>
      <c r="BD5035" s="117" t="s">
        <v>6952</v>
      </c>
    </row>
    <row r="5036" spans="48:56" x14ac:dyDescent="0.25">
      <c r="AV5036" s="201"/>
      <c r="AW5036" s="201"/>
      <c r="AX5036" s="201"/>
      <c r="AZ5036" s="201"/>
      <c r="BB5036"/>
      <c r="BD5036" s="117" t="s">
        <v>6953</v>
      </c>
    </row>
    <row r="5037" spans="48:56" x14ac:dyDescent="0.25">
      <c r="AV5037" s="201"/>
      <c r="AW5037" s="201"/>
      <c r="AX5037" s="201"/>
      <c r="AZ5037" s="201"/>
      <c r="BB5037"/>
      <c r="BD5037" s="117" t="s">
        <v>6954</v>
      </c>
    </row>
    <row r="5038" spans="48:56" x14ac:dyDescent="0.25">
      <c r="AV5038" s="201"/>
      <c r="AW5038" s="201"/>
      <c r="AX5038" s="201"/>
      <c r="AZ5038" s="201"/>
      <c r="BB5038"/>
      <c r="BD5038" s="117" t="s">
        <v>6955</v>
      </c>
    </row>
    <row r="5039" spans="48:56" x14ac:dyDescent="0.25">
      <c r="AV5039" s="201"/>
      <c r="AW5039" s="201"/>
      <c r="AX5039" s="201"/>
      <c r="AZ5039" s="201"/>
      <c r="BB5039"/>
      <c r="BD5039" s="117" t="s">
        <v>6956</v>
      </c>
    </row>
    <row r="5040" spans="48:56" x14ac:dyDescent="0.25">
      <c r="AV5040" s="201"/>
      <c r="AW5040" s="201"/>
      <c r="AX5040" s="201"/>
      <c r="AZ5040" s="201"/>
      <c r="BB5040"/>
      <c r="BD5040" s="117" t="s">
        <v>6957</v>
      </c>
    </row>
    <row r="5041" spans="48:56" x14ac:dyDescent="0.25">
      <c r="AV5041" s="201"/>
      <c r="AW5041" s="201"/>
      <c r="AX5041" s="201"/>
      <c r="AZ5041" s="201"/>
      <c r="BB5041"/>
      <c r="BD5041" s="117" t="s">
        <v>6958</v>
      </c>
    </row>
    <row r="5042" spans="48:56" x14ac:dyDescent="0.25">
      <c r="AV5042" s="201"/>
      <c r="AW5042" s="201"/>
      <c r="AX5042" s="201"/>
      <c r="AZ5042" s="201"/>
      <c r="BB5042"/>
      <c r="BD5042" s="117" t="s">
        <v>6959</v>
      </c>
    </row>
    <row r="5043" spans="48:56" x14ac:dyDescent="0.25">
      <c r="AV5043" s="201"/>
      <c r="AW5043" s="201"/>
      <c r="AX5043" s="201"/>
      <c r="AZ5043" s="201"/>
      <c r="BB5043"/>
      <c r="BD5043" s="117" t="s">
        <v>6960</v>
      </c>
    </row>
    <row r="5044" spans="48:56" x14ac:dyDescent="0.25">
      <c r="AV5044" s="201"/>
      <c r="AW5044" s="201"/>
      <c r="AX5044" s="201"/>
      <c r="AZ5044" s="201"/>
      <c r="BB5044"/>
      <c r="BD5044" s="117" t="s">
        <v>6961</v>
      </c>
    </row>
    <row r="5045" spans="48:56" x14ac:dyDescent="0.25">
      <c r="AV5045" s="201"/>
      <c r="AW5045" s="201"/>
      <c r="AX5045" s="201"/>
      <c r="AZ5045" s="201"/>
      <c r="BB5045"/>
      <c r="BD5045" s="117" t="s">
        <v>6962</v>
      </c>
    </row>
    <row r="5046" spans="48:56" x14ac:dyDescent="0.25">
      <c r="AV5046" s="201"/>
      <c r="AW5046" s="201"/>
      <c r="AX5046" s="201"/>
      <c r="AZ5046" s="201"/>
      <c r="BB5046"/>
      <c r="BD5046" s="117" t="s">
        <v>6963</v>
      </c>
    </row>
    <row r="5047" spans="48:56" x14ac:dyDescent="0.25">
      <c r="AV5047" s="201"/>
      <c r="AW5047" s="201"/>
      <c r="AX5047" s="201"/>
      <c r="AZ5047" s="201"/>
      <c r="BB5047"/>
      <c r="BD5047" s="117" t="s">
        <v>6964</v>
      </c>
    </row>
    <row r="5048" spans="48:56" x14ac:dyDescent="0.25">
      <c r="AV5048" s="201"/>
      <c r="AW5048" s="201"/>
      <c r="AX5048" s="201"/>
      <c r="AZ5048" s="201"/>
      <c r="BB5048"/>
      <c r="BD5048" s="117" t="s">
        <v>6965</v>
      </c>
    </row>
    <row r="5049" spans="48:56" x14ac:dyDescent="0.25">
      <c r="AV5049" s="201"/>
      <c r="AW5049" s="201"/>
      <c r="AX5049" s="201"/>
      <c r="AZ5049" s="201"/>
      <c r="BB5049"/>
      <c r="BD5049" s="117" t="s">
        <v>6966</v>
      </c>
    </row>
    <row r="5050" spans="48:56" x14ac:dyDescent="0.25">
      <c r="AV5050" s="201"/>
      <c r="AW5050" s="201"/>
      <c r="AX5050" s="201"/>
      <c r="AZ5050" s="201"/>
      <c r="BB5050"/>
      <c r="BD5050" s="117" t="s">
        <v>6967</v>
      </c>
    </row>
    <row r="5051" spans="48:56" x14ac:dyDescent="0.25">
      <c r="AV5051" s="201"/>
      <c r="AW5051" s="201"/>
      <c r="AX5051" s="201"/>
      <c r="AZ5051" s="201"/>
      <c r="BB5051"/>
      <c r="BD5051" s="117" t="s">
        <v>6968</v>
      </c>
    </row>
    <row r="5052" spans="48:56" x14ac:dyDescent="0.25">
      <c r="AV5052" s="201"/>
      <c r="AW5052" s="201"/>
      <c r="AX5052" s="201"/>
      <c r="AZ5052" s="201"/>
      <c r="BB5052"/>
      <c r="BD5052" s="117" t="s">
        <v>6969</v>
      </c>
    </row>
    <row r="5053" spans="48:56" x14ac:dyDescent="0.25">
      <c r="AV5053" s="201"/>
      <c r="AW5053" s="201"/>
      <c r="AX5053" s="201"/>
      <c r="AZ5053" s="201"/>
      <c r="BB5053"/>
      <c r="BD5053" s="117" t="s">
        <v>6970</v>
      </c>
    </row>
    <row r="5054" spans="48:56" x14ac:dyDescent="0.25">
      <c r="AV5054" s="201"/>
      <c r="AW5054" s="201"/>
      <c r="AX5054" s="201"/>
      <c r="AZ5054" s="201"/>
      <c r="BB5054"/>
      <c r="BD5054" s="117" t="s">
        <v>6971</v>
      </c>
    </row>
    <row r="5055" spans="48:56" x14ac:dyDescent="0.25">
      <c r="AV5055" s="201"/>
      <c r="AW5055" s="201"/>
      <c r="AX5055" s="201"/>
      <c r="AZ5055" s="201"/>
      <c r="BB5055"/>
      <c r="BD5055" s="117" t="s">
        <v>6972</v>
      </c>
    </row>
    <row r="5056" spans="48:56" x14ac:dyDescent="0.25">
      <c r="AV5056" s="201"/>
      <c r="AW5056" s="201"/>
      <c r="AX5056" s="201"/>
      <c r="AZ5056" s="201"/>
      <c r="BB5056"/>
      <c r="BD5056" s="117" t="s">
        <v>6973</v>
      </c>
    </row>
    <row r="5057" spans="48:56" x14ac:dyDescent="0.25">
      <c r="AV5057" s="201"/>
      <c r="AW5057" s="201"/>
      <c r="AX5057" s="201"/>
      <c r="AZ5057" s="201"/>
      <c r="BB5057"/>
      <c r="BD5057" s="117" t="s">
        <v>6974</v>
      </c>
    </row>
    <row r="5058" spans="48:56" x14ac:dyDescent="0.25">
      <c r="AV5058" s="201"/>
      <c r="AW5058" s="201"/>
      <c r="AX5058" s="201"/>
      <c r="AZ5058" s="201"/>
      <c r="BB5058"/>
      <c r="BD5058" s="117" t="s">
        <v>6975</v>
      </c>
    </row>
    <row r="5059" spans="48:56" x14ac:dyDescent="0.25">
      <c r="AV5059" s="201"/>
      <c r="AW5059" s="201"/>
      <c r="AX5059" s="201"/>
      <c r="AZ5059" s="201"/>
      <c r="BB5059"/>
      <c r="BD5059" s="117" t="s">
        <v>6976</v>
      </c>
    </row>
    <row r="5060" spans="48:56" x14ac:dyDescent="0.25">
      <c r="AV5060" s="201"/>
      <c r="AW5060" s="201"/>
      <c r="AX5060" s="201"/>
      <c r="AZ5060" s="201"/>
      <c r="BB5060"/>
      <c r="BD5060" s="117" t="s">
        <v>6977</v>
      </c>
    </row>
    <row r="5061" spans="48:56" x14ac:dyDescent="0.25">
      <c r="AV5061" s="201"/>
      <c r="AW5061" s="201"/>
      <c r="AX5061" s="201"/>
      <c r="AZ5061" s="201"/>
      <c r="BB5061"/>
      <c r="BD5061" s="117" t="s">
        <v>6978</v>
      </c>
    </row>
    <row r="5062" spans="48:56" x14ac:dyDescent="0.25">
      <c r="AV5062" s="201"/>
      <c r="AW5062" s="201"/>
      <c r="AX5062" s="201"/>
      <c r="AZ5062" s="201"/>
      <c r="BB5062"/>
      <c r="BD5062" s="117" t="s">
        <v>6979</v>
      </c>
    </row>
    <row r="5063" spans="48:56" x14ac:dyDescent="0.25">
      <c r="AV5063" s="201"/>
      <c r="AW5063" s="201"/>
      <c r="AX5063" s="201"/>
      <c r="AZ5063" s="201"/>
      <c r="BB5063"/>
      <c r="BD5063" s="117" t="s">
        <v>6980</v>
      </c>
    </row>
    <row r="5064" spans="48:56" x14ac:dyDescent="0.25">
      <c r="AV5064" s="201"/>
      <c r="AW5064" s="201"/>
      <c r="AX5064" s="201"/>
      <c r="AZ5064" s="201"/>
      <c r="BB5064"/>
      <c r="BD5064" s="117" t="s">
        <v>6981</v>
      </c>
    </row>
    <row r="5065" spans="48:56" x14ac:dyDescent="0.25">
      <c r="AV5065" s="201"/>
      <c r="AW5065" s="201"/>
      <c r="AX5065" s="201"/>
      <c r="AZ5065" s="201"/>
      <c r="BB5065"/>
      <c r="BD5065" s="117" t="s">
        <v>6982</v>
      </c>
    </row>
    <row r="5066" spans="48:56" x14ac:dyDescent="0.25">
      <c r="AV5066" s="201"/>
      <c r="AW5066" s="201"/>
      <c r="AX5066" s="201"/>
      <c r="AZ5066" s="201"/>
      <c r="BB5066"/>
      <c r="BD5066" s="117" t="s">
        <v>6983</v>
      </c>
    </row>
    <row r="5067" spans="48:56" x14ac:dyDescent="0.25">
      <c r="AV5067" s="201"/>
      <c r="AW5067" s="201"/>
      <c r="AX5067" s="201"/>
      <c r="AZ5067" s="201"/>
      <c r="BB5067"/>
      <c r="BD5067" s="117" t="s">
        <v>6984</v>
      </c>
    </row>
    <row r="5068" spans="48:56" x14ac:dyDescent="0.25">
      <c r="AV5068" s="201"/>
      <c r="AW5068" s="201"/>
      <c r="AX5068" s="201"/>
      <c r="AZ5068" s="201"/>
      <c r="BB5068"/>
      <c r="BD5068" s="117" t="s">
        <v>6985</v>
      </c>
    </row>
    <row r="5069" spans="48:56" x14ac:dyDescent="0.25">
      <c r="AV5069" s="201"/>
      <c r="AW5069" s="201"/>
      <c r="AX5069" s="201"/>
      <c r="AZ5069" s="201"/>
      <c r="BB5069"/>
      <c r="BD5069" s="117" t="s">
        <v>6986</v>
      </c>
    </row>
    <row r="5070" spans="48:56" x14ac:dyDescent="0.25">
      <c r="AV5070" s="201"/>
      <c r="AW5070" s="201"/>
      <c r="AX5070" s="201"/>
      <c r="AZ5070" s="201"/>
      <c r="BB5070"/>
      <c r="BD5070" s="117" t="s">
        <v>6987</v>
      </c>
    </row>
    <row r="5071" spans="48:56" x14ac:dyDescent="0.25">
      <c r="AV5071" s="201"/>
      <c r="AW5071" s="201"/>
      <c r="AX5071" s="201"/>
      <c r="AZ5071" s="201"/>
      <c r="BB5071"/>
      <c r="BD5071" s="117" t="s">
        <v>6988</v>
      </c>
    </row>
    <row r="5072" spans="48:56" x14ac:dyDescent="0.25">
      <c r="AV5072" s="201"/>
      <c r="AW5072" s="201"/>
      <c r="AX5072" s="201"/>
      <c r="AZ5072" s="201"/>
      <c r="BB5072"/>
      <c r="BD5072" s="117" t="s">
        <v>6989</v>
      </c>
    </row>
    <row r="5073" spans="48:56" x14ac:dyDescent="0.25">
      <c r="AV5073" s="201"/>
      <c r="AW5073" s="201"/>
      <c r="AX5073" s="201"/>
      <c r="AZ5073" s="201"/>
      <c r="BB5073"/>
      <c r="BD5073" s="117" t="s">
        <v>6990</v>
      </c>
    </row>
    <row r="5074" spans="48:56" x14ac:dyDescent="0.25">
      <c r="AV5074" s="201"/>
      <c r="AW5074" s="201"/>
      <c r="AX5074" s="201"/>
      <c r="AZ5074" s="201"/>
      <c r="BB5074"/>
      <c r="BD5074" s="117" t="s">
        <v>6991</v>
      </c>
    </row>
    <row r="5075" spans="48:56" x14ac:dyDescent="0.25">
      <c r="AV5075" s="201"/>
      <c r="AW5075" s="201"/>
      <c r="AX5075" s="201"/>
      <c r="AZ5075" s="201"/>
      <c r="BB5075"/>
      <c r="BD5075" s="117" t="s">
        <v>6992</v>
      </c>
    </row>
    <row r="5076" spans="48:56" x14ac:dyDescent="0.25">
      <c r="AV5076" s="201"/>
      <c r="AW5076" s="201"/>
      <c r="AX5076" s="201"/>
      <c r="AZ5076" s="201"/>
      <c r="BB5076"/>
      <c r="BD5076" s="117" t="s">
        <v>6993</v>
      </c>
    </row>
    <row r="5077" spans="48:56" x14ac:dyDescent="0.25">
      <c r="AV5077" s="201"/>
      <c r="AW5077" s="201"/>
      <c r="AX5077" s="201"/>
      <c r="AZ5077" s="201"/>
      <c r="BB5077"/>
      <c r="BD5077" s="117" t="s">
        <v>6994</v>
      </c>
    </row>
    <row r="5078" spans="48:56" x14ac:dyDescent="0.25">
      <c r="AV5078" s="201"/>
      <c r="AW5078" s="201"/>
      <c r="AX5078" s="201"/>
      <c r="AZ5078" s="201"/>
      <c r="BB5078"/>
      <c r="BD5078" s="117" t="s">
        <v>6995</v>
      </c>
    </row>
    <row r="5079" spans="48:56" x14ac:dyDescent="0.25">
      <c r="AV5079" s="201"/>
      <c r="AW5079" s="201"/>
      <c r="AX5079" s="201"/>
      <c r="AZ5079" s="201"/>
      <c r="BB5079"/>
      <c r="BD5079" s="117" t="s">
        <v>6996</v>
      </c>
    </row>
    <row r="5080" spans="48:56" x14ac:dyDescent="0.25">
      <c r="AV5080" s="201"/>
      <c r="AW5080" s="201"/>
      <c r="AX5080" s="201"/>
      <c r="AZ5080" s="201"/>
      <c r="BB5080"/>
      <c r="BD5080" s="117" t="s">
        <v>6997</v>
      </c>
    </row>
    <row r="5081" spans="48:56" x14ac:dyDescent="0.25">
      <c r="AV5081" s="201"/>
      <c r="AW5081" s="201"/>
      <c r="AX5081" s="201"/>
      <c r="AZ5081" s="201"/>
      <c r="BB5081"/>
      <c r="BD5081" s="117" t="s">
        <v>6998</v>
      </c>
    </row>
    <row r="5082" spans="48:56" x14ac:dyDescent="0.25">
      <c r="AV5082" s="201"/>
      <c r="AW5082" s="201"/>
      <c r="AX5082" s="201"/>
      <c r="AZ5082" s="201"/>
      <c r="BB5082"/>
      <c r="BD5082" s="117" t="s">
        <v>6999</v>
      </c>
    </row>
    <row r="5083" spans="48:56" x14ac:dyDescent="0.25">
      <c r="AV5083" s="201"/>
      <c r="AW5083" s="201"/>
      <c r="AX5083" s="201"/>
      <c r="AZ5083" s="201"/>
      <c r="BB5083"/>
      <c r="BD5083" s="117" t="s">
        <v>7000</v>
      </c>
    </row>
    <row r="5084" spans="48:56" x14ac:dyDescent="0.25">
      <c r="AV5084" s="201"/>
      <c r="AW5084" s="201"/>
      <c r="AX5084" s="201"/>
      <c r="AZ5084" s="201"/>
      <c r="BB5084"/>
      <c r="BD5084" s="117" t="s">
        <v>7001</v>
      </c>
    </row>
    <row r="5085" spans="48:56" x14ac:dyDescent="0.25">
      <c r="AV5085" s="201"/>
      <c r="AW5085" s="201"/>
      <c r="AX5085" s="201"/>
      <c r="AZ5085" s="201"/>
      <c r="BB5085"/>
      <c r="BD5085" s="117" t="s">
        <v>7002</v>
      </c>
    </row>
    <row r="5086" spans="48:56" x14ac:dyDescent="0.25">
      <c r="AV5086" s="201"/>
      <c r="AW5086" s="201"/>
      <c r="AX5086" s="201"/>
      <c r="AZ5086" s="201"/>
      <c r="BB5086"/>
      <c r="BD5086" s="117" t="s">
        <v>7003</v>
      </c>
    </row>
    <row r="5087" spans="48:56" x14ac:dyDescent="0.25">
      <c r="AV5087" s="201"/>
      <c r="AW5087" s="201"/>
      <c r="AX5087" s="201"/>
      <c r="AZ5087" s="201"/>
      <c r="BB5087"/>
      <c r="BD5087" s="117" t="s">
        <v>7004</v>
      </c>
    </row>
    <row r="5088" spans="48:56" x14ac:dyDescent="0.25">
      <c r="AV5088" s="201"/>
      <c r="AW5088" s="201"/>
      <c r="AX5088" s="201"/>
      <c r="AZ5088" s="201"/>
      <c r="BB5088"/>
      <c r="BD5088" s="117" t="s">
        <v>7005</v>
      </c>
    </row>
    <row r="5089" spans="48:56" x14ac:dyDescent="0.25">
      <c r="AV5089" s="201"/>
      <c r="AW5089" s="201"/>
      <c r="AX5089" s="201"/>
      <c r="AZ5089" s="201"/>
      <c r="BB5089"/>
      <c r="BD5089" s="117" t="s">
        <v>7006</v>
      </c>
    </row>
    <row r="5090" spans="48:56" x14ac:dyDescent="0.25">
      <c r="AV5090" s="201"/>
      <c r="AW5090" s="201"/>
      <c r="AX5090" s="201"/>
      <c r="AZ5090" s="201"/>
      <c r="BB5090"/>
      <c r="BD5090" s="117" t="s">
        <v>7007</v>
      </c>
    </row>
    <row r="5091" spans="48:56" x14ac:dyDescent="0.25">
      <c r="AV5091" s="201"/>
      <c r="AW5091" s="201"/>
      <c r="AX5091" s="201"/>
      <c r="AZ5091" s="201"/>
      <c r="BB5091"/>
      <c r="BD5091" s="117" t="s">
        <v>7008</v>
      </c>
    </row>
    <row r="5092" spans="48:56" x14ac:dyDescent="0.25">
      <c r="AV5092" s="201"/>
      <c r="AW5092" s="201"/>
      <c r="AX5092" s="201"/>
      <c r="AZ5092" s="201"/>
      <c r="BB5092"/>
      <c r="BD5092" s="117" t="s">
        <v>7009</v>
      </c>
    </row>
    <row r="5093" spans="48:56" x14ac:dyDescent="0.25">
      <c r="AV5093" s="201"/>
      <c r="AW5093" s="201"/>
      <c r="AX5093" s="201"/>
      <c r="AZ5093" s="201"/>
      <c r="BB5093"/>
      <c r="BD5093" s="117" t="s">
        <v>7010</v>
      </c>
    </row>
    <row r="5094" spans="48:56" x14ac:dyDescent="0.25">
      <c r="AV5094" s="201"/>
      <c r="AW5094" s="201"/>
      <c r="AX5094" s="201"/>
      <c r="AZ5094" s="201"/>
      <c r="BB5094"/>
      <c r="BD5094" s="117" t="s">
        <v>7011</v>
      </c>
    </row>
    <row r="5095" spans="48:56" x14ac:dyDescent="0.25">
      <c r="AV5095" s="201"/>
      <c r="AW5095" s="201"/>
      <c r="AX5095" s="201"/>
      <c r="AZ5095" s="201"/>
      <c r="BB5095"/>
      <c r="BD5095" s="117" t="s">
        <v>7012</v>
      </c>
    </row>
    <row r="5096" spans="48:56" x14ac:dyDescent="0.25">
      <c r="AV5096" s="201"/>
      <c r="AW5096" s="201"/>
      <c r="AX5096" s="201"/>
      <c r="AZ5096" s="201"/>
      <c r="BB5096"/>
      <c r="BD5096" s="117" t="s">
        <v>7013</v>
      </c>
    </row>
    <row r="5097" spans="48:56" x14ac:dyDescent="0.25">
      <c r="AV5097" s="201"/>
      <c r="AW5097" s="201"/>
      <c r="AX5097" s="201"/>
      <c r="AZ5097" s="201"/>
      <c r="BB5097"/>
      <c r="BD5097" s="117" t="s">
        <v>7014</v>
      </c>
    </row>
    <row r="5098" spans="48:56" x14ac:dyDescent="0.25">
      <c r="AV5098" s="201"/>
      <c r="AW5098" s="201"/>
      <c r="AX5098" s="201"/>
      <c r="AZ5098" s="201"/>
      <c r="BB5098"/>
      <c r="BD5098" s="117" t="s">
        <v>7015</v>
      </c>
    </row>
    <row r="5099" spans="48:56" x14ac:dyDescent="0.25">
      <c r="AV5099" s="201"/>
      <c r="AW5099" s="201"/>
      <c r="AX5099" s="201"/>
      <c r="AZ5099" s="201"/>
      <c r="BB5099"/>
      <c r="BD5099" s="117" t="s">
        <v>7016</v>
      </c>
    </row>
    <row r="5100" spans="48:56" x14ac:dyDescent="0.25">
      <c r="AV5100" s="201"/>
      <c r="AW5100" s="201"/>
      <c r="AX5100" s="201"/>
      <c r="AZ5100" s="201"/>
      <c r="BB5100"/>
      <c r="BD5100" s="117" t="s">
        <v>7017</v>
      </c>
    </row>
    <row r="5101" spans="48:56" x14ac:dyDescent="0.25">
      <c r="AV5101" s="201"/>
      <c r="AW5101" s="201"/>
      <c r="AX5101" s="201"/>
      <c r="AZ5101" s="201"/>
      <c r="BB5101"/>
      <c r="BD5101" s="117" t="s">
        <v>7018</v>
      </c>
    </row>
    <row r="5102" spans="48:56" x14ac:dyDescent="0.25">
      <c r="AV5102" s="201"/>
      <c r="AW5102" s="201"/>
      <c r="AX5102" s="201"/>
      <c r="AZ5102" s="201"/>
      <c r="BB5102"/>
      <c r="BD5102" s="117" t="s">
        <v>7019</v>
      </c>
    </row>
    <row r="5103" spans="48:56" x14ac:dyDescent="0.25">
      <c r="AV5103" s="201"/>
      <c r="AW5103" s="201"/>
      <c r="AX5103" s="201"/>
      <c r="AZ5103" s="201"/>
      <c r="BB5103"/>
      <c r="BD5103" s="117" t="s">
        <v>7020</v>
      </c>
    </row>
    <row r="5104" spans="48:56" x14ac:dyDescent="0.25">
      <c r="AV5104" s="201"/>
      <c r="AW5104" s="201"/>
      <c r="AX5104" s="201"/>
      <c r="AZ5104" s="201"/>
      <c r="BB5104"/>
      <c r="BD5104" s="117" t="s">
        <v>7021</v>
      </c>
    </row>
    <row r="5105" spans="48:56" x14ac:dyDescent="0.25">
      <c r="AV5105" s="201"/>
      <c r="AW5105" s="201"/>
      <c r="AX5105" s="201"/>
      <c r="AZ5105" s="201"/>
      <c r="BB5105"/>
      <c r="BD5105" s="117" t="s">
        <v>7022</v>
      </c>
    </row>
    <row r="5106" spans="48:56" x14ac:dyDescent="0.25">
      <c r="AV5106" s="201"/>
      <c r="AW5106" s="201"/>
      <c r="AX5106" s="201"/>
      <c r="AZ5106" s="201"/>
      <c r="BB5106"/>
      <c r="BD5106" s="117" t="s">
        <v>7023</v>
      </c>
    </row>
    <row r="5107" spans="48:56" x14ac:dyDescent="0.25">
      <c r="AV5107" s="201"/>
      <c r="AW5107" s="201"/>
      <c r="AX5107" s="201"/>
      <c r="AZ5107" s="201"/>
      <c r="BB5107"/>
      <c r="BD5107" s="117" t="s">
        <v>7024</v>
      </c>
    </row>
    <row r="5108" spans="48:56" x14ac:dyDescent="0.25">
      <c r="AV5108" s="201"/>
      <c r="AW5108" s="201"/>
      <c r="AX5108" s="201"/>
      <c r="AZ5108" s="201"/>
      <c r="BB5108"/>
      <c r="BD5108" s="117" t="s">
        <v>7025</v>
      </c>
    </row>
    <row r="5109" spans="48:56" x14ac:dyDescent="0.25">
      <c r="AV5109" s="201"/>
      <c r="AW5109" s="201"/>
      <c r="AX5109" s="201"/>
      <c r="AZ5109" s="201"/>
      <c r="BB5109"/>
      <c r="BD5109" s="117" t="s">
        <v>7026</v>
      </c>
    </row>
    <row r="5110" spans="48:56" x14ac:dyDescent="0.25">
      <c r="AV5110" s="201"/>
      <c r="AW5110" s="201"/>
      <c r="AX5110" s="201"/>
      <c r="AZ5110" s="201"/>
      <c r="BB5110"/>
      <c r="BD5110" s="117" t="s">
        <v>7027</v>
      </c>
    </row>
    <row r="5111" spans="48:56" x14ac:dyDescent="0.25">
      <c r="AV5111" s="201"/>
      <c r="AW5111" s="201"/>
      <c r="AX5111" s="201"/>
      <c r="AZ5111" s="201"/>
      <c r="BB5111"/>
      <c r="BD5111" s="117" t="s">
        <v>7028</v>
      </c>
    </row>
    <row r="5112" spans="48:56" x14ac:dyDescent="0.25">
      <c r="AV5112" s="201"/>
      <c r="AW5112" s="201"/>
      <c r="AX5112" s="201"/>
      <c r="AZ5112" s="201"/>
      <c r="BB5112"/>
      <c r="BD5112" s="117" t="s">
        <v>7029</v>
      </c>
    </row>
    <row r="5113" spans="48:56" x14ac:dyDescent="0.25">
      <c r="AV5113" s="201"/>
      <c r="AW5113" s="201"/>
      <c r="AX5113" s="201"/>
      <c r="AZ5113" s="201"/>
      <c r="BB5113"/>
      <c r="BD5113" s="117" t="s">
        <v>7030</v>
      </c>
    </row>
    <row r="5114" spans="48:56" x14ac:dyDescent="0.25">
      <c r="AV5114" s="201"/>
      <c r="AW5114" s="201"/>
      <c r="AX5114" s="201"/>
      <c r="AZ5114" s="201"/>
      <c r="BB5114"/>
      <c r="BD5114" s="117" t="s">
        <v>7031</v>
      </c>
    </row>
    <row r="5115" spans="48:56" x14ac:dyDescent="0.25">
      <c r="AV5115" s="201"/>
      <c r="AW5115" s="201"/>
      <c r="AX5115" s="201"/>
      <c r="AZ5115" s="201"/>
      <c r="BB5115"/>
      <c r="BD5115" s="117" t="s">
        <v>7032</v>
      </c>
    </row>
    <row r="5116" spans="48:56" x14ac:dyDescent="0.25">
      <c r="AV5116" s="201"/>
      <c r="AW5116" s="201"/>
      <c r="AX5116" s="201"/>
      <c r="AZ5116" s="201"/>
      <c r="BB5116"/>
      <c r="BD5116" s="117" t="s">
        <v>7033</v>
      </c>
    </row>
    <row r="5117" spans="48:56" x14ac:dyDescent="0.25">
      <c r="AV5117" s="201"/>
      <c r="AW5117" s="201"/>
      <c r="AX5117" s="201"/>
      <c r="AZ5117" s="201"/>
      <c r="BB5117"/>
      <c r="BD5117" s="117" t="s">
        <v>7034</v>
      </c>
    </row>
    <row r="5118" spans="48:56" x14ac:dyDescent="0.25">
      <c r="AV5118" s="201"/>
      <c r="AW5118" s="201"/>
      <c r="AX5118" s="201"/>
      <c r="AZ5118" s="201"/>
      <c r="BB5118"/>
      <c r="BD5118" s="117" t="s">
        <v>7035</v>
      </c>
    </row>
    <row r="5119" spans="48:56" x14ac:dyDescent="0.25">
      <c r="AV5119" s="201"/>
      <c r="AW5119" s="201"/>
      <c r="AX5119" s="201"/>
      <c r="AZ5119" s="201"/>
      <c r="BB5119"/>
      <c r="BD5119" s="117" t="s">
        <v>7036</v>
      </c>
    </row>
    <row r="5120" spans="48:56" x14ac:dyDescent="0.25">
      <c r="AV5120" s="201"/>
      <c r="AW5120" s="201"/>
      <c r="AX5120" s="201"/>
      <c r="AZ5120" s="201"/>
      <c r="BB5120"/>
      <c r="BD5120" s="117" t="s">
        <v>7037</v>
      </c>
    </row>
    <row r="5121" spans="48:56" x14ac:dyDescent="0.25">
      <c r="AV5121" s="201"/>
      <c r="AW5121" s="201"/>
      <c r="AX5121" s="201"/>
      <c r="AZ5121" s="201"/>
      <c r="BB5121"/>
      <c r="BD5121" s="117" t="s">
        <v>7038</v>
      </c>
    </row>
    <row r="5122" spans="48:56" x14ac:dyDescent="0.25">
      <c r="AV5122" s="201"/>
      <c r="AW5122" s="201"/>
      <c r="AX5122" s="201"/>
      <c r="AZ5122" s="201"/>
      <c r="BB5122"/>
      <c r="BD5122" s="117" t="s">
        <v>7039</v>
      </c>
    </row>
    <row r="5123" spans="48:56" x14ac:dyDescent="0.25">
      <c r="AV5123" s="201"/>
      <c r="AW5123" s="201"/>
      <c r="AX5123" s="201"/>
      <c r="AZ5123" s="201"/>
      <c r="BB5123"/>
      <c r="BD5123" s="117" t="s">
        <v>7040</v>
      </c>
    </row>
    <row r="5124" spans="48:56" x14ac:dyDescent="0.25">
      <c r="AV5124" s="201"/>
      <c r="AW5124" s="201"/>
      <c r="AX5124" s="201"/>
      <c r="AZ5124" s="201"/>
      <c r="BB5124"/>
      <c r="BD5124" s="117" t="s">
        <v>7041</v>
      </c>
    </row>
    <row r="5125" spans="48:56" x14ac:dyDescent="0.25">
      <c r="AV5125" s="201"/>
      <c r="AW5125" s="201"/>
      <c r="AX5125" s="201"/>
      <c r="AZ5125" s="201"/>
      <c r="BB5125"/>
      <c r="BD5125" s="117" t="s">
        <v>7042</v>
      </c>
    </row>
    <row r="5126" spans="48:56" x14ac:dyDescent="0.25">
      <c r="AV5126" s="201"/>
      <c r="AW5126" s="201"/>
      <c r="AX5126" s="201"/>
      <c r="AZ5126" s="201"/>
      <c r="BB5126"/>
      <c r="BD5126" s="117" t="s">
        <v>7043</v>
      </c>
    </row>
    <row r="5127" spans="48:56" x14ac:dyDescent="0.25">
      <c r="AV5127" s="201"/>
      <c r="AW5127" s="201"/>
      <c r="AX5127" s="201"/>
      <c r="AZ5127" s="201"/>
      <c r="BB5127"/>
      <c r="BD5127" s="117" t="s">
        <v>7044</v>
      </c>
    </row>
    <row r="5128" spans="48:56" x14ac:dyDescent="0.25">
      <c r="AV5128" s="201"/>
      <c r="AW5128" s="201"/>
      <c r="AX5128" s="201"/>
      <c r="AZ5128" s="201"/>
      <c r="BB5128"/>
      <c r="BD5128" s="117" t="s">
        <v>7045</v>
      </c>
    </row>
    <row r="5129" spans="48:56" x14ac:dyDescent="0.25">
      <c r="AV5129" s="201"/>
      <c r="AW5129" s="201"/>
      <c r="AX5129" s="201"/>
      <c r="AZ5129" s="201"/>
      <c r="BB5129"/>
      <c r="BD5129" s="117" t="s">
        <v>7046</v>
      </c>
    </row>
    <row r="5130" spans="48:56" x14ac:dyDescent="0.25">
      <c r="AV5130" s="201"/>
      <c r="AW5130" s="201"/>
      <c r="AX5130" s="201"/>
      <c r="AZ5130" s="201"/>
      <c r="BB5130"/>
      <c r="BD5130" s="117" t="s">
        <v>7047</v>
      </c>
    </row>
    <row r="5131" spans="48:56" x14ac:dyDescent="0.25">
      <c r="AV5131" s="201"/>
      <c r="AW5131" s="201"/>
      <c r="AX5131" s="201"/>
      <c r="AZ5131" s="201"/>
      <c r="BB5131"/>
      <c r="BD5131" s="117" t="s">
        <v>7048</v>
      </c>
    </row>
    <row r="5132" spans="48:56" x14ac:dyDescent="0.25">
      <c r="AV5132" s="201"/>
      <c r="AW5132" s="201"/>
      <c r="AX5132" s="201"/>
      <c r="AZ5132" s="201"/>
      <c r="BB5132"/>
      <c r="BD5132" s="117" t="s">
        <v>7049</v>
      </c>
    </row>
    <row r="5133" spans="48:56" x14ac:dyDescent="0.25">
      <c r="AV5133" s="201"/>
      <c r="AW5133" s="201"/>
      <c r="AX5133" s="201"/>
      <c r="AZ5133" s="201"/>
      <c r="BB5133"/>
      <c r="BD5133" s="117" t="s">
        <v>7050</v>
      </c>
    </row>
    <row r="5134" spans="48:56" x14ac:dyDescent="0.25">
      <c r="AV5134" s="201"/>
      <c r="AW5134" s="201"/>
      <c r="AX5134" s="201"/>
      <c r="AZ5134" s="201"/>
      <c r="BB5134"/>
      <c r="BD5134" s="117" t="s">
        <v>7051</v>
      </c>
    </row>
    <row r="5135" spans="48:56" x14ac:dyDescent="0.25">
      <c r="AV5135" s="201"/>
      <c r="AW5135" s="201"/>
      <c r="AX5135" s="201"/>
      <c r="AZ5135" s="201"/>
      <c r="BB5135"/>
      <c r="BD5135" s="117" t="s">
        <v>7052</v>
      </c>
    </row>
    <row r="5136" spans="48:56" x14ac:dyDescent="0.25">
      <c r="AV5136" s="201"/>
      <c r="AW5136" s="201"/>
      <c r="AX5136" s="201"/>
      <c r="AZ5136" s="201"/>
      <c r="BB5136"/>
      <c r="BD5136" s="117" t="s">
        <v>7053</v>
      </c>
    </row>
    <row r="5137" spans="48:56" x14ac:dyDescent="0.25">
      <c r="AV5137" s="201"/>
      <c r="AW5137" s="201"/>
      <c r="AX5137" s="201"/>
      <c r="AZ5137" s="201"/>
      <c r="BB5137"/>
      <c r="BD5137" s="117" t="s">
        <v>7054</v>
      </c>
    </row>
    <row r="5138" spans="48:56" x14ac:dyDescent="0.25">
      <c r="AV5138" s="201"/>
      <c r="AW5138" s="201"/>
      <c r="AX5138" s="201"/>
      <c r="AZ5138" s="201"/>
      <c r="BB5138"/>
      <c r="BD5138" s="117" t="s">
        <v>7055</v>
      </c>
    </row>
    <row r="5139" spans="48:56" x14ac:dyDescent="0.25">
      <c r="AV5139" s="201"/>
      <c r="AW5139" s="201"/>
      <c r="AX5139" s="201"/>
      <c r="AZ5139" s="201"/>
      <c r="BB5139"/>
      <c r="BD5139" s="117" t="s">
        <v>7056</v>
      </c>
    </row>
    <row r="5140" spans="48:56" x14ac:dyDescent="0.25">
      <c r="AV5140" s="201"/>
      <c r="AW5140" s="201"/>
      <c r="AX5140" s="201"/>
      <c r="AZ5140" s="201"/>
      <c r="BB5140"/>
      <c r="BD5140" s="117" t="s">
        <v>7057</v>
      </c>
    </row>
    <row r="5141" spans="48:56" x14ac:dyDescent="0.25">
      <c r="AV5141" s="201"/>
      <c r="AW5141" s="201"/>
      <c r="AX5141" s="201"/>
      <c r="AZ5141" s="201"/>
      <c r="BB5141"/>
      <c r="BD5141" s="117" t="s">
        <v>7058</v>
      </c>
    </row>
    <row r="5142" spans="48:56" x14ac:dyDescent="0.25">
      <c r="AV5142" s="201"/>
      <c r="AW5142" s="201"/>
      <c r="AX5142" s="201"/>
      <c r="AZ5142" s="201"/>
      <c r="BB5142"/>
      <c r="BD5142" s="117" t="s">
        <v>7059</v>
      </c>
    </row>
    <row r="5143" spans="48:56" x14ac:dyDescent="0.25">
      <c r="AV5143" s="201"/>
      <c r="AW5143" s="201"/>
      <c r="AX5143" s="201"/>
      <c r="AZ5143" s="201"/>
      <c r="BB5143"/>
      <c r="BD5143" s="117" t="s">
        <v>7060</v>
      </c>
    </row>
    <row r="5144" spans="48:56" x14ac:dyDescent="0.25">
      <c r="AV5144" s="201"/>
      <c r="AW5144" s="201"/>
      <c r="AX5144" s="201"/>
      <c r="AZ5144" s="201"/>
      <c r="BB5144"/>
      <c r="BD5144" s="117" t="s">
        <v>7061</v>
      </c>
    </row>
    <row r="5145" spans="48:56" x14ac:dyDescent="0.25">
      <c r="AV5145" s="201"/>
      <c r="AW5145" s="201"/>
      <c r="AX5145" s="201"/>
      <c r="AZ5145" s="201"/>
      <c r="BB5145"/>
      <c r="BD5145" s="117" t="s">
        <v>7062</v>
      </c>
    </row>
    <row r="5146" spans="48:56" x14ac:dyDescent="0.25">
      <c r="AV5146" s="201"/>
      <c r="AW5146" s="201"/>
      <c r="AX5146" s="201"/>
      <c r="AZ5146" s="201"/>
      <c r="BB5146"/>
      <c r="BD5146" s="117" t="s">
        <v>7063</v>
      </c>
    </row>
    <row r="5147" spans="48:56" x14ac:dyDescent="0.25">
      <c r="AV5147" s="201"/>
      <c r="AW5147" s="201"/>
      <c r="AX5147" s="201"/>
      <c r="AZ5147" s="201"/>
      <c r="BB5147"/>
      <c r="BD5147" s="117" t="s">
        <v>7064</v>
      </c>
    </row>
    <row r="5148" spans="48:56" x14ac:dyDescent="0.25">
      <c r="AV5148" s="201"/>
      <c r="AW5148" s="201"/>
      <c r="AX5148" s="201"/>
      <c r="AZ5148" s="201"/>
      <c r="BB5148"/>
      <c r="BD5148" s="117" t="s">
        <v>7065</v>
      </c>
    </row>
    <row r="5149" spans="48:56" x14ac:dyDescent="0.25">
      <c r="AV5149" s="201"/>
      <c r="AW5149" s="201"/>
      <c r="AX5149" s="201"/>
      <c r="AZ5149" s="201"/>
      <c r="BB5149"/>
      <c r="BD5149" s="117" t="s">
        <v>7066</v>
      </c>
    </row>
    <row r="5150" spans="48:56" x14ac:dyDescent="0.25">
      <c r="AV5150" s="201"/>
      <c r="AW5150" s="201"/>
      <c r="AX5150" s="201"/>
      <c r="AZ5150" s="201"/>
      <c r="BB5150"/>
      <c r="BD5150" s="117" t="s">
        <v>7067</v>
      </c>
    </row>
    <row r="5151" spans="48:56" x14ac:dyDescent="0.25">
      <c r="AV5151" s="201"/>
      <c r="AW5151" s="201"/>
      <c r="AX5151" s="201"/>
      <c r="AZ5151" s="201"/>
      <c r="BB5151"/>
      <c r="BD5151" s="117" t="s">
        <v>7068</v>
      </c>
    </row>
    <row r="5152" spans="48:56" x14ac:dyDescent="0.25">
      <c r="AV5152" s="201"/>
      <c r="AW5152" s="201"/>
      <c r="AX5152" s="201"/>
      <c r="AZ5152" s="201"/>
      <c r="BB5152"/>
      <c r="BD5152" s="117" t="s">
        <v>7069</v>
      </c>
    </row>
    <row r="5153" spans="48:56" x14ac:dyDescent="0.25">
      <c r="AV5153" s="201"/>
      <c r="AW5153" s="201"/>
      <c r="AX5153" s="201"/>
      <c r="AZ5153" s="201"/>
      <c r="BB5153"/>
      <c r="BD5153" s="117" t="s">
        <v>7070</v>
      </c>
    </row>
    <row r="5154" spans="48:56" x14ac:dyDescent="0.25">
      <c r="AV5154" s="201"/>
      <c r="AW5154" s="201"/>
      <c r="AX5154" s="201"/>
      <c r="AZ5154" s="201"/>
      <c r="BB5154"/>
      <c r="BD5154" s="117" t="s">
        <v>7071</v>
      </c>
    </row>
    <row r="5155" spans="48:56" x14ac:dyDescent="0.25">
      <c r="AV5155" s="201"/>
      <c r="AW5155" s="201"/>
      <c r="AX5155" s="201"/>
      <c r="AZ5155" s="201"/>
      <c r="BB5155"/>
      <c r="BD5155" s="117" t="s">
        <v>7072</v>
      </c>
    </row>
    <row r="5156" spans="48:56" x14ac:dyDescent="0.25">
      <c r="AV5156" s="201"/>
      <c r="AW5156" s="201"/>
      <c r="AX5156" s="201"/>
      <c r="AZ5156" s="201"/>
      <c r="BB5156"/>
      <c r="BD5156" s="117" t="s">
        <v>7073</v>
      </c>
    </row>
    <row r="5157" spans="48:56" x14ac:dyDescent="0.25">
      <c r="AV5157" s="201"/>
      <c r="AW5157" s="201"/>
      <c r="AX5157" s="201"/>
      <c r="AZ5157" s="201"/>
      <c r="BB5157"/>
      <c r="BD5157" s="117" t="s">
        <v>7074</v>
      </c>
    </row>
    <row r="5158" spans="48:56" x14ac:dyDescent="0.25">
      <c r="AV5158" s="201"/>
      <c r="AW5158" s="201"/>
      <c r="AX5158" s="201"/>
      <c r="AZ5158" s="201"/>
      <c r="BB5158"/>
      <c r="BD5158" s="117" t="s">
        <v>7075</v>
      </c>
    </row>
    <row r="5159" spans="48:56" x14ac:dyDescent="0.25">
      <c r="AV5159" s="201"/>
      <c r="AW5159" s="201"/>
      <c r="AX5159" s="201"/>
      <c r="AZ5159" s="201"/>
      <c r="BB5159"/>
      <c r="BD5159" s="117" t="s">
        <v>7076</v>
      </c>
    </row>
    <row r="5160" spans="48:56" x14ac:dyDescent="0.25">
      <c r="AV5160" s="201"/>
      <c r="AW5160" s="201"/>
      <c r="AX5160" s="201"/>
      <c r="AZ5160" s="201"/>
      <c r="BB5160"/>
      <c r="BD5160" s="117" t="s">
        <v>7077</v>
      </c>
    </row>
    <row r="5161" spans="48:56" x14ac:dyDescent="0.25">
      <c r="AV5161" s="201"/>
      <c r="AW5161" s="201"/>
      <c r="AX5161" s="201"/>
      <c r="AZ5161" s="201"/>
      <c r="BB5161"/>
      <c r="BD5161" s="117" t="s">
        <v>7078</v>
      </c>
    </row>
    <row r="5162" spans="48:56" x14ac:dyDescent="0.25">
      <c r="AV5162" s="201"/>
      <c r="AW5162" s="201"/>
      <c r="AX5162" s="201"/>
      <c r="AZ5162" s="201"/>
      <c r="BB5162"/>
      <c r="BD5162" s="117" t="s">
        <v>7079</v>
      </c>
    </row>
    <row r="5163" spans="48:56" x14ac:dyDescent="0.25">
      <c r="AV5163" s="201"/>
      <c r="AW5163" s="201"/>
      <c r="AX5163" s="201"/>
      <c r="AZ5163" s="201"/>
      <c r="BB5163"/>
      <c r="BD5163" s="117" t="s">
        <v>7080</v>
      </c>
    </row>
    <row r="5164" spans="48:56" x14ac:dyDescent="0.25">
      <c r="AV5164" s="201"/>
      <c r="AW5164" s="201"/>
      <c r="AX5164" s="201"/>
      <c r="AZ5164" s="201"/>
      <c r="BB5164"/>
      <c r="BD5164" s="117" t="s">
        <v>7081</v>
      </c>
    </row>
    <row r="5165" spans="48:56" x14ac:dyDescent="0.25">
      <c r="AV5165" s="201"/>
      <c r="AW5165" s="201"/>
      <c r="AX5165" s="201"/>
      <c r="AZ5165" s="201"/>
      <c r="BB5165"/>
      <c r="BD5165" s="117" t="s">
        <v>7082</v>
      </c>
    </row>
    <row r="5166" spans="48:56" x14ac:dyDescent="0.25">
      <c r="AV5166" s="201"/>
      <c r="AW5166" s="201"/>
      <c r="AX5166" s="201"/>
      <c r="AZ5166" s="201"/>
      <c r="BB5166"/>
      <c r="BD5166" s="117" t="s">
        <v>7083</v>
      </c>
    </row>
    <row r="5167" spans="48:56" x14ac:dyDescent="0.25">
      <c r="AV5167" s="201"/>
      <c r="AW5167" s="201"/>
      <c r="AX5167" s="201"/>
      <c r="AZ5167" s="201"/>
      <c r="BB5167"/>
      <c r="BD5167" s="117" t="s">
        <v>7084</v>
      </c>
    </row>
    <row r="5168" spans="48:56" x14ac:dyDescent="0.25">
      <c r="AV5168" s="201"/>
      <c r="AW5168" s="201"/>
      <c r="AX5168" s="201"/>
      <c r="AZ5168" s="201"/>
      <c r="BB5168"/>
      <c r="BD5168" s="117" t="s">
        <v>7085</v>
      </c>
    </row>
    <row r="5169" spans="48:56" x14ac:dyDescent="0.25">
      <c r="AV5169" s="201"/>
      <c r="AW5169" s="201"/>
      <c r="AX5169" s="201"/>
      <c r="AZ5169" s="201"/>
      <c r="BB5169"/>
      <c r="BD5169" s="117" t="s">
        <v>7086</v>
      </c>
    </row>
    <row r="5170" spans="48:56" x14ac:dyDescent="0.25">
      <c r="AV5170" s="201"/>
      <c r="AW5170" s="201"/>
      <c r="AX5170" s="201"/>
      <c r="AZ5170" s="201"/>
      <c r="BB5170"/>
      <c r="BD5170" s="117" t="s">
        <v>7087</v>
      </c>
    </row>
    <row r="5171" spans="48:56" x14ac:dyDescent="0.25">
      <c r="AV5171" s="201"/>
      <c r="AW5171" s="201"/>
      <c r="AX5171" s="201"/>
      <c r="AZ5171" s="201"/>
      <c r="BB5171"/>
      <c r="BD5171" s="117" t="s">
        <v>7088</v>
      </c>
    </row>
    <row r="5172" spans="48:56" x14ac:dyDescent="0.25">
      <c r="AV5172" s="201"/>
      <c r="AW5172" s="201"/>
      <c r="AX5172" s="201"/>
      <c r="AZ5172" s="201"/>
      <c r="BB5172"/>
      <c r="BD5172" s="117" t="s">
        <v>7089</v>
      </c>
    </row>
    <row r="5173" spans="48:56" x14ac:dyDescent="0.25">
      <c r="AV5173" s="201"/>
      <c r="AW5173" s="201"/>
      <c r="AX5173" s="201"/>
      <c r="AZ5173" s="201"/>
      <c r="BB5173"/>
      <c r="BD5173" s="117" t="s">
        <v>7090</v>
      </c>
    </row>
    <row r="5174" spans="48:56" x14ac:dyDescent="0.25">
      <c r="AV5174" s="201"/>
      <c r="AW5174" s="201"/>
      <c r="AX5174" s="201"/>
      <c r="AZ5174" s="201"/>
      <c r="BB5174"/>
      <c r="BD5174" s="117" t="s">
        <v>7091</v>
      </c>
    </row>
    <row r="5175" spans="48:56" x14ac:dyDescent="0.25">
      <c r="AV5175" s="201"/>
      <c r="AW5175" s="201"/>
      <c r="AX5175" s="201"/>
      <c r="AZ5175" s="201"/>
      <c r="BB5175"/>
      <c r="BD5175" s="117" t="s">
        <v>7092</v>
      </c>
    </row>
    <row r="5176" spans="48:56" x14ac:dyDescent="0.25">
      <c r="AV5176" s="201"/>
      <c r="AW5176" s="201"/>
      <c r="AX5176" s="201"/>
      <c r="AZ5176" s="201"/>
      <c r="BB5176"/>
      <c r="BD5176" s="117" t="s">
        <v>7093</v>
      </c>
    </row>
    <row r="5177" spans="48:56" x14ac:dyDescent="0.25">
      <c r="AV5177" s="201"/>
      <c r="AW5177" s="201"/>
      <c r="AX5177" s="201"/>
      <c r="AZ5177" s="201"/>
      <c r="BB5177"/>
      <c r="BD5177" s="117" t="s">
        <v>7094</v>
      </c>
    </row>
    <row r="5178" spans="48:56" x14ac:dyDescent="0.25">
      <c r="AV5178" s="201"/>
      <c r="AW5178" s="201"/>
      <c r="AX5178" s="201"/>
      <c r="AZ5178" s="201"/>
      <c r="BB5178"/>
      <c r="BD5178" s="117" t="s">
        <v>7095</v>
      </c>
    </row>
    <row r="5179" spans="48:56" x14ac:dyDescent="0.25">
      <c r="AV5179" s="201"/>
      <c r="AW5179" s="201"/>
      <c r="AX5179" s="201"/>
      <c r="AZ5179" s="201"/>
      <c r="BB5179"/>
      <c r="BD5179" s="117" t="s">
        <v>7096</v>
      </c>
    </row>
    <row r="5180" spans="48:56" x14ac:dyDescent="0.25">
      <c r="AV5180" s="201"/>
      <c r="AW5180" s="201"/>
      <c r="AX5180" s="201"/>
      <c r="AZ5180" s="201"/>
      <c r="BB5180"/>
      <c r="BD5180" s="117" t="s">
        <v>7097</v>
      </c>
    </row>
    <row r="5181" spans="48:56" x14ac:dyDescent="0.25">
      <c r="AV5181" s="201"/>
      <c r="AW5181" s="201"/>
      <c r="AX5181" s="201"/>
      <c r="AZ5181" s="201"/>
      <c r="BB5181"/>
      <c r="BD5181" s="117" t="s">
        <v>7098</v>
      </c>
    </row>
    <row r="5182" spans="48:56" x14ac:dyDescent="0.25">
      <c r="AV5182" s="201"/>
      <c r="AW5182" s="201"/>
      <c r="AX5182" s="201"/>
      <c r="AZ5182" s="201"/>
      <c r="BB5182"/>
      <c r="BD5182" s="117" t="s">
        <v>7099</v>
      </c>
    </row>
    <row r="5183" spans="48:56" x14ac:dyDescent="0.25">
      <c r="AV5183" s="201"/>
      <c r="AW5183" s="201"/>
      <c r="AX5183" s="201"/>
      <c r="AZ5183" s="201"/>
      <c r="BB5183"/>
      <c r="BD5183" s="117" t="s">
        <v>7100</v>
      </c>
    </row>
    <row r="5184" spans="48:56" x14ac:dyDescent="0.25">
      <c r="AV5184" s="201"/>
      <c r="AW5184" s="201"/>
      <c r="AX5184" s="201"/>
      <c r="AZ5184" s="201"/>
      <c r="BB5184"/>
      <c r="BD5184" s="117" t="s">
        <v>7101</v>
      </c>
    </row>
    <row r="5185" spans="48:56" x14ac:dyDescent="0.25">
      <c r="AV5185" s="201"/>
      <c r="AW5185" s="201"/>
      <c r="AX5185" s="201"/>
      <c r="AZ5185" s="201"/>
      <c r="BB5185"/>
      <c r="BD5185" s="117" t="s">
        <v>7102</v>
      </c>
    </row>
    <row r="5186" spans="48:56" x14ac:dyDescent="0.25">
      <c r="AV5186" s="201"/>
      <c r="AW5186" s="201"/>
      <c r="AX5186" s="201"/>
      <c r="AZ5186" s="201"/>
      <c r="BB5186"/>
      <c r="BD5186" s="117" t="s">
        <v>7103</v>
      </c>
    </row>
    <row r="5187" spans="48:56" x14ac:dyDescent="0.25">
      <c r="AV5187" s="201"/>
      <c r="AW5187" s="201"/>
      <c r="AX5187" s="201"/>
      <c r="AZ5187" s="201"/>
      <c r="BB5187"/>
      <c r="BD5187" s="117" t="s">
        <v>7104</v>
      </c>
    </row>
    <row r="5188" spans="48:56" x14ac:dyDescent="0.25">
      <c r="AV5188" s="201"/>
      <c r="AW5188" s="201"/>
      <c r="AX5188" s="201"/>
      <c r="AZ5188" s="201"/>
      <c r="BB5188"/>
      <c r="BD5188" s="117" t="s">
        <v>7105</v>
      </c>
    </row>
    <row r="5189" spans="48:56" x14ac:dyDescent="0.25">
      <c r="AV5189" s="201"/>
      <c r="AW5189" s="201"/>
      <c r="AX5189" s="201"/>
      <c r="AZ5189" s="201"/>
      <c r="BB5189"/>
      <c r="BD5189" s="117" t="s">
        <v>7106</v>
      </c>
    </row>
    <row r="5190" spans="48:56" x14ac:dyDescent="0.25">
      <c r="AV5190" s="201"/>
      <c r="AW5190" s="201"/>
      <c r="AX5190" s="201"/>
      <c r="AZ5190" s="201"/>
      <c r="BB5190"/>
      <c r="BD5190" s="117" t="s">
        <v>7107</v>
      </c>
    </row>
    <row r="5191" spans="48:56" x14ac:dyDescent="0.25">
      <c r="AV5191" s="201"/>
      <c r="AW5191" s="201"/>
      <c r="AX5191" s="201"/>
      <c r="AZ5191" s="201"/>
      <c r="BB5191"/>
      <c r="BD5191" s="117" t="s">
        <v>7108</v>
      </c>
    </row>
    <row r="5192" spans="48:56" x14ac:dyDescent="0.25">
      <c r="AV5192" s="201"/>
      <c r="AW5192" s="201"/>
      <c r="AX5192" s="201"/>
      <c r="AZ5192" s="201"/>
      <c r="BB5192"/>
      <c r="BD5192" s="117" t="s">
        <v>7109</v>
      </c>
    </row>
    <row r="5193" spans="48:56" x14ac:dyDescent="0.25">
      <c r="AV5193" s="201"/>
      <c r="AW5193" s="201"/>
      <c r="AX5193" s="201"/>
      <c r="AZ5193" s="201"/>
      <c r="BB5193"/>
      <c r="BD5193" s="117" t="s">
        <v>7110</v>
      </c>
    </row>
    <row r="5194" spans="48:56" x14ac:dyDescent="0.25">
      <c r="AV5194" s="201"/>
      <c r="AW5194" s="201"/>
      <c r="AX5194" s="201"/>
      <c r="AZ5194" s="201"/>
      <c r="BB5194"/>
      <c r="BD5194" s="117" t="s">
        <v>7111</v>
      </c>
    </row>
    <row r="5195" spans="48:56" x14ac:dyDescent="0.25">
      <c r="AV5195" s="201"/>
      <c r="AW5195" s="201"/>
      <c r="AX5195" s="201"/>
      <c r="AZ5195" s="201"/>
      <c r="BB5195"/>
      <c r="BD5195" s="117" t="s">
        <v>7112</v>
      </c>
    </row>
    <row r="5196" spans="48:56" x14ac:dyDescent="0.25">
      <c r="AV5196" s="201"/>
      <c r="AW5196" s="201"/>
      <c r="AX5196" s="201"/>
      <c r="AZ5196" s="201"/>
      <c r="BB5196"/>
      <c r="BD5196" s="117" t="s">
        <v>7113</v>
      </c>
    </row>
    <row r="5197" spans="48:56" x14ac:dyDescent="0.25">
      <c r="AV5197" s="201"/>
      <c r="AW5197" s="201"/>
      <c r="AX5197" s="201"/>
      <c r="AZ5197" s="201"/>
      <c r="BB5197"/>
      <c r="BD5197" s="117" t="s">
        <v>7114</v>
      </c>
    </row>
    <row r="5198" spans="48:56" x14ac:dyDescent="0.25">
      <c r="AV5198" s="201"/>
      <c r="AW5198" s="201"/>
      <c r="AX5198" s="201"/>
      <c r="AZ5198" s="201"/>
      <c r="BB5198"/>
      <c r="BD5198" s="117" t="s">
        <v>7115</v>
      </c>
    </row>
    <row r="5199" spans="48:56" x14ac:dyDescent="0.25">
      <c r="AV5199" s="201"/>
      <c r="AW5199" s="201"/>
      <c r="AX5199" s="201"/>
      <c r="AZ5199" s="201"/>
      <c r="BB5199"/>
      <c r="BD5199" s="117" t="s">
        <v>7116</v>
      </c>
    </row>
    <row r="5200" spans="48:56" x14ac:dyDescent="0.25">
      <c r="AV5200" s="201"/>
      <c r="AW5200" s="201"/>
      <c r="AX5200" s="201"/>
      <c r="AZ5200" s="201"/>
      <c r="BB5200"/>
      <c r="BD5200" s="117" t="s">
        <v>7117</v>
      </c>
    </row>
    <row r="5201" spans="48:56" x14ac:dyDescent="0.25">
      <c r="AV5201" s="201"/>
      <c r="AW5201" s="201"/>
      <c r="AX5201" s="201"/>
      <c r="AZ5201" s="201"/>
      <c r="BB5201"/>
      <c r="BD5201" s="117" t="s">
        <v>7118</v>
      </c>
    </row>
    <row r="5202" spans="48:56" x14ac:dyDescent="0.25">
      <c r="AV5202" s="201"/>
      <c r="AW5202" s="201"/>
      <c r="AX5202" s="201"/>
      <c r="AZ5202" s="201"/>
      <c r="BB5202"/>
      <c r="BD5202" s="117" t="s">
        <v>7119</v>
      </c>
    </row>
    <row r="5203" spans="48:56" x14ac:dyDescent="0.25">
      <c r="AV5203" s="201"/>
      <c r="AW5203" s="201"/>
      <c r="AX5203" s="201"/>
      <c r="AZ5203" s="201"/>
      <c r="BB5203"/>
      <c r="BD5203" s="117" t="s">
        <v>7120</v>
      </c>
    </row>
    <row r="5204" spans="48:56" x14ac:dyDescent="0.25">
      <c r="AV5204" s="201"/>
      <c r="AW5204" s="201"/>
      <c r="AX5204" s="201"/>
      <c r="AZ5204" s="201"/>
      <c r="BB5204"/>
      <c r="BD5204" s="117" t="s">
        <v>7121</v>
      </c>
    </row>
    <row r="5205" spans="48:56" x14ac:dyDescent="0.25">
      <c r="AV5205" s="201"/>
      <c r="AW5205" s="201"/>
      <c r="AX5205" s="201"/>
      <c r="AZ5205" s="201"/>
      <c r="BB5205"/>
      <c r="BD5205" s="117" t="s">
        <v>7122</v>
      </c>
    </row>
    <row r="5206" spans="48:56" x14ac:dyDescent="0.25">
      <c r="AV5206" s="201"/>
      <c r="AW5206" s="201"/>
      <c r="AX5206" s="201"/>
      <c r="AZ5206" s="201"/>
      <c r="BB5206"/>
      <c r="BD5206" s="117" t="s">
        <v>7123</v>
      </c>
    </row>
    <row r="5207" spans="48:56" x14ac:dyDescent="0.25">
      <c r="AV5207" s="201"/>
      <c r="AW5207" s="201"/>
      <c r="AX5207" s="201"/>
      <c r="AZ5207" s="201"/>
      <c r="BB5207"/>
      <c r="BD5207" s="117" t="s">
        <v>7124</v>
      </c>
    </row>
    <row r="5208" spans="48:56" x14ac:dyDescent="0.25">
      <c r="AV5208" s="201"/>
      <c r="AW5208" s="201"/>
      <c r="AX5208" s="201"/>
      <c r="AZ5208" s="201"/>
      <c r="BB5208"/>
      <c r="BD5208" s="117" t="s">
        <v>7125</v>
      </c>
    </row>
    <row r="5209" spans="48:56" x14ac:dyDescent="0.25">
      <c r="AV5209" s="201"/>
      <c r="AW5209" s="201"/>
      <c r="AX5209" s="201"/>
      <c r="AZ5209" s="201"/>
      <c r="BB5209"/>
      <c r="BD5209" s="117" t="s">
        <v>7126</v>
      </c>
    </row>
    <row r="5210" spans="48:56" x14ac:dyDescent="0.25">
      <c r="AV5210" s="201"/>
      <c r="AW5210" s="201"/>
      <c r="AX5210" s="201"/>
      <c r="AZ5210" s="201"/>
      <c r="BB5210"/>
      <c r="BD5210" s="117" t="s">
        <v>7127</v>
      </c>
    </row>
    <row r="5211" spans="48:56" x14ac:dyDescent="0.25">
      <c r="AV5211" s="201"/>
      <c r="AW5211" s="201"/>
      <c r="AX5211" s="201"/>
      <c r="AZ5211" s="201"/>
      <c r="BB5211"/>
      <c r="BD5211" s="117" t="s">
        <v>7128</v>
      </c>
    </row>
    <row r="5212" spans="48:56" x14ac:dyDescent="0.25">
      <c r="AV5212" s="201"/>
      <c r="AW5212" s="201"/>
      <c r="AX5212" s="201"/>
      <c r="AZ5212" s="201"/>
      <c r="BB5212"/>
      <c r="BD5212" s="117" t="s">
        <v>7129</v>
      </c>
    </row>
    <row r="5213" spans="48:56" x14ac:dyDescent="0.25">
      <c r="AV5213" s="201"/>
      <c r="AW5213" s="201"/>
      <c r="AX5213" s="201"/>
      <c r="AZ5213" s="201"/>
      <c r="BB5213"/>
      <c r="BD5213" s="117" t="s">
        <v>7130</v>
      </c>
    </row>
    <row r="5214" spans="48:56" x14ac:dyDescent="0.25">
      <c r="AV5214" s="201"/>
      <c r="AW5214" s="201"/>
      <c r="AX5214" s="201"/>
      <c r="AZ5214" s="201"/>
      <c r="BB5214"/>
      <c r="BD5214" s="117" t="s">
        <v>7131</v>
      </c>
    </row>
    <row r="5215" spans="48:56" x14ac:dyDescent="0.25">
      <c r="AV5215" s="201"/>
      <c r="AW5215" s="201"/>
      <c r="AX5215" s="201"/>
      <c r="AZ5215" s="201"/>
      <c r="BB5215"/>
      <c r="BD5215" s="117" t="s">
        <v>7132</v>
      </c>
    </row>
    <row r="5216" spans="48:56" x14ac:dyDescent="0.25">
      <c r="AV5216" s="201"/>
      <c r="AW5216" s="201"/>
      <c r="AX5216" s="201"/>
      <c r="AZ5216" s="201"/>
      <c r="BB5216"/>
      <c r="BD5216" s="117" t="s">
        <v>7133</v>
      </c>
    </row>
    <row r="5217" spans="48:56" x14ac:dyDescent="0.25">
      <c r="AV5217" s="201"/>
      <c r="AW5217" s="201"/>
      <c r="AX5217" s="201"/>
      <c r="AZ5217" s="201"/>
      <c r="BB5217"/>
      <c r="BD5217" s="117" t="s">
        <v>7134</v>
      </c>
    </row>
    <row r="5218" spans="48:56" x14ac:dyDescent="0.25">
      <c r="AV5218" s="201"/>
      <c r="AW5218" s="201"/>
      <c r="AX5218" s="201"/>
      <c r="AZ5218" s="201"/>
      <c r="BB5218"/>
      <c r="BD5218" s="117" t="s">
        <v>7135</v>
      </c>
    </row>
    <row r="5219" spans="48:56" x14ac:dyDescent="0.25">
      <c r="AV5219" s="201"/>
      <c r="AW5219" s="201"/>
      <c r="AX5219" s="201"/>
      <c r="AZ5219" s="201"/>
      <c r="BB5219"/>
      <c r="BD5219" s="117" t="s">
        <v>7136</v>
      </c>
    </row>
    <row r="5220" spans="48:56" x14ac:dyDescent="0.25">
      <c r="AV5220" s="201"/>
      <c r="AW5220" s="201"/>
      <c r="AX5220" s="201"/>
      <c r="AZ5220" s="201"/>
      <c r="BB5220"/>
      <c r="BD5220" s="117" t="s">
        <v>7137</v>
      </c>
    </row>
    <row r="5221" spans="48:56" x14ac:dyDescent="0.25">
      <c r="AV5221" s="201"/>
      <c r="AW5221" s="201"/>
      <c r="AX5221" s="201"/>
      <c r="AZ5221" s="201"/>
      <c r="BB5221"/>
      <c r="BD5221" s="117" t="s">
        <v>7138</v>
      </c>
    </row>
    <row r="5222" spans="48:56" x14ac:dyDescent="0.25">
      <c r="AV5222" s="201"/>
      <c r="AW5222" s="201"/>
      <c r="AX5222" s="201"/>
      <c r="AZ5222" s="201"/>
      <c r="BB5222"/>
      <c r="BD5222" s="117" t="s">
        <v>7139</v>
      </c>
    </row>
    <row r="5223" spans="48:56" x14ac:dyDescent="0.25">
      <c r="AV5223" s="201"/>
      <c r="AW5223" s="201"/>
      <c r="AX5223" s="201"/>
      <c r="AZ5223" s="201"/>
      <c r="BB5223"/>
      <c r="BD5223" s="117" t="s">
        <v>7140</v>
      </c>
    </row>
    <row r="5224" spans="48:56" x14ac:dyDescent="0.25">
      <c r="AV5224" s="201"/>
      <c r="AW5224" s="201"/>
      <c r="AX5224" s="201"/>
      <c r="AZ5224" s="201"/>
      <c r="BB5224"/>
      <c r="BD5224" s="117" t="s">
        <v>7141</v>
      </c>
    </row>
    <row r="5225" spans="48:56" x14ac:dyDescent="0.25">
      <c r="AV5225" s="201"/>
      <c r="AW5225" s="201"/>
      <c r="AX5225" s="201"/>
      <c r="AZ5225" s="201"/>
      <c r="BB5225"/>
      <c r="BD5225" s="117" t="s">
        <v>7142</v>
      </c>
    </row>
    <row r="5226" spans="48:56" x14ac:dyDescent="0.25">
      <c r="AV5226" s="201"/>
      <c r="AW5226" s="201"/>
      <c r="AX5226" s="201"/>
      <c r="AZ5226" s="201"/>
      <c r="BB5226"/>
      <c r="BD5226" s="117" t="s">
        <v>7143</v>
      </c>
    </row>
    <row r="5227" spans="48:56" x14ac:dyDescent="0.25">
      <c r="AV5227" s="201"/>
      <c r="AW5227" s="201"/>
      <c r="AX5227" s="201"/>
      <c r="AZ5227" s="201"/>
      <c r="BB5227"/>
      <c r="BD5227" s="117" t="s">
        <v>7144</v>
      </c>
    </row>
    <row r="5228" spans="48:56" x14ac:dyDescent="0.25">
      <c r="AV5228" s="201"/>
      <c r="AW5228" s="201"/>
      <c r="AX5228" s="201"/>
      <c r="AZ5228" s="201"/>
      <c r="BB5228"/>
      <c r="BD5228" s="117" t="s">
        <v>7145</v>
      </c>
    </row>
    <row r="5229" spans="48:56" x14ac:dyDescent="0.25">
      <c r="AV5229" s="201"/>
      <c r="AW5229" s="201"/>
      <c r="AX5229" s="201"/>
      <c r="AZ5229" s="201"/>
      <c r="BB5229"/>
      <c r="BD5229" s="117" t="s">
        <v>7146</v>
      </c>
    </row>
    <row r="5230" spans="48:56" x14ac:dyDescent="0.25">
      <c r="AV5230" s="201"/>
      <c r="AW5230" s="201"/>
      <c r="AX5230" s="201"/>
      <c r="AZ5230" s="201"/>
      <c r="BB5230"/>
      <c r="BD5230" s="117" t="s">
        <v>7147</v>
      </c>
    </row>
    <row r="5231" spans="48:56" x14ac:dyDescent="0.25">
      <c r="AV5231" s="201"/>
      <c r="AW5231" s="201"/>
      <c r="AX5231" s="201"/>
      <c r="AZ5231" s="201"/>
      <c r="BB5231"/>
      <c r="BD5231" s="117" t="s">
        <v>7148</v>
      </c>
    </row>
    <row r="5232" spans="48:56" x14ac:dyDescent="0.25">
      <c r="AV5232" s="201"/>
      <c r="AW5232" s="201"/>
      <c r="AX5232" s="201"/>
      <c r="AZ5232" s="201"/>
      <c r="BB5232"/>
      <c r="BD5232" s="117" t="s">
        <v>7149</v>
      </c>
    </row>
    <row r="5233" spans="48:56" x14ac:dyDescent="0.25">
      <c r="AV5233" s="201"/>
      <c r="AW5233" s="201"/>
      <c r="AX5233" s="201"/>
      <c r="AZ5233" s="201"/>
      <c r="BB5233"/>
      <c r="BD5233" s="117" t="s">
        <v>7150</v>
      </c>
    </row>
    <row r="5234" spans="48:56" x14ac:dyDescent="0.25">
      <c r="AV5234" s="201"/>
      <c r="AW5234" s="201"/>
      <c r="AX5234" s="201"/>
      <c r="AZ5234" s="201"/>
      <c r="BB5234"/>
      <c r="BD5234" s="117" t="s">
        <v>7151</v>
      </c>
    </row>
    <row r="5235" spans="48:56" x14ac:dyDescent="0.25">
      <c r="AV5235" s="201"/>
      <c r="AW5235" s="201"/>
      <c r="AX5235" s="201"/>
      <c r="AZ5235" s="201"/>
      <c r="BB5235"/>
      <c r="BD5235" s="117" t="s">
        <v>7152</v>
      </c>
    </row>
    <row r="5236" spans="48:56" x14ac:dyDescent="0.25">
      <c r="AV5236" s="201"/>
      <c r="AW5236" s="201"/>
      <c r="AX5236" s="201"/>
      <c r="AZ5236" s="201"/>
      <c r="BB5236"/>
      <c r="BD5236" s="117" t="s">
        <v>7153</v>
      </c>
    </row>
    <row r="5237" spans="48:56" x14ac:dyDescent="0.25">
      <c r="AV5237" s="201"/>
      <c r="AW5237" s="201"/>
      <c r="AX5237" s="201"/>
      <c r="AZ5237" s="201"/>
      <c r="BB5237"/>
      <c r="BD5237" s="117" t="s">
        <v>7154</v>
      </c>
    </row>
    <row r="5238" spans="48:56" x14ac:dyDescent="0.25">
      <c r="AV5238" s="201"/>
      <c r="AW5238" s="201"/>
      <c r="AX5238" s="201"/>
      <c r="AZ5238" s="201"/>
      <c r="BB5238"/>
      <c r="BD5238" s="117" t="s">
        <v>7155</v>
      </c>
    </row>
    <row r="5239" spans="48:56" x14ac:dyDescent="0.25">
      <c r="AV5239" s="201"/>
      <c r="AW5239" s="201"/>
      <c r="AX5239" s="201"/>
      <c r="AZ5239" s="201"/>
      <c r="BB5239"/>
      <c r="BD5239" s="117" t="s">
        <v>7156</v>
      </c>
    </row>
    <row r="5240" spans="48:56" x14ac:dyDescent="0.25">
      <c r="AV5240" s="201"/>
      <c r="AW5240" s="201"/>
      <c r="AX5240" s="201"/>
      <c r="AZ5240" s="201"/>
      <c r="BB5240"/>
      <c r="BD5240" s="117" t="s">
        <v>7157</v>
      </c>
    </row>
    <row r="5241" spans="48:56" x14ac:dyDescent="0.25">
      <c r="AV5241" s="201"/>
      <c r="AW5241" s="201"/>
      <c r="AX5241" s="201"/>
      <c r="AZ5241" s="201"/>
      <c r="BB5241"/>
      <c r="BD5241" s="117" t="s">
        <v>7158</v>
      </c>
    </row>
    <row r="5242" spans="48:56" x14ac:dyDescent="0.25">
      <c r="AV5242" s="201"/>
      <c r="AW5242" s="201"/>
      <c r="AX5242" s="201"/>
      <c r="AZ5242" s="201"/>
      <c r="BB5242"/>
      <c r="BD5242" s="117" t="s">
        <v>7159</v>
      </c>
    </row>
    <row r="5243" spans="48:56" x14ac:dyDescent="0.25">
      <c r="AV5243" s="201"/>
      <c r="AW5243" s="201"/>
      <c r="AX5243" s="201"/>
      <c r="AZ5243" s="201"/>
      <c r="BB5243"/>
      <c r="BD5243" s="117" t="s">
        <v>7160</v>
      </c>
    </row>
    <row r="5244" spans="48:56" x14ac:dyDescent="0.25">
      <c r="AV5244" s="201"/>
      <c r="AW5244" s="201"/>
      <c r="AX5244" s="201"/>
      <c r="AZ5244" s="201"/>
      <c r="BB5244"/>
      <c r="BD5244" s="117" t="s">
        <v>7161</v>
      </c>
    </row>
    <row r="5245" spans="48:56" x14ac:dyDescent="0.25">
      <c r="AV5245" s="201"/>
      <c r="AW5245" s="201"/>
      <c r="AX5245" s="201"/>
      <c r="AZ5245" s="201"/>
      <c r="BB5245"/>
      <c r="BD5245" s="117" t="s">
        <v>7162</v>
      </c>
    </row>
    <row r="5246" spans="48:56" x14ac:dyDescent="0.25">
      <c r="AV5246" s="201"/>
      <c r="AW5246" s="201"/>
      <c r="AX5246" s="201"/>
      <c r="AZ5246" s="201"/>
      <c r="BB5246"/>
      <c r="BD5246" s="117" t="s">
        <v>7163</v>
      </c>
    </row>
    <row r="5247" spans="48:56" x14ac:dyDescent="0.25">
      <c r="AV5247" s="201"/>
      <c r="AW5247" s="201"/>
      <c r="AX5247" s="201"/>
      <c r="AZ5247" s="201"/>
      <c r="BB5247"/>
      <c r="BD5247" s="117" t="s">
        <v>7164</v>
      </c>
    </row>
    <row r="5248" spans="48:56" x14ac:dyDescent="0.25">
      <c r="AV5248" s="201"/>
      <c r="AW5248" s="201"/>
      <c r="AX5248" s="201"/>
      <c r="AZ5248" s="201"/>
      <c r="BB5248"/>
      <c r="BD5248" s="117" t="s">
        <v>7165</v>
      </c>
    </row>
    <row r="5249" spans="48:56" x14ac:dyDescent="0.25">
      <c r="AV5249" s="201"/>
      <c r="AW5249" s="201"/>
      <c r="AX5249" s="201"/>
      <c r="AZ5249" s="201"/>
      <c r="BB5249"/>
      <c r="BD5249" s="117" t="s">
        <v>7166</v>
      </c>
    </row>
    <row r="5250" spans="48:56" x14ac:dyDescent="0.25">
      <c r="AV5250" s="201"/>
      <c r="AW5250" s="201"/>
      <c r="AX5250" s="201"/>
      <c r="AZ5250" s="201"/>
      <c r="BB5250"/>
      <c r="BD5250" s="117" t="s">
        <v>7167</v>
      </c>
    </row>
    <row r="5251" spans="48:56" x14ac:dyDescent="0.25">
      <c r="AV5251" s="201"/>
      <c r="AW5251" s="201"/>
      <c r="AX5251" s="201"/>
      <c r="AZ5251" s="201"/>
      <c r="BB5251"/>
      <c r="BD5251" s="117" t="s">
        <v>7168</v>
      </c>
    </row>
    <row r="5252" spans="48:56" x14ac:dyDescent="0.25">
      <c r="AV5252" s="201"/>
      <c r="AW5252" s="201"/>
      <c r="AX5252" s="201"/>
      <c r="AZ5252" s="201"/>
      <c r="BB5252"/>
      <c r="BD5252" s="117" t="s">
        <v>7169</v>
      </c>
    </row>
    <row r="5253" spans="48:56" x14ac:dyDescent="0.25">
      <c r="AV5253" s="201"/>
      <c r="AW5253" s="201"/>
      <c r="AX5253" s="201"/>
      <c r="AZ5253" s="201"/>
      <c r="BB5253"/>
      <c r="BD5253" s="117" t="s">
        <v>7170</v>
      </c>
    </row>
    <row r="5254" spans="48:56" x14ac:dyDescent="0.25">
      <c r="AV5254" s="201"/>
      <c r="AW5254" s="201"/>
      <c r="AX5254" s="201"/>
      <c r="AZ5254" s="201"/>
      <c r="BB5254"/>
      <c r="BD5254" s="117" t="s">
        <v>7171</v>
      </c>
    </row>
    <row r="5255" spans="48:56" x14ac:dyDescent="0.25">
      <c r="AV5255" s="201"/>
      <c r="AW5255" s="201"/>
      <c r="AX5255" s="201"/>
      <c r="AZ5255" s="201"/>
      <c r="BB5255"/>
      <c r="BD5255" s="117" t="s">
        <v>7172</v>
      </c>
    </row>
    <row r="5256" spans="48:56" x14ac:dyDescent="0.25">
      <c r="AV5256" s="201"/>
      <c r="AW5256" s="201"/>
      <c r="AX5256" s="201"/>
      <c r="AZ5256" s="201"/>
      <c r="BB5256"/>
      <c r="BD5256" s="117" t="s">
        <v>7173</v>
      </c>
    </row>
    <row r="5257" spans="48:56" x14ac:dyDescent="0.25">
      <c r="AV5257" s="201"/>
      <c r="AW5257" s="201"/>
      <c r="AX5257" s="201"/>
      <c r="AZ5257" s="201"/>
      <c r="BB5257"/>
      <c r="BD5257" s="117" t="s">
        <v>7174</v>
      </c>
    </row>
    <row r="5258" spans="48:56" x14ac:dyDescent="0.25">
      <c r="AV5258" s="201"/>
      <c r="AW5258" s="201"/>
      <c r="AX5258" s="201"/>
      <c r="AZ5258" s="201"/>
      <c r="BB5258"/>
      <c r="BD5258" s="117" t="s">
        <v>7175</v>
      </c>
    </row>
    <row r="5259" spans="48:56" x14ac:dyDescent="0.25">
      <c r="AV5259" s="201"/>
      <c r="AW5259" s="201"/>
      <c r="AX5259" s="201"/>
      <c r="AZ5259" s="201"/>
      <c r="BB5259"/>
      <c r="BD5259" s="117" t="s">
        <v>7176</v>
      </c>
    </row>
    <row r="5260" spans="48:56" x14ac:dyDescent="0.25">
      <c r="AV5260" s="201"/>
      <c r="AW5260" s="201"/>
      <c r="AX5260" s="201"/>
      <c r="AZ5260" s="201"/>
      <c r="BB5260"/>
      <c r="BD5260" s="117" t="s">
        <v>7177</v>
      </c>
    </row>
    <row r="5261" spans="48:56" x14ac:dyDescent="0.25">
      <c r="AV5261" s="201"/>
      <c r="AW5261" s="201"/>
      <c r="AX5261" s="201"/>
      <c r="AZ5261" s="201"/>
      <c r="BB5261"/>
      <c r="BD5261" s="117" t="s">
        <v>7178</v>
      </c>
    </row>
    <row r="5262" spans="48:56" x14ac:dyDescent="0.25">
      <c r="AV5262" s="201"/>
      <c r="AW5262" s="201"/>
      <c r="AX5262" s="201"/>
      <c r="AZ5262" s="201"/>
      <c r="BB5262"/>
      <c r="BD5262" s="117" t="s">
        <v>7179</v>
      </c>
    </row>
    <row r="5263" spans="48:56" x14ac:dyDescent="0.25">
      <c r="AV5263" s="201"/>
      <c r="AW5263" s="201"/>
      <c r="AX5263" s="201"/>
      <c r="AZ5263" s="201"/>
      <c r="BB5263"/>
      <c r="BD5263" s="117" t="s">
        <v>7180</v>
      </c>
    </row>
    <row r="5264" spans="48:56" x14ac:dyDescent="0.25">
      <c r="AV5264" s="201"/>
      <c r="AW5264" s="201"/>
      <c r="AX5264" s="201"/>
      <c r="AZ5264" s="201"/>
      <c r="BB5264"/>
      <c r="BD5264" s="117" t="s">
        <v>7181</v>
      </c>
    </row>
    <row r="5265" spans="48:56" x14ac:dyDescent="0.25">
      <c r="AV5265" s="201"/>
      <c r="AW5265" s="201"/>
      <c r="AX5265" s="201"/>
      <c r="AZ5265" s="201"/>
      <c r="BB5265"/>
      <c r="BD5265" s="117" t="s">
        <v>7182</v>
      </c>
    </row>
    <row r="5266" spans="48:56" x14ac:dyDescent="0.25">
      <c r="AV5266" s="201"/>
      <c r="AW5266" s="201"/>
      <c r="AX5266" s="201"/>
      <c r="AZ5266" s="201"/>
      <c r="BB5266"/>
      <c r="BD5266" s="117" t="s">
        <v>7183</v>
      </c>
    </row>
    <row r="5267" spans="48:56" x14ac:dyDescent="0.25">
      <c r="AV5267" s="201"/>
      <c r="AW5267" s="201"/>
      <c r="AX5267" s="201"/>
      <c r="AZ5267" s="201"/>
      <c r="BB5267"/>
      <c r="BD5267" s="117" t="s">
        <v>7184</v>
      </c>
    </row>
    <row r="5268" spans="48:56" x14ac:dyDescent="0.25">
      <c r="AV5268" s="201"/>
      <c r="AW5268" s="201"/>
      <c r="AX5268" s="201"/>
      <c r="AZ5268" s="201"/>
      <c r="BB5268"/>
      <c r="BD5268" s="117" t="s">
        <v>7185</v>
      </c>
    </row>
    <row r="5269" spans="48:56" x14ac:dyDescent="0.25">
      <c r="AV5269" s="201"/>
      <c r="AW5269" s="201"/>
      <c r="AX5269" s="201"/>
      <c r="AZ5269" s="201"/>
      <c r="BB5269"/>
      <c r="BD5269" s="117" t="s">
        <v>7186</v>
      </c>
    </row>
    <row r="5270" spans="48:56" x14ac:dyDescent="0.25">
      <c r="AV5270" s="201"/>
      <c r="AW5270" s="201"/>
      <c r="AX5270" s="201"/>
      <c r="AZ5270" s="201"/>
      <c r="BB5270"/>
      <c r="BD5270" s="117" t="s">
        <v>7187</v>
      </c>
    </row>
    <row r="5271" spans="48:56" x14ac:dyDescent="0.25">
      <c r="AV5271" s="201"/>
      <c r="AW5271" s="201"/>
      <c r="AX5271" s="201"/>
      <c r="AZ5271" s="201"/>
      <c r="BB5271"/>
      <c r="BD5271" s="117" t="s">
        <v>7188</v>
      </c>
    </row>
    <row r="5272" spans="48:56" x14ac:dyDescent="0.25">
      <c r="AV5272" s="201"/>
      <c r="AW5272" s="201"/>
      <c r="AX5272" s="201"/>
      <c r="AZ5272" s="201"/>
      <c r="BB5272"/>
      <c r="BD5272" s="117" t="s">
        <v>7189</v>
      </c>
    </row>
    <row r="5273" spans="48:56" x14ac:dyDescent="0.25">
      <c r="AV5273" s="201"/>
      <c r="AW5273" s="201"/>
      <c r="AX5273" s="201"/>
      <c r="AZ5273" s="201"/>
      <c r="BB5273"/>
      <c r="BD5273" s="117" t="s">
        <v>7190</v>
      </c>
    </row>
    <row r="5274" spans="48:56" x14ac:dyDescent="0.25">
      <c r="AV5274" s="201"/>
      <c r="AW5274" s="201"/>
      <c r="AX5274" s="201"/>
      <c r="AZ5274" s="201"/>
      <c r="BB5274"/>
      <c r="BD5274" s="117" t="s">
        <v>7191</v>
      </c>
    </row>
    <row r="5275" spans="48:56" x14ac:dyDescent="0.25">
      <c r="AV5275" s="201"/>
      <c r="AW5275" s="201"/>
      <c r="AX5275" s="201"/>
      <c r="AZ5275" s="201"/>
      <c r="BB5275"/>
      <c r="BD5275" s="117" t="s">
        <v>7192</v>
      </c>
    </row>
    <row r="5276" spans="48:56" x14ac:dyDescent="0.25">
      <c r="AV5276" s="201"/>
      <c r="AW5276" s="201"/>
      <c r="AX5276" s="201"/>
      <c r="AZ5276" s="201"/>
      <c r="BB5276"/>
      <c r="BD5276" s="117" t="s">
        <v>7193</v>
      </c>
    </row>
    <row r="5277" spans="48:56" x14ac:dyDescent="0.25">
      <c r="AV5277" s="201"/>
      <c r="AW5277" s="201"/>
      <c r="AX5277" s="201"/>
      <c r="AZ5277" s="201"/>
      <c r="BB5277"/>
      <c r="BD5277" s="117" t="s">
        <v>7194</v>
      </c>
    </row>
    <row r="5278" spans="48:56" x14ac:dyDescent="0.25">
      <c r="AV5278" s="201"/>
      <c r="AW5278" s="201"/>
      <c r="AX5278" s="201"/>
      <c r="AZ5278" s="201"/>
      <c r="BB5278"/>
      <c r="BD5278" s="117" t="s">
        <v>7195</v>
      </c>
    </row>
    <row r="5279" spans="48:56" x14ac:dyDescent="0.25">
      <c r="AV5279" s="201"/>
      <c r="AW5279" s="201"/>
      <c r="AX5279" s="201"/>
      <c r="AZ5279" s="201"/>
      <c r="BB5279"/>
      <c r="BD5279" s="117" t="s">
        <v>7196</v>
      </c>
    </row>
    <row r="5280" spans="48:56" x14ac:dyDescent="0.25">
      <c r="AV5280" s="201"/>
      <c r="AW5280" s="201"/>
      <c r="AX5280" s="201"/>
      <c r="AZ5280" s="201"/>
      <c r="BB5280"/>
      <c r="BD5280" s="117" t="s">
        <v>7197</v>
      </c>
    </row>
    <row r="5281" spans="48:56" x14ac:dyDescent="0.25">
      <c r="AV5281" s="201"/>
      <c r="AW5281" s="201"/>
      <c r="AX5281" s="201"/>
      <c r="AZ5281" s="201"/>
      <c r="BB5281"/>
      <c r="BD5281" s="117" t="s">
        <v>7198</v>
      </c>
    </row>
    <row r="5282" spans="48:56" x14ac:dyDescent="0.25">
      <c r="AV5282" s="201"/>
      <c r="AW5282" s="201"/>
      <c r="AX5282" s="201"/>
      <c r="AZ5282" s="201"/>
      <c r="BB5282"/>
      <c r="BD5282" s="117" t="s">
        <v>7199</v>
      </c>
    </row>
    <row r="5283" spans="48:56" x14ac:dyDescent="0.25">
      <c r="AV5283" s="201"/>
      <c r="AW5283" s="201"/>
      <c r="AX5283" s="201"/>
      <c r="AZ5283" s="201"/>
      <c r="BB5283"/>
      <c r="BD5283" s="117" t="s">
        <v>7200</v>
      </c>
    </row>
    <row r="5284" spans="48:56" x14ac:dyDescent="0.25">
      <c r="AV5284" s="201"/>
      <c r="AW5284" s="201"/>
      <c r="AX5284" s="201"/>
      <c r="AZ5284" s="201"/>
      <c r="BB5284"/>
      <c r="BD5284" s="117" t="s">
        <v>7201</v>
      </c>
    </row>
    <row r="5285" spans="48:56" x14ac:dyDescent="0.25">
      <c r="AV5285" s="201"/>
      <c r="AW5285" s="201"/>
      <c r="AX5285" s="201"/>
      <c r="AZ5285" s="201"/>
      <c r="BB5285"/>
      <c r="BD5285" s="117" t="s">
        <v>7202</v>
      </c>
    </row>
    <row r="5286" spans="48:56" x14ac:dyDescent="0.25">
      <c r="AV5286" s="201"/>
      <c r="AW5286" s="201"/>
      <c r="AX5286" s="201"/>
      <c r="AZ5286" s="201"/>
      <c r="BB5286"/>
      <c r="BD5286" s="117" t="s">
        <v>7203</v>
      </c>
    </row>
    <row r="5287" spans="48:56" x14ac:dyDescent="0.25">
      <c r="AV5287" s="201"/>
      <c r="AW5287" s="201"/>
      <c r="AX5287" s="201"/>
      <c r="AZ5287" s="201"/>
      <c r="BB5287"/>
      <c r="BD5287" s="117" t="s">
        <v>7204</v>
      </c>
    </row>
    <row r="5288" spans="48:56" x14ac:dyDescent="0.25">
      <c r="AV5288" s="201"/>
      <c r="AW5288" s="201"/>
      <c r="AX5288" s="201"/>
      <c r="AZ5288" s="201"/>
      <c r="BB5288"/>
      <c r="BD5288" s="117" t="s">
        <v>7205</v>
      </c>
    </row>
    <row r="5289" spans="48:56" x14ac:dyDescent="0.25">
      <c r="AV5289" s="201"/>
      <c r="AW5289" s="201"/>
      <c r="AX5289" s="201"/>
      <c r="AZ5289" s="201"/>
      <c r="BB5289"/>
      <c r="BD5289" s="117" t="s">
        <v>7206</v>
      </c>
    </row>
    <row r="5290" spans="48:56" x14ac:dyDescent="0.25">
      <c r="AV5290" s="201"/>
      <c r="AW5290" s="201"/>
      <c r="AX5290" s="201"/>
      <c r="AZ5290" s="201"/>
      <c r="BB5290"/>
      <c r="BD5290" s="117" t="s">
        <v>7207</v>
      </c>
    </row>
    <row r="5291" spans="48:56" x14ac:dyDescent="0.25">
      <c r="AV5291" s="201"/>
      <c r="AW5291" s="201"/>
      <c r="AX5291" s="201"/>
      <c r="AZ5291" s="201"/>
      <c r="BB5291"/>
      <c r="BD5291" s="117" t="s">
        <v>7208</v>
      </c>
    </row>
    <row r="5292" spans="48:56" x14ac:dyDescent="0.25">
      <c r="AV5292" s="201"/>
      <c r="AW5292" s="201"/>
      <c r="AX5292" s="201"/>
      <c r="AZ5292" s="201"/>
      <c r="BB5292"/>
      <c r="BD5292" s="117" t="s">
        <v>7209</v>
      </c>
    </row>
    <row r="5293" spans="48:56" x14ac:dyDescent="0.25">
      <c r="AV5293" s="201"/>
      <c r="AW5293" s="201"/>
      <c r="AX5293" s="201"/>
      <c r="AZ5293" s="201"/>
      <c r="BB5293"/>
      <c r="BD5293" s="117" t="s">
        <v>7210</v>
      </c>
    </row>
    <row r="5294" spans="48:56" x14ac:dyDescent="0.25">
      <c r="AV5294" s="201"/>
      <c r="AW5294" s="201"/>
      <c r="AX5294" s="201"/>
      <c r="AZ5294" s="201"/>
      <c r="BB5294"/>
      <c r="BD5294" s="117" t="s">
        <v>7211</v>
      </c>
    </row>
    <row r="5295" spans="48:56" x14ac:dyDescent="0.25">
      <c r="AV5295" s="201"/>
      <c r="AW5295" s="201"/>
      <c r="AX5295" s="201"/>
      <c r="AZ5295" s="201"/>
      <c r="BB5295"/>
      <c r="BD5295" s="117" t="s">
        <v>7212</v>
      </c>
    </row>
    <row r="5296" spans="48:56" x14ac:dyDescent="0.25">
      <c r="AV5296" s="201"/>
      <c r="AW5296" s="201"/>
      <c r="AX5296" s="201"/>
      <c r="AZ5296" s="201"/>
      <c r="BB5296"/>
      <c r="BD5296" s="117" t="s">
        <v>7213</v>
      </c>
    </row>
    <row r="5297" spans="48:56" x14ac:dyDescent="0.25">
      <c r="AV5297" s="201"/>
      <c r="AW5297" s="201"/>
      <c r="AX5297" s="201"/>
      <c r="AZ5297" s="201"/>
      <c r="BB5297"/>
      <c r="BD5297" s="117" t="s">
        <v>7214</v>
      </c>
    </row>
    <row r="5298" spans="48:56" x14ac:dyDescent="0.25">
      <c r="AV5298" s="201"/>
      <c r="AW5298" s="201"/>
      <c r="AX5298" s="201"/>
      <c r="AZ5298" s="201"/>
      <c r="BB5298"/>
      <c r="BD5298" s="117" t="s">
        <v>7215</v>
      </c>
    </row>
    <row r="5299" spans="48:56" x14ac:dyDescent="0.25">
      <c r="AV5299" s="201"/>
      <c r="AW5299" s="201"/>
      <c r="AX5299" s="201"/>
      <c r="AZ5299" s="201"/>
      <c r="BB5299"/>
      <c r="BD5299" s="117" t="s">
        <v>7216</v>
      </c>
    </row>
    <row r="5300" spans="48:56" x14ac:dyDescent="0.25">
      <c r="AV5300" s="201"/>
      <c r="AW5300" s="201"/>
      <c r="AX5300" s="201"/>
      <c r="AZ5300" s="201"/>
      <c r="BB5300"/>
      <c r="BD5300" s="117" t="s">
        <v>7217</v>
      </c>
    </row>
    <row r="5301" spans="48:56" x14ac:dyDescent="0.25">
      <c r="AV5301" s="201"/>
      <c r="AW5301" s="201"/>
      <c r="AX5301" s="201"/>
      <c r="AZ5301" s="201"/>
      <c r="BB5301"/>
      <c r="BD5301" s="117" t="s">
        <v>7218</v>
      </c>
    </row>
    <row r="5302" spans="48:56" x14ac:dyDescent="0.25">
      <c r="AV5302" s="201"/>
      <c r="AW5302" s="201"/>
      <c r="AX5302" s="201"/>
      <c r="AZ5302" s="201"/>
      <c r="BB5302"/>
      <c r="BD5302" s="117" t="s">
        <v>7219</v>
      </c>
    </row>
    <row r="5303" spans="48:56" x14ac:dyDescent="0.25">
      <c r="AV5303" s="201"/>
      <c r="AW5303" s="201"/>
      <c r="AX5303" s="201"/>
      <c r="AZ5303" s="201"/>
      <c r="BB5303"/>
      <c r="BD5303" s="117" t="s">
        <v>7220</v>
      </c>
    </row>
    <row r="5304" spans="48:56" x14ac:dyDescent="0.25">
      <c r="AV5304" s="201"/>
      <c r="AW5304" s="201"/>
      <c r="AX5304" s="201"/>
      <c r="AZ5304" s="201"/>
      <c r="BB5304"/>
      <c r="BD5304" s="117" t="s">
        <v>7221</v>
      </c>
    </row>
    <row r="5305" spans="48:56" x14ac:dyDescent="0.25">
      <c r="AV5305" s="201"/>
      <c r="AW5305" s="201"/>
      <c r="AX5305" s="201"/>
      <c r="AZ5305" s="201"/>
      <c r="BB5305"/>
      <c r="BD5305" s="117" t="s">
        <v>7222</v>
      </c>
    </row>
    <row r="5306" spans="48:56" x14ac:dyDescent="0.25">
      <c r="AV5306" s="201"/>
      <c r="AW5306" s="201"/>
      <c r="AX5306" s="201"/>
      <c r="AZ5306" s="201"/>
      <c r="BB5306"/>
      <c r="BD5306" s="117" t="s">
        <v>7223</v>
      </c>
    </row>
    <row r="5307" spans="48:56" x14ac:dyDescent="0.25">
      <c r="AV5307" s="201"/>
      <c r="AW5307" s="201"/>
      <c r="AX5307" s="201"/>
      <c r="AZ5307" s="201"/>
      <c r="BB5307"/>
      <c r="BD5307" s="117" t="s">
        <v>7224</v>
      </c>
    </row>
    <row r="5308" spans="48:56" x14ac:dyDescent="0.25">
      <c r="AV5308" s="201"/>
      <c r="AW5308" s="201"/>
      <c r="AX5308" s="201"/>
      <c r="AZ5308" s="201"/>
      <c r="BB5308"/>
      <c r="BD5308" s="117" t="s">
        <v>7225</v>
      </c>
    </row>
    <row r="5309" spans="48:56" x14ac:dyDescent="0.25">
      <c r="AV5309" s="201"/>
      <c r="AW5309" s="201"/>
      <c r="AX5309" s="201"/>
      <c r="AZ5309" s="201"/>
      <c r="BB5309"/>
      <c r="BD5309" s="117" t="s">
        <v>7226</v>
      </c>
    </row>
    <row r="5310" spans="48:56" x14ac:dyDescent="0.25">
      <c r="AV5310" s="201"/>
      <c r="AW5310" s="201"/>
      <c r="AX5310" s="201"/>
      <c r="AZ5310" s="201"/>
      <c r="BB5310"/>
      <c r="BD5310" s="117" t="s">
        <v>7227</v>
      </c>
    </row>
    <row r="5311" spans="48:56" x14ac:dyDescent="0.25">
      <c r="AV5311" s="201"/>
      <c r="AW5311" s="201"/>
      <c r="AX5311" s="201"/>
      <c r="AZ5311" s="201"/>
      <c r="BB5311"/>
      <c r="BD5311" s="117" t="s">
        <v>7228</v>
      </c>
    </row>
    <row r="5312" spans="48:56" x14ac:dyDescent="0.25">
      <c r="AV5312" s="201"/>
      <c r="AW5312" s="201"/>
      <c r="AX5312" s="201"/>
      <c r="AZ5312" s="201"/>
      <c r="BB5312"/>
      <c r="BD5312" s="117" t="s">
        <v>7229</v>
      </c>
    </row>
    <row r="5313" spans="48:56" x14ac:dyDescent="0.25">
      <c r="AV5313" s="201"/>
      <c r="AW5313" s="201"/>
      <c r="AX5313" s="201"/>
      <c r="AZ5313" s="201"/>
      <c r="BB5313"/>
      <c r="BD5313" s="117" t="s">
        <v>7230</v>
      </c>
    </row>
    <row r="5314" spans="48:56" x14ac:dyDescent="0.25">
      <c r="AV5314" s="201"/>
      <c r="AW5314" s="201"/>
      <c r="AX5314" s="201"/>
      <c r="AZ5314" s="201"/>
      <c r="BB5314"/>
      <c r="BD5314" s="117" t="s">
        <v>7231</v>
      </c>
    </row>
    <row r="5315" spans="48:56" x14ac:dyDescent="0.25">
      <c r="AV5315" s="201"/>
      <c r="AW5315" s="201"/>
      <c r="AX5315" s="201"/>
      <c r="AZ5315" s="201"/>
      <c r="BB5315"/>
      <c r="BD5315" s="117" t="s">
        <v>7232</v>
      </c>
    </row>
    <row r="5316" spans="48:56" x14ac:dyDescent="0.25">
      <c r="AV5316" s="201"/>
      <c r="AW5316" s="201"/>
      <c r="AX5316" s="201"/>
      <c r="AZ5316" s="201"/>
      <c r="BB5316"/>
      <c r="BD5316" s="117" t="s">
        <v>7233</v>
      </c>
    </row>
    <row r="5317" spans="48:56" x14ac:dyDescent="0.25">
      <c r="AV5317" s="201"/>
      <c r="AW5317" s="201"/>
      <c r="AX5317" s="201"/>
      <c r="AZ5317" s="201"/>
      <c r="BB5317"/>
      <c r="BD5317" s="117" t="s">
        <v>7234</v>
      </c>
    </row>
    <row r="5318" spans="48:56" x14ac:dyDescent="0.25">
      <c r="AV5318" s="201"/>
      <c r="AW5318" s="201"/>
      <c r="AX5318" s="201"/>
      <c r="AZ5318" s="201"/>
      <c r="BB5318"/>
      <c r="BD5318" s="117" t="s">
        <v>7235</v>
      </c>
    </row>
    <row r="5319" spans="48:56" x14ac:dyDescent="0.25">
      <c r="AV5319" s="201"/>
      <c r="AW5319" s="201"/>
      <c r="AX5319" s="201"/>
      <c r="AZ5319" s="201"/>
      <c r="BB5319"/>
      <c r="BD5319" s="117" t="s">
        <v>7236</v>
      </c>
    </row>
    <row r="5320" spans="48:56" x14ac:dyDescent="0.25">
      <c r="AV5320" s="201"/>
      <c r="AW5320" s="201"/>
      <c r="AX5320" s="201"/>
      <c r="AZ5320" s="201"/>
      <c r="BB5320"/>
      <c r="BD5320" s="117" t="s">
        <v>7237</v>
      </c>
    </row>
    <row r="5321" spans="48:56" x14ac:dyDescent="0.25">
      <c r="AV5321" s="201"/>
      <c r="AW5321" s="201"/>
      <c r="AX5321" s="201"/>
      <c r="AZ5321" s="201"/>
      <c r="BB5321"/>
      <c r="BD5321" s="117" t="s">
        <v>7238</v>
      </c>
    </row>
    <row r="5322" spans="48:56" x14ac:dyDescent="0.25">
      <c r="AV5322" s="201"/>
      <c r="AW5322" s="201"/>
      <c r="AX5322" s="201"/>
      <c r="AZ5322" s="201"/>
      <c r="BB5322"/>
      <c r="BD5322" s="117" t="s">
        <v>7239</v>
      </c>
    </row>
    <row r="5323" spans="48:56" x14ac:dyDescent="0.25">
      <c r="AV5323" s="201"/>
      <c r="AW5323" s="201"/>
      <c r="AX5323" s="201"/>
      <c r="AZ5323" s="201"/>
      <c r="BB5323"/>
      <c r="BD5323" s="117" t="s">
        <v>7240</v>
      </c>
    </row>
    <row r="5324" spans="48:56" x14ac:dyDescent="0.25">
      <c r="AV5324" s="201"/>
      <c r="AW5324" s="201"/>
      <c r="AX5324" s="201"/>
      <c r="AZ5324" s="201"/>
      <c r="BB5324"/>
      <c r="BD5324" s="117" t="s">
        <v>7241</v>
      </c>
    </row>
    <row r="5325" spans="48:56" x14ac:dyDescent="0.25">
      <c r="AV5325" s="201"/>
      <c r="AW5325" s="201"/>
      <c r="AX5325" s="201"/>
      <c r="AZ5325" s="201"/>
      <c r="BB5325"/>
      <c r="BD5325" s="117" t="s">
        <v>7242</v>
      </c>
    </row>
    <row r="5326" spans="48:56" x14ac:dyDescent="0.25">
      <c r="AV5326" s="201"/>
      <c r="AW5326" s="201"/>
      <c r="AX5326" s="201"/>
      <c r="AZ5326" s="201"/>
      <c r="BB5326"/>
      <c r="BD5326" s="117" t="s">
        <v>7243</v>
      </c>
    </row>
    <row r="5327" spans="48:56" x14ac:dyDescent="0.25">
      <c r="AV5327" s="201"/>
      <c r="AW5327" s="201"/>
      <c r="AX5327" s="201"/>
      <c r="AZ5327" s="201"/>
      <c r="BB5327"/>
      <c r="BD5327" s="117" t="s">
        <v>7244</v>
      </c>
    </row>
    <row r="5328" spans="48:56" x14ac:dyDescent="0.25">
      <c r="AV5328" s="201"/>
      <c r="AW5328" s="201"/>
      <c r="AX5328" s="201"/>
      <c r="AZ5328" s="201"/>
      <c r="BB5328"/>
      <c r="BD5328" s="117" t="s">
        <v>7245</v>
      </c>
    </row>
    <row r="5329" spans="48:56" x14ac:dyDescent="0.25">
      <c r="AV5329" s="201"/>
      <c r="AW5329" s="201"/>
      <c r="AX5329" s="201"/>
      <c r="AZ5329" s="201"/>
      <c r="BB5329"/>
      <c r="BD5329" s="117" t="s">
        <v>7246</v>
      </c>
    </row>
    <row r="5330" spans="48:56" x14ac:dyDescent="0.25">
      <c r="AV5330" s="201"/>
      <c r="AW5330" s="201"/>
      <c r="AX5330" s="201"/>
      <c r="AZ5330" s="201"/>
      <c r="BB5330"/>
      <c r="BD5330" s="117" t="s">
        <v>7247</v>
      </c>
    </row>
    <row r="5331" spans="48:56" x14ac:dyDescent="0.25">
      <c r="AV5331" s="201"/>
      <c r="AW5331" s="201"/>
      <c r="AX5331" s="201"/>
      <c r="AZ5331" s="201"/>
      <c r="BB5331"/>
      <c r="BD5331" s="117" t="s">
        <v>7248</v>
      </c>
    </row>
    <row r="5332" spans="48:56" x14ac:dyDescent="0.25">
      <c r="AV5332" s="201"/>
      <c r="AW5332" s="201"/>
      <c r="AX5332" s="201"/>
      <c r="AZ5332" s="201"/>
      <c r="BB5332"/>
      <c r="BD5332" s="117" t="s">
        <v>7249</v>
      </c>
    </row>
    <row r="5333" spans="48:56" x14ac:dyDescent="0.25">
      <c r="AV5333" s="201"/>
      <c r="AW5333" s="201"/>
      <c r="AX5333" s="201"/>
      <c r="AZ5333" s="201"/>
      <c r="BB5333"/>
      <c r="BD5333" s="117" t="s">
        <v>7250</v>
      </c>
    </row>
    <row r="5334" spans="48:56" x14ac:dyDescent="0.25">
      <c r="AV5334" s="201"/>
      <c r="AW5334" s="201"/>
      <c r="AX5334" s="201"/>
      <c r="AZ5334" s="201"/>
      <c r="BB5334"/>
      <c r="BD5334" s="117" t="s">
        <v>7251</v>
      </c>
    </row>
    <row r="5335" spans="48:56" x14ac:dyDescent="0.25">
      <c r="AV5335" s="201"/>
      <c r="AW5335" s="201"/>
      <c r="AX5335" s="201"/>
      <c r="AZ5335" s="201"/>
      <c r="BB5335"/>
      <c r="BD5335" s="117" t="s">
        <v>7252</v>
      </c>
    </row>
    <row r="5336" spans="48:56" x14ac:dyDescent="0.25">
      <c r="AV5336" s="201"/>
      <c r="AW5336" s="201"/>
      <c r="AX5336" s="201"/>
      <c r="AZ5336" s="201"/>
      <c r="BB5336"/>
      <c r="BD5336" s="117" t="s">
        <v>7253</v>
      </c>
    </row>
    <row r="5337" spans="48:56" x14ac:dyDescent="0.25">
      <c r="AV5337" s="201"/>
      <c r="AW5337" s="201"/>
      <c r="AX5337" s="201"/>
      <c r="AZ5337" s="201"/>
      <c r="BB5337"/>
      <c r="BD5337" s="117" t="s">
        <v>7254</v>
      </c>
    </row>
    <row r="5338" spans="48:56" x14ac:dyDescent="0.25">
      <c r="AV5338" s="201"/>
      <c r="AW5338" s="201"/>
      <c r="AX5338" s="201"/>
      <c r="AZ5338" s="201"/>
      <c r="BB5338"/>
      <c r="BD5338" s="117" t="s">
        <v>7255</v>
      </c>
    </row>
    <row r="5339" spans="48:56" x14ac:dyDescent="0.25">
      <c r="AV5339" s="201"/>
      <c r="AW5339" s="201"/>
      <c r="AX5339" s="201"/>
      <c r="AZ5339" s="201"/>
      <c r="BB5339"/>
      <c r="BD5339" s="117" t="s">
        <v>7256</v>
      </c>
    </row>
    <row r="5340" spans="48:56" x14ac:dyDescent="0.25">
      <c r="AV5340" s="201"/>
      <c r="AW5340" s="201"/>
      <c r="AX5340" s="201"/>
      <c r="AZ5340" s="201"/>
      <c r="BB5340"/>
      <c r="BD5340" s="117" t="s">
        <v>7257</v>
      </c>
    </row>
    <row r="5341" spans="48:56" x14ac:dyDescent="0.25">
      <c r="AV5341" s="201"/>
      <c r="AW5341" s="201"/>
      <c r="AX5341" s="201"/>
      <c r="AZ5341" s="201"/>
      <c r="BB5341"/>
      <c r="BD5341" s="117" t="s">
        <v>7258</v>
      </c>
    </row>
    <row r="5342" spans="48:56" x14ac:dyDescent="0.25">
      <c r="AV5342" s="201"/>
      <c r="AW5342" s="201"/>
      <c r="AX5342" s="201"/>
      <c r="AZ5342" s="201"/>
      <c r="BB5342"/>
      <c r="BD5342" s="117" t="s">
        <v>7259</v>
      </c>
    </row>
    <row r="5343" spans="48:56" x14ac:dyDescent="0.25">
      <c r="AV5343" s="201"/>
      <c r="AW5343" s="201"/>
      <c r="AX5343" s="201"/>
      <c r="AZ5343" s="201"/>
      <c r="BB5343"/>
      <c r="BD5343" s="117" t="s">
        <v>7260</v>
      </c>
    </row>
    <row r="5344" spans="48:56" x14ac:dyDescent="0.25">
      <c r="AV5344" s="201"/>
      <c r="AW5344" s="201"/>
      <c r="AX5344" s="201"/>
      <c r="AZ5344" s="201"/>
      <c r="BB5344"/>
      <c r="BD5344" s="117" t="s">
        <v>7261</v>
      </c>
    </row>
    <row r="5345" spans="48:56" x14ac:dyDescent="0.25">
      <c r="AV5345" s="201"/>
      <c r="AW5345" s="201"/>
      <c r="AX5345" s="201"/>
      <c r="AZ5345" s="201"/>
      <c r="BB5345"/>
      <c r="BD5345" s="117" t="s">
        <v>7262</v>
      </c>
    </row>
    <row r="5346" spans="48:56" x14ac:dyDescent="0.25">
      <c r="AV5346" s="201"/>
      <c r="AW5346" s="201"/>
      <c r="AX5346" s="201"/>
      <c r="AZ5346" s="201"/>
      <c r="BB5346"/>
      <c r="BD5346" s="117" t="s">
        <v>7263</v>
      </c>
    </row>
    <row r="5347" spans="48:56" x14ac:dyDescent="0.25">
      <c r="AV5347" s="201"/>
      <c r="AW5347" s="201"/>
      <c r="AX5347" s="201"/>
      <c r="AZ5347" s="201"/>
      <c r="BB5347"/>
      <c r="BD5347" s="117" t="s">
        <v>7264</v>
      </c>
    </row>
    <row r="5348" spans="48:56" x14ac:dyDescent="0.25">
      <c r="AV5348" s="201"/>
      <c r="AW5348" s="201"/>
      <c r="AX5348" s="201"/>
      <c r="AZ5348" s="201"/>
      <c r="BB5348"/>
      <c r="BD5348" s="117" t="s">
        <v>7265</v>
      </c>
    </row>
    <row r="5349" spans="48:56" x14ac:dyDescent="0.25">
      <c r="AV5349" s="201"/>
      <c r="AW5349" s="201"/>
      <c r="AX5349" s="201"/>
      <c r="AZ5349" s="201"/>
      <c r="BB5349"/>
      <c r="BD5349" s="117" t="s">
        <v>7266</v>
      </c>
    </row>
    <row r="5350" spans="48:56" x14ac:dyDescent="0.25">
      <c r="AV5350" s="201"/>
      <c r="AW5350" s="201"/>
      <c r="AX5350" s="201"/>
      <c r="AZ5350" s="201"/>
      <c r="BB5350"/>
      <c r="BD5350" s="117" t="s">
        <v>7267</v>
      </c>
    </row>
    <row r="5351" spans="48:56" x14ac:dyDescent="0.25">
      <c r="AV5351" s="201"/>
      <c r="AW5351" s="201"/>
      <c r="AX5351" s="201"/>
      <c r="AZ5351" s="201"/>
      <c r="BB5351"/>
      <c r="BD5351" s="117" t="s">
        <v>7268</v>
      </c>
    </row>
    <row r="5352" spans="48:56" x14ac:dyDescent="0.25">
      <c r="AV5352" s="201"/>
      <c r="AW5352" s="201"/>
      <c r="AX5352" s="201"/>
      <c r="AZ5352" s="201"/>
      <c r="BB5352"/>
      <c r="BD5352" s="117" t="s">
        <v>7269</v>
      </c>
    </row>
    <row r="5353" spans="48:56" x14ac:dyDescent="0.25">
      <c r="AV5353" s="201"/>
      <c r="AW5353" s="201"/>
      <c r="AX5353" s="201"/>
      <c r="AZ5353" s="201"/>
      <c r="BB5353"/>
      <c r="BD5353" s="117" t="s">
        <v>7270</v>
      </c>
    </row>
    <row r="5354" spans="48:56" x14ac:dyDescent="0.25">
      <c r="AV5354" s="201"/>
      <c r="AW5354" s="201"/>
      <c r="AX5354" s="201"/>
      <c r="AZ5354" s="201"/>
      <c r="BB5354"/>
      <c r="BD5354" s="117" t="s">
        <v>7271</v>
      </c>
    </row>
    <row r="5355" spans="48:56" x14ac:dyDescent="0.25">
      <c r="AV5355" s="201"/>
      <c r="AW5355" s="201"/>
      <c r="AX5355" s="201"/>
      <c r="AZ5355" s="201"/>
      <c r="BB5355"/>
      <c r="BD5355" s="117" t="s">
        <v>7272</v>
      </c>
    </row>
    <row r="5356" spans="48:56" x14ac:dyDescent="0.25">
      <c r="AV5356" s="201"/>
      <c r="AW5356" s="201"/>
      <c r="AX5356" s="201"/>
      <c r="AZ5356" s="201"/>
      <c r="BB5356"/>
      <c r="BD5356" s="117" t="s">
        <v>7273</v>
      </c>
    </row>
    <row r="5357" spans="48:56" x14ac:dyDescent="0.25">
      <c r="AV5357" s="201"/>
      <c r="AW5357" s="201"/>
      <c r="AX5357" s="201"/>
      <c r="AZ5357" s="201"/>
      <c r="BB5357"/>
      <c r="BD5357" s="117" t="s">
        <v>7274</v>
      </c>
    </row>
    <row r="5358" spans="48:56" x14ac:dyDescent="0.25">
      <c r="AV5358" s="201"/>
      <c r="AW5358" s="201"/>
      <c r="AX5358" s="201"/>
      <c r="AZ5358" s="201"/>
      <c r="BB5358"/>
      <c r="BD5358" s="117" t="s">
        <v>7275</v>
      </c>
    </row>
    <row r="5359" spans="48:56" x14ac:dyDescent="0.25">
      <c r="AV5359" s="201"/>
      <c r="AW5359" s="201"/>
      <c r="AX5359" s="201"/>
      <c r="AZ5359" s="201"/>
      <c r="BB5359"/>
      <c r="BD5359" s="117" t="s">
        <v>7276</v>
      </c>
    </row>
    <row r="5360" spans="48:56" x14ac:dyDescent="0.25">
      <c r="AV5360" s="201"/>
      <c r="AW5360" s="201"/>
      <c r="AX5360" s="201"/>
      <c r="AZ5360" s="201"/>
      <c r="BB5360"/>
      <c r="BD5360" s="117" t="s">
        <v>7277</v>
      </c>
    </row>
    <row r="5361" spans="48:56" x14ac:dyDescent="0.25">
      <c r="AV5361" s="201"/>
      <c r="AW5361" s="201"/>
      <c r="AX5361" s="201"/>
      <c r="AZ5361" s="201"/>
      <c r="BB5361"/>
      <c r="BD5361" s="117" t="s">
        <v>7278</v>
      </c>
    </row>
    <row r="5362" spans="48:56" x14ac:dyDescent="0.25">
      <c r="AV5362" s="201"/>
      <c r="AW5362" s="201"/>
      <c r="AX5362" s="201"/>
      <c r="AZ5362" s="201"/>
      <c r="BB5362"/>
      <c r="BD5362" s="117" t="s">
        <v>7279</v>
      </c>
    </row>
    <row r="5363" spans="48:56" x14ac:dyDescent="0.25">
      <c r="AV5363" s="201"/>
      <c r="AW5363" s="201"/>
      <c r="AX5363" s="201"/>
      <c r="AZ5363" s="201"/>
      <c r="BB5363"/>
      <c r="BD5363" s="117" t="s">
        <v>7280</v>
      </c>
    </row>
    <row r="5364" spans="48:56" x14ac:dyDescent="0.25">
      <c r="AV5364" s="201"/>
      <c r="AW5364" s="201"/>
      <c r="AX5364" s="201"/>
      <c r="AZ5364" s="201"/>
      <c r="BB5364"/>
      <c r="BD5364" s="117" t="s">
        <v>7281</v>
      </c>
    </row>
    <row r="5365" spans="48:56" x14ac:dyDescent="0.25">
      <c r="AV5365" s="201"/>
      <c r="AW5365" s="201"/>
      <c r="AX5365" s="201"/>
      <c r="AZ5365" s="201"/>
      <c r="BB5365"/>
      <c r="BD5365" s="117" t="s">
        <v>7282</v>
      </c>
    </row>
    <row r="5366" spans="48:56" x14ac:dyDescent="0.25">
      <c r="AV5366" s="201"/>
      <c r="AW5366" s="201"/>
      <c r="AX5366" s="201"/>
      <c r="AZ5366" s="201"/>
      <c r="BB5366"/>
      <c r="BD5366" s="117" t="s">
        <v>7283</v>
      </c>
    </row>
    <row r="5367" spans="48:56" x14ac:dyDescent="0.25">
      <c r="AV5367" s="201"/>
      <c r="AW5367" s="201"/>
      <c r="AX5367" s="201"/>
      <c r="AZ5367" s="201"/>
      <c r="BB5367"/>
      <c r="BD5367" s="117" t="s">
        <v>7284</v>
      </c>
    </row>
    <row r="5368" spans="48:56" x14ac:dyDescent="0.25">
      <c r="AV5368" s="201"/>
      <c r="AW5368" s="201"/>
      <c r="AX5368" s="201"/>
      <c r="AZ5368" s="201"/>
      <c r="BB5368"/>
      <c r="BD5368" s="117" t="s">
        <v>7285</v>
      </c>
    </row>
    <row r="5369" spans="48:56" x14ac:dyDescent="0.25">
      <c r="AV5369" s="201"/>
      <c r="AW5369" s="201"/>
      <c r="AX5369" s="201"/>
      <c r="AZ5369" s="201"/>
      <c r="BB5369"/>
      <c r="BD5369" s="117" t="s">
        <v>7286</v>
      </c>
    </row>
    <row r="5370" spans="48:56" x14ac:dyDescent="0.25">
      <c r="AV5370" s="201"/>
      <c r="AW5370" s="201"/>
      <c r="AX5370" s="201"/>
      <c r="AZ5370" s="201"/>
      <c r="BB5370"/>
      <c r="BD5370" s="117" t="s">
        <v>7287</v>
      </c>
    </row>
    <row r="5371" spans="48:56" x14ac:dyDescent="0.25">
      <c r="AV5371" s="201"/>
      <c r="AW5371" s="201"/>
      <c r="AX5371" s="201"/>
      <c r="AZ5371" s="201"/>
      <c r="BB5371"/>
      <c r="BD5371" s="117" t="s">
        <v>7288</v>
      </c>
    </row>
    <row r="5372" spans="48:56" x14ac:dyDescent="0.25">
      <c r="AV5372" s="201"/>
      <c r="AW5372" s="201"/>
      <c r="AX5372" s="201"/>
      <c r="AZ5372" s="201"/>
      <c r="BB5372"/>
      <c r="BD5372" s="117" t="s">
        <v>7289</v>
      </c>
    </row>
    <row r="5373" spans="48:56" x14ac:dyDescent="0.25">
      <c r="AV5373" s="201"/>
      <c r="AW5373" s="201"/>
      <c r="AX5373" s="201"/>
      <c r="AZ5373" s="201"/>
      <c r="BB5373"/>
      <c r="BD5373" s="117" t="s">
        <v>7290</v>
      </c>
    </row>
    <row r="5374" spans="48:56" x14ac:dyDescent="0.25">
      <c r="AV5374" s="201"/>
      <c r="AW5374" s="201"/>
      <c r="AX5374" s="201"/>
      <c r="AZ5374" s="201"/>
      <c r="BB5374"/>
      <c r="BD5374" s="117" t="s">
        <v>7291</v>
      </c>
    </row>
    <row r="5375" spans="48:56" x14ac:dyDescent="0.25">
      <c r="AV5375" s="201"/>
      <c r="AW5375" s="201"/>
      <c r="AX5375" s="201"/>
      <c r="AZ5375" s="201"/>
      <c r="BB5375"/>
      <c r="BD5375" s="117" t="s">
        <v>7292</v>
      </c>
    </row>
    <row r="5376" spans="48:56" x14ac:dyDescent="0.25">
      <c r="AV5376" s="201"/>
      <c r="AW5376" s="201"/>
      <c r="AX5376" s="201"/>
      <c r="AZ5376" s="201"/>
      <c r="BB5376"/>
      <c r="BD5376" s="117" t="s">
        <v>7293</v>
      </c>
    </row>
    <row r="5377" spans="48:56" x14ac:dyDescent="0.25">
      <c r="AV5377" s="201"/>
      <c r="AW5377" s="201"/>
      <c r="AX5377" s="201"/>
      <c r="AZ5377" s="201"/>
      <c r="BB5377"/>
      <c r="BD5377" s="117" t="s">
        <v>7294</v>
      </c>
    </row>
    <row r="5378" spans="48:56" x14ac:dyDescent="0.25">
      <c r="AV5378" s="201"/>
      <c r="AW5378" s="201"/>
      <c r="AX5378" s="201"/>
      <c r="AZ5378" s="201"/>
      <c r="BB5378"/>
      <c r="BD5378" s="117" t="s">
        <v>7295</v>
      </c>
    </row>
    <row r="5379" spans="48:56" x14ac:dyDescent="0.25">
      <c r="AV5379" s="201"/>
      <c r="AW5379" s="201"/>
      <c r="AX5379" s="201"/>
      <c r="AZ5379" s="201"/>
      <c r="BB5379"/>
      <c r="BD5379" s="117" t="s">
        <v>7296</v>
      </c>
    </row>
    <row r="5380" spans="48:56" x14ac:dyDescent="0.25">
      <c r="AV5380" s="201"/>
      <c r="AW5380" s="201"/>
      <c r="AX5380" s="201"/>
      <c r="AZ5380" s="201"/>
      <c r="BB5380"/>
      <c r="BD5380" s="117" t="s">
        <v>7297</v>
      </c>
    </row>
    <row r="5381" spans="48:56" x14ac:dyDescent="0.25">
      <c r="AV5381" s="201"/>
      <c r="AW5381" s="201"/>
      <c r="AX5381" s="201"/>
      <c r="AZ5381" s="201"/>
      <c r="BB5381"/>
      <c r="BD5381" s="117" t="s">
        <v>7298</v>
      </c>
    </row>
    <row r="5382" spans="48:56" x14ac:dyDescent="0.25">
      <c r="AV5382" s="201"/>
      <c r="AW5382" s="201"/>
      <c r="AX5382" s="201"/>
      <c r="AZ5382" s="201"/>
      <c r="BB5382"/>
      <c r="BD5382" s="117" t="s">
        <v>7299</v>
      </c>
    </row>
    <row r="5383" spans="48:56" x14ac:dyDescent="0.25">
      <c r="AV5383" s="201"/>
      <c r="AW5383" s="201"/>
      <c r="AX5383" s="201"/>
      <c r="AZ5383" s="201"/>
      <c r="BB5383"/>
      <c r="BD5383" s="117" t="s">
        <v>7300</v>
      </c>
    </row>
    <row r="5384" spans="48:56" x14ac:dyDescent="0.25">
      <c r="AV5384" s="201"/>
      <c r="AW5384" s="201"/>
      <c r="AX5384" s="201"/>
      <c r="AZ5384" s="201"/>
      <c r="BB5384"/>
      <c r="BD5384" s="117" t="s">
        <v>7301</v>
      </c>
    </row>
    <row r="5385" spans="48:56" x14ac:dyDescent="0.25">
      <c r="AV5385" s="201"/>
      <c r="AW5385" s="201"/>
      <c r="AX5385" s="201"/>
      <c r="AZ5385" s="201"/>
      <c r="BB5385"/>
      <c r="BD5385" s="117" t="s">
        <v>7302</v>
      </c>
    </row>
    <row r="5386" spans="48:56" x14ac:dyDescent="0.25">
      <c r="AV5386" s="201"/>
      <c r="AW5386" s="201"/>
      <c r="AX5386" s="201"/>
      <c r="AZ5386" s="201"/>
      <c r="BB5386"/>
      <c r="BD5386" s="117" t="s">
        <v>7303</v>
      </c>
    </row>
    <row r="5387" spans="48:56" x14ac:dyDescent="0.25">
      <c r="AV5387" s="201"/>
      <c r="AW5387" s="201"/>
      <c r="AX5387" s="201"/>
      <c r="AZ5387" s="201"/>
      <c r="BB5387"/>
      <c r="BD5387" s="117" t="s">
        <v>7304</v>
      </c>
    </row>
    <row r="5388" spans="48:56" x14ac:dyDescent="0.25">
      <c r="AV5388" s="201"/>
      <c r="AW5388" s="201"/>
      <c r="AX5388" s="201"/>
      <c r="AZ5388" s="201"/>
      <c r="BB5388"/>
      <c r="BD5388" s="117" t="s">
        <v>7305</v>
      </c>
    </row>
    <row r="5389" spans="48:56" x14ac:dyDescent="0.25">
      <c r="AV5389" s="201"/>
      <c r="AW5389" s="201"/>
      <c r="AX5389" s="201"/>
      <c r="AZ5389" s="201"/>
      <c r="BB5389"/>
      <c r="BD5389" s="117" t="s">
        <v>7306</v>
      </c>
    </row>
    <row r="5390" spans="48:56" x14ac:dyDescent="0.25">
      <c r="AV5390" s="201"/>
      <c r="AW5390" s="201"/>
      <c r="AX5390" s="201"/>
      <c r="AZ5390" s="201"/>
      <c r="BB5390"/>
      <c r="BD5390" s="117" t="s">
        <v>7307</v>
      </c>
    </row>
    <row r="5391" spans="48:56" x14ac:dyDescent="0.25">
      <c r="AV5391" s="201"/>
      <c r="AW5391" s="201"/>
      <c r="AX5391" s="201"/>
      <c r="AZ5391" s="201"/>
      <c r="BB5391"/>
      <c r="BD5391" s="117" t="s">
        <v>7308</v>
      </c>
    </row>
    <row r="5392" spans="48:56" x14ac:dyDescent="0.25">
      <c r="AV5392" s="201"/>
      <c r="AW5392" s="201"/>
      <c r="AX5392" s="201"/>
      <c r="AZ5392" s="201"/>
      <c r="BB5392"/>
      <c r="BD5392" s="117" t="s">
        <v>7309</v>
      </c>
    </row>
    <row r="5393" spans="48:56" x14ac:dyDescent="0.25">
      <c r="AV5393" s="201"/>
      <c r="AW5393" s="201"/>
      <c r="AX5393" s="201"/>
      <c r="AZ5393" s="201"/>
      <c r="BB5393"/>
      <c r="BD5393" s="117" t="s">
        <v>7310</v>
      </c>
    </row>
    <row r="5394" spans="48:56" x14ac:dyDescent="0.25">
      <c r="AV5394" s="201"/>
      <c r="AW5394" s="201"/>
      <c r="AX5394" s="201"/>
      <c r="AZ5394" s="201"/>
      <c r="BB5394"/>
      <c r="BD5394" s="117" t="s">
        <v>7311</v>
      </c>
    </row>
    <row r="5395" spans="48:56" x14ac:dyDescent="0.25">
      <c r="AV5395" s="201"/>
      <c r="AW5395" s="201"/>
      <c r="AX5395" s="201"/>
      <c r="AZ5395" s="201"/>
      <c r="BB5395"/>
      <c r="BD5395" s="117" t="s">
        <v>7312</v>
      </c>
    </row>
    <row r="5396" spans="48:56" x14ac:dyDescent="0.25">
      <c r="AV5396" s="201"/>
      <c r="AW5396" s="201"/>
      <c r="AX5396" s="201"/>
      <c r="AZ5396" s="201"/>
      <c r="BB5396"/>
      <c r="BD5396" s="117" t="s">
        <v>7313</v>
      </c>
    </row>
    <row r="5397" spans="48:56" x14ac:dyDescent="0.25">
      <c r="AV5397" s="201"/>
      <c r="AW5397" s="201"/>
      <c r="AX5397" s="201"/>
      <c r="AZ5397" s="201"/>
      <c r="BB5397"/>
      <c r="BD5397" s="117" t="s">
        <v>7314</v>
      </c>
    </row>
    <row r="5398" spans="48:56" x14ac:dyDescent="0.25">
      <c r="AV5398" s="201"/>
      <c r="AW5398" s="201"/>
      <c r="AX5398" s="201"/>
      <c r="AZ5398" s="201"/>
      <c r="BB5398"/>
      <c r="BD5398" s="117" t="s">
        <v>7315</v>
      </c>
    </row>
    <row r="5399" spans="48:56" x14ac:dyDescent="0.25">
      <c r="AV5399" s="201"/>
      <c r="AW5399" s="201"/>
      <c r="AX5399" s="201"/>
      <c r="AZ5399" s="201"/>
      <c r="BB5399"/>
      <c r="BD5399" s="117" t="s">
        <v>7316</v>
      </c>
    </row>
    <row r="5400" spans="48:56" x14ac:dyDescent="0.25">
      <c r="AV5400" s="201"/>
      <c r="AW5400" s="201"/>
      <c r="AX5400" s="201"/>
      <c r="AZ5400" s="201"/>
      <c r="BB5400"/>
      <c r="BD5400" s="117" t="s">
        <v>7317</v>
      </c>
    </row>
    <row r="5401" spans="48:56" x14ac:dyDescent="0.25">
      <c r="AV5401" s="201"/>
      <c r="AW5401" s="201"/>
      <c r="AX5401" s="201"/>
      <c r="AZ5401" s="201"/>
      <c r="BB5401"/>
      <c r="BD5401" s="117" t="s">
        <v>7318</v>
      </c>
    </row>
    <row r="5402" spans="48:56" x14ac:dyDescent="0.25">
      <c r="AV5402" s="201"/>
      <c r="AW5402" s="201"/>
      <c r="AX5402" s="201"/>
      <c r="AZ5402" s="201"/>
      <c r="BB5402"/>
      <c r="BD5402" s="117" t="s">
        <v>7319</v>
      </c>
    </row>
    <row r="5403" spans="48:56" x14ac:dyDescent="0.25">
      <c r="AV5403" s="201"/>
      <c r="AW5403" s="201"/>
      <c r="AX5403" s="201"/>
      <c r="AZ5403" s="201"/>
      <c r="BB5403"/>
      <c r="BD5403" s="117" t="s">
        <v>7320</v>
      </c>
    </row>
    <row r="5404" spans="48:56" x14ac:dyDescent="0.25">
      <c r="AV5404" s="201"/>
      <c r="AW5404" s="201"/>
      <c r="AX5404" s="201"/>
      <c r="AZ5404" s="201"/>
      <c r="BB5404"/>
      <c r="BD5404" s="117" t="s">
        <v>7321</v>
      </c>
    </row>
    <row r="5405" spans="48:56" x14ac:dyDescent="0.25">
      <c r="AV5405" s="201"/>
      <c r="AW5405" s="201"/>
      <c r="AX5405" s="201"/>
      <c r="AZ5405" s="201"/>
      <c r="BB5405"/>
      <c r="BD5405" s="117" t="s">
        <v>7322</v>
      </c>
    </row>
    <row r="5406" spans="48:56" x14ac:dyDescent="0.25">
      <c r="AV5406" s="201"/>
      <c r="AW5406" s="201"/>
      <c r="AX5406" s="201"/>
      <c r="AZ5406" s="201"/>
      <c r="BB5406"/>
      <c r="BD5406" s="117" t="s">
        <v>7323</v>
      </c>
    </row>
    <row r="5407" spans="48:56" x14ac:dyDescent="0.25">
      <c r="AV5407" s="201"/>
      <c r="AW5407" s="201"/>
      <c r="AX5407" s="201"/>
      <c r="AZ5407" s="201"/>
      <c r="BB5407"/>
      <c r="BD5407" s="117" t="s">
        <v>7324</v>
      </c>
    </row>
    <row r="5408" spans="48:56" x14ac:dyDescent="0.25">
      <c r="AV5408" s="201"/>
      <c r="AW5408" s="201"/>
      <c r="AX5408" s="201"/>
      <c r="AZ5408" s="201"/>
      <c r="BB5408"/>
      <c r="BD5408" s="117" t="s">
        <v>7325</v>
      </c>
    </row>
    <row r="5409" spans="48:56" x14ac:dyDescent="0.25">
      <c r="AV5409" s="201"/>
      <c r="AW5409" s="201"/>
      <c r="AX5409" s="201"/>
      <c r="AZ5409" s="201"/>
      <c r="BB5409"/>
      <c r="BD5409" s="117" t="s">
        <v>7326</v>
      </c>
    </row>
    <row r="5410" spans="48:56" x14ac:dyDescent="0.25">
      <c r="AV5410" s="201"/>
      <c r="AW5410" s="201"/>
      <c r="AX5410" s="201"/>
      <c r="AZ5410" s="201"/>
      <c r="BB5410"/>
      <c r="BD5410" s="117" t="s">
        <v>7327</v>
      </c>
    </row>
    <row r="5411" spans="48:56" x14ac:dyDescent="0.25">
      <c r="AV5411" s="201"/>
      <c r="AW5411" s="201"/>
      <c r="AX5411" s="201"/>
      <c r="AZ5411" s="201"/>
      <c r="BB5411"/>
      <c r="BD5411" s="117" t="s">
        <v>7328</v>
      </c>
    </row>
    <row r="5412" spans="48:56" x14ac:dyDescent="0.25">
      <c r="AV5412" s="201"/>
      <c r="AW5412" s="201"/>
      <c r="AX5412" s="201"/>
      <c r="AZ5412" s="201"/>
      <c r="BB5412"/>
      <c r="BD5412" s="117" t="s">
        <v>7329</v>
      </c>
    </row>
    <row r="5413" spans="48:56" x14ac:dyDescent="0.25">
      <c r="AV5413" s="201"/>
      <c r="AW5413" s="201"/>
      <c r="AX5413" s="201"/>
      <c r="AZ5413" s="201"/>
      <c r="BB5413"/>
      <c r="BD5413" s="117" t="s">
        <v>7330</v>
      </c>
    </row>
    <row r="5414" spans="48:56" x14ac:dyDescent="0.25">
      <c r="AV5414" s="201"/>
      <c r="AW5414" s="201"/>
      <c r="AX5414" s="201"/>
      <c r="AZ5414" s="201"/>
      <c r="BB5414"/>
      <c r="BD5414" s="117" t="s">
        <v>7331</v>
      </c>
    </row>
    <row r="5415" spans="48:56" x14ac:dyDescent="0.25">
      <c r="AV5415" s="201"/>
      <c r="AW5415" s="201"/>
      <c r="AX5415" s="201"/>
      <c r="AZ5415" s="201"/>
      <c r="BB5415"/>
      <c r="BD5415" s="117" t="s">
        <v>7332</v>
      </c>
    </row>
    <row r="5416" spans="48:56" x14ac:dyDescent="0.25">
      <c r="AV5416" s="201"/>
      <c r="AW5416" s="201"/>
      <c r="AX5416" s="201"/>
      <c r="AZ5416" s="201"/>
      <c r="BB5416"/>
      <c r="BD5416" s="117" t="s">
        <v>7333</v>
      </c>
    </row>
    <row r="5417" spans="48:56" x14ac:dyDescent="0.25">
      <c r="AV5417" s="201"/>
      <c r="AW5417" s="201"/>
      <c r="AX5417" s="201"/>
      <c r="AZ5417" s="201"/>
      <c r="BB5417"/>
      <c r="BD5417" s="117" t="s">
        <v>7334</v>
      </c>
    </row>
    <row r="5418" spans="48:56" x14ac:dyDescent="0.25">
      <c r="AV5418" s="201"/>
      <c r="AW5418" s="201"/>
      <c r="AX5418" s="201"/>
      <c r="AZ5418" s="201"/>
      <c r="BB5418"/>
      <c r="BD5418" s="117" t="s">
        <v>7335</v>
      </c>
    </row>
    <row r="5419" spans="48:56" x14ac:dyDescent="0.25">
      <c r="AV5419" s="201"/>
      <c r="AW5419" s="201"/>
      <c r="AX5419" s="201"/>
      <c r="AZ5419" s="201"/>
      <c r="BB5419"/>
      <c r="BD5419" s="117" t="s">
        <v>7336</v>
      </c>
    </row>
    <row r="5420" spans="48:56" x14ac:dyDescent="0.25">
      <c r="AV5420" s="201"/>
      <c r="AW5420" s="201"/>
      <c r="AX5420" s="201"/>
      <c r="AZ5420" s="201"/>
      <c r="BB5420"/>
      <c r="BD5420" s="117" t="s">
        <v>7337</v>
      </c>
    </row>
    <row r="5421" spans="48:56" x14ac:dyDescent="0.25">
      <c r="AV5421" s="201"/>
      <c r="AW5421" s="201"/>
      <c r="AX5421" s="201"/>
      <c r="AZ5421" s="201"/>
      <c r="BB5421"/>
      <c r="BD5421" s="117" t="s">
        <v>7338</v>
      </c>
    </row>
    <row r="5422" spans="48:56" x14ac:dyDescent="0.25">
      <c r="AV5422" s="201"/>
      <c r="AW5422" s="201"/>
      <c r="AX5422" s="201"/>
      <c r="AZ5422" s="201"/>
      <c r="BB5422"/>
      <c r="BD5422" s="117" t="s">
        <v>7339</v>
      </c>
    </row>
    <row r="5423" spans="48:56" x14ac:dyDescent="0.25">
      <c r="AV5423" s="201"/>
      <c r="AW5423" s="201"/>
      <c r="AX5423" s="201"/>
      <c r="AZ5423" s="201"/>
      <c r="BB5423"/>
      <c r="BD5423" s="117" t="s">
        <v>7340</v>
      </c>
    </row>
    <row r="5424" spans="48:56" x14ac:dyDescent="0.25">
      <c r="AV5424" s="201"/>
      <c r="AW5424" s="201"/>
      <c r="AX5424" s="201"/>
      <c r="AZ5424" s="201"/>
      <c r="BB5424"/>
      <c r="BD5424" s="117" t="s">
        <v>7341</v>
      </c>
    </row>
    <row r="5425" spans="48:56" x14ac:dyDescent="0.25">
      <c r="AV5425" s="201"/>
      <c r="AW5425" s="201"/>
      <c r="AX5425" s="201"/>
      <c r="AZ5425" s="201"/>
      <c r="BB5425"/>
      <c r="BD5425" s="117" t="s">
        <v>7342</v>
      </c>
    </row>
    <row r="5426" spans="48:56" x14ac:dyDescent="0.25">
      <c r="AV5426" s="201"/>
      <c r="AW5426" s="201"/>
      <c r="AX5426" s="201"/>
      <c r="AZ5426" s="201"/>
      <c r="BB5426"/>
      <c r="BD5426" s="117" t="s">
        <v>7343</v>
      </c>
    </row>
    <row r="5427" spans="48:56" x14ac:dyDescent="0.25">
      <c r="AV5427" s="201"/>
      <c r="AW5427" s="201"/>
      <c r="AX5427" s="201"/>
      <c r="AZ5427" s="201"/>
      <c r="BB5427"/>
      <c r="BD5427" s="117" t="s">
        <v>7344</v>
      </c>
    </row>
    <row r="5428" spans="48:56" x14ac:dyDescent="0.25">
      <c r="AV5428" s="201"/>
      <c r="AW5428" s="201"/>
      <c r="AX5428" s="201"/>
      <c r="AZ5428" s="201"/>
      <c r="BB5428"/>
      <c r="BD5428" s="117" t="s">
        <v>7345</v>
      </c>
    </row>
    <row r="5429" spans="48:56" x14ac:dyDescent="0.25">
      <c r="AV5429" s="201"/>
      <c r="AW5429" s="201"/>
      <c r="AX5429" s="201"/>
      <c r="AZ5429" s="201"/>
      <c r="BB5429"/>
      <c r="BD5429" s="117" t="s">
        <v>7346</v>
      </c>
    </row>
    <row r="5430" spans="48:56" x14ac:dyDescent="0.25">
      <c r="AV5430" s="201"/>
      <c r="AW5430" s="201"/>
      <c r="AX5430" s="201"/>
      <c r="AZ5430" s="201"/>
      <c r="BB5430"/>
      <c r="BD5430" s="117" t="s">
        <v>7347</v>
      </c>
    </row>
    <row r="5431" spans="48:56" x14ac:dyDescent="0.25">
      <c r="AV5431" s="201"/>
      <c r="AW5431" s="201"/>
      <c r="AX5431" s="201"/>
      <c r="AZ5431" s="201"/>
      <c r="BB5431"/>
      <c r="BD5431" s="117" t="s">
        <v>7348</v>
      </c>
    </row>
    <row r="5432" spans="48:56" x14ac:dyDescent="0.25">
      <c r="AV5432" s="201"/>
      <c r="AW5432" s="201"/>
      <c r="AX5432" s="201"/>
      <c r="AZ5432" s="201"/>
      <c r="BB5432"/>
      <c r="BD5432" s="117" t="s">
        <v>7349</v>
      </c>
    </row>
    <row r="5433" spans="48:56" x14ac:dyDescent="0.25">
      <c r="AV5433" s="201"/>
      <c r="AW5433" s="201"/>
      <c r="AX5433" s="201"/>
      <c r="AZ5433" s="201"/>
      <c r="BB5433"/>
      <c r="BD5433" s="117" t="s">
        <v>7350</v>
      </c>
    </row>
    <row r="5434" spans="48:56" x14ac:dyDescent="0.25">
      <c r="AV5434" s="201"/>
      <c r="AW5434" s="201"/>
      <c r="AX5434" s="201"/>
      <c r="AZ5434" s="201"/>
      <c r="BB5434"/>
      <c r="BD5434" s="117" t="s">
        <v>7351</v>
      </c>
    </row>
    <row r="5435" spans="48:56" x14ac:dyDescent="0.25">
      <c r="AV5435" s="201"/>
      <c r="AW5435" s="201"/>
      <c r="AX5435" s="201"/>
      <c r="AZ5435" s="201"/>
      <c r="BB5435"/>
      <c r="BD5435" s="117" t="s">
        <v>7352</v>
      </c>
    </row>
    <row r="5436" spans="48:56" x14ac:dyDescent="0.25">
      <c r="AV5436" s="201"/>
      <c r="AW5436" s="201"/>
      <c r="AX5436" s="201"/>
      <c r="AZ5436" s="201"/>
      <c r="BB5436"/>
      <c r="BD5436" s="117" t="s">
        <v>7353</v>
      </c>
    </row>
    <row r="5437" spans="48:56" x14ac:dyDescent="0.25">
      <c r="AV5437" s="201"/>
      <c r="AW5437" s="201"/>
      <c r="AX5437" s="201"/>
      <c r="AZ5437" s="201"/>
      <c r="BB5437"/>
      <c r="BD5437" s="117" t="s">
        <v>7354</v>
      </c>
    </row>
    <row r="5438" spans="48:56" x14ac:dyDescent="0.25">
      <c r="AV5438" s="201"/>
      <c r="AW5438" s="201"/>
      <c r="AX5438" s="201"/>
      <c r="AZ5438" s="201"/>
      <c r="BB5438"/>
      <c r="BD5438" s="117" t="s">
        <v>7355</v>
      </c>
    </row>
    <row r="5439" spans="48:56" x14ac:dyDescent="0.25">
      <c r="AV5439" s="201"/>
      <c r="AW5439" s="201"/>
      <c r="AX5439" s="201"/>
      <c r="AZ5439" s="201"/>
      <c r="BB5439"/>
      <c r="BD5439" s="117" t="s">
        <v>7356</v>
      </c>
    </row>
    <row r="5440" spans="48:56" x14ac:dyDescent="0.25">
      <c r="AV5440" s="201"/>
      <c r="AW5440" s="201"/>
      <c r="AX5440" s="201"/>
      <c r="AZ5440" s="201"/>
      <c r="BB5440"/>
      <c r="BD5440" s="117" t="s">
        <v>7357</v>
      </c>
    </row>
    <row r="5441" spans="48:56" x14ac:dyDescent="0.25">
      <c r="AV5441" s="201"/>
      <c r="AW5441" s="201"/>
      <c r="AX5441" s="201"/>
      <c r="AZ5441" s="201"/>
      <c r="BB5441"/>
      <c r="BD5441" s="117" t="s">
        <v>7358</v>
      </c>
    </row>
    <row r="5442" spans="48:56" x14ac:dyDescent="0.25">
      <c r="AV5442" s="201"/>
      <c r="AW5442" s="201"/>
      <c r="AX5442" s="201"/>
      <c r="AZ5442" s="201"/>
      <c r="BB5442"/>
      <c r="BD5442" s="117" t="s">
        <v>7359</v>
      </c>
    </row>
    <row r="5443" spans="48:56" x14ac:dyDescent="0.25">
      <c r="AV5443" s="201"/>
      <c r="AW5443" s="201"/>
      <c r="AX5443" s="201"/>
      <c r="AZ5443" s="201"/>
      <c r="BB5443"/>
      <c r="BD5443" s="117" t="s">
        <v>7360</v>
      </c>
    </row>
    <row r="5444" spans="48:56" x14ac:dyDescent="0.25">
      <c r="AV5444" s="201"/>
      <c r="AW5444" s="201"/>
      <c r="AX5444" s="201"/>
      <c r="AZ5444" s="201"/>
      <c r="BB5444"/>
      <c r="BD5444" s="117" t="s">
        <v>7361</v>
      </c>
    </row>
    <row r="5445" spans="48:56" x14ac:dyDescent="0.25">
      <c r="AV5445" s="201"/>
      <c r="AW5445" s="201"/>
      <c r="AX5445" s="201"/>
      <c r="AZ5445" s="201"/>
      <c r="BB5445"/>
      <c r="BD5445" s="117" t="s">
        <v>7362</v>
      </c>
    </row>
    <row r="5446" spans="48:56" x14ac:dyDescent="0.25">
      <c r="AV5446" s="201"/>
      <c r="AW5446" s="201"/>
      <c r="AX5446" s="201"/>
      <c r="AZ5446" s="201"/>
      <c r="BB5446"/>
      <c r="BD5446" s="117" t="s">
        <v>7363</v>
      </c>
    </row>
    <row r="5447" spans="48:56" x14ac:dyDescent="0.25">
      <c r="AV5447" s="201"/>
      <c r="AW5447" s="201"/>
      <c r="AX5447" s="201"/>
      <c r="AZ5447" s="201"/>
      <c r="BB5447"/>
      <c r="BD5447" s="117" t="s">
        <v>7364</v>
      </c>
    </row>
    <row r="5448" spans="48:56" x14ac:dyDescent="0.25">
      <c r="AV5448" s="201"/>
      <c r="AW5448" s="201"/>
      <c r="AX5448" s="201"/>
      <c r="AZ5448" s="201"/>
      <c r="BB5448"/>
      <c r="BD5448" s="117" t="s">
        <v>7365</v>
      </c>
    </row>
    <row r="5449" spans="48:56" x14ac:dyDescent="0.25">
      <c r="AV5449" s="201"/>
      <c r="AW5449" s="201"/>
      <c r="AX5449" s="201"/>
      <c r="AZ5449" s="201"/>
      <c r="BB5449"/>
      <c r="BD5449" s="117" t="s">
        <v>7366</v>
      </c>
    </row>
    <row r="5450" spans="48:56" x14ac:dyDescent="0.25">
      <c r="AV5450" s="201"/>
      <c r="AW5450" s="201"/>
      <c r="AX5450" s="201"/>
      <c r="AZ5450" s="201"/>
      <c r="BB5450"/>
      <c r="BD5450" s="117" t="s">
        <v>7367</v>
      </c>
    </row>
    <row r="5451" spans="48:56" x14ac:dyDescent="0.25">
      <c r="AV5451" s="201"/>
      <c r="AW5451" s="201"/>
      <c r="AX5451" s="201"/>
      <c r="AZ5451" s="201"/>
      <c r="BB5451"/>
      <c r="BD5451" s="117" t="s">
        <v>7368</v>
      </c>
    </row>
    <row r="5452" spans="48:56" x14ac:dyDescent="0.25">
      <c r="AV5452" s="201"/>
      <c r="AW5452" s="201"/>
      <c r="AX5452" s="201"/>
      <c r="AZ5452" s="201"/>
      <c r="BB5452"/>
      <c r="BD5452" s="117" t="s">
        <v>7369</v>
      </c>
    </row>
    <row r="5453" spans="48:56" x14ac:dyDescent="0.25">
      <c r="AV5453" s="201"/>
      <c r="AW5453" s="201"/>
      <c r="AX5453" s="201"/>
      <c r="AZ5453" s="201"/>
      <c r="BB5453"/>
      <c r="BD5453" s="117" t="s">
        <v>7370</v>
      </c>
    </row>
    <row r="5454" spans="48:56" x14ac:dyDescent="0.25">
      <c r="AV5454" s="201"/>
      <c r="AW5454" s="201"/>
      <c r="AX5454" s="201"/>
      <c r="AZ5454" s="201"/>
      <c r="BB5454"/>
      <c r="BD5454" s="117" t="s">
        <v>7371</v>
      </c>
    </row>
    <row r="5455" spans="48:56" x14ac:dyDescent="0.25">
      <c r="AV5455" s="201"/>
      <c r="AW5455" s="201"/>
      <c r="AX5455" s="201"/>
      <c r="AZ5455" s="201"/>
      <c r="BB5455"/>
      <c r="BD5455" s="117" t="s">
        <v>7372</v>
      </c>
    </row>
    <row r="5456" spans="48:56" x14ac:dyDescent="0.25">
      <c r="AV5456" s="201"/>
      <c r="AW5456" s="201"/>
      <c r="AX5456" s="201"/>
      <c r="AZ5456" s="201"/>
      <c r="BB5456"/>
      <c r="BD5456" s="117" t="s">
        <v>7373</v>
      </c>
    </row>
    <row r="5457" spans="48:56" x14ac:dyDescent="0.25">
      <c r="AV5457" s="201"/>
      <c r="AW5457" s="201"/>
      <c r="AX5457" s="201"/>
      <c r="AZ5457" s="201"/>
      <c r="BB5457"/>
      <c r="BD5457" s="117" t="s">
        <v>7374</v>
      </c>
    </row>
    <row r="5458" spans="48:56" x14ac:dyDescent="0.25">
      <c r="AV5458" s="201"/>
      <c r="AW5458" s="201"/>
      <c r="AX5458" s="201"/>
      <c r="AZ5458" s="201"/>
      <c r="BB5458"/>
      <c r="BD5458" s="117" t="s">
        <v>7375</v>
      </c>
    </row>
    <row r="5459" spans="48:56" x14ac:dyDescent="0.25">
      <c r="AV5459" s="201"/>
      <c r="AW5459" s="201"/>
      <c r="AX5459" s="201"/>
      <c r="AZ5459" s="201"/>
      <c r="BB5459"/>
      <c r="BD5459" s="117" t="s">
        <v>7376</v>
      </c>
    </row>
    <row r="5460" spans="48:56" x14ac:dyDescent="0.25">
      <c r="AV5460" s="201"/>
      <c r="AW5460" s="201"/>
      <c r="AX5460" s="201"/>
      <c r="AZ5460" s="201"/>
      <c r="BB5460"/>
      <c r="BD5460" s="117" t="s">
        <v>7377</v>
      </c>
    </row>
    <row r="5461" spans="48:56" x14ac:dyDescent="0.25">
      <c r="AV5461" s="201"/>
      <c r="AW5461" s="201"/>
      <c r="AX5461" s="201"/>
      <c r="AZ5461" s="201"/>
      <c r="BB5461"/>
      <c r="BD5461" s="117" t="s">
        <v>7378</v>
      </c>
    </row>
    <row r="5462" spans="48:56" x14ac:dyDescent="0.25">
      <c r="AV5462" s="201"/>
      <c r="AW5462" s="201"/>
      <c r="AX5462" s="201"/>
      <c r="AZ5462" s="201"/>
      <c r="BB5462"/>
      <c r="BD5462" s="117" t="s">
        <v>7379</v>
      </c>
    </row>
    <row r="5463" spans="48:56" x14ac:dyDescent="0.25">
      <c r="AV5463" s="201"/>
      <c r="AW5463" s="201"/>
      <c r="AX5463" s="201"/>
      <c r="AZ5463" s="201"/>
      <c r="BB5463"/>
      <c r="BD5463" s="117" t="s">
        <v>7380</v>
      </c>
    </row>
    <row r="5464" spans="48:56" x14ac:dyDescent="0.25">
      <c r="AV5464" s="201"/>
      <c r="AW5464" s="201"/>
      <c r="AX5464" s="201"/>
      <c r="AZ5464" s="201"/>
      <c r="BB5464"/>
      <c r="BD5464" s="117" t="s">
        <v>7381</v>
      </c>
    </row>
    <row r="5465" spans="48:56" x14ac:dyDescent="0.25">
      <c r="AV5465" s="201"/>
      <c r="AW5465" s="201"/>
      <c r="AX5465" s="201"/>
      <c r="AZ5465" s="201"/>
      <c r="BB5465"/>
      <c r="BD5465" s="117" t="s">
        <v>7382</v>
      </c>
    </row>
    <row r="5466" spans="48:56" x14ac:dyDescent="0.25">
      <c r="AV5466" s="201"/>
      <c r="AW5466" s="201"/>
      <c r="AX5466" s="201"/>
      <c r="AZ5466" s="201"/>
      <c r="BB5466"/>
      <c r="BD5466" s="117" t="s">
        <v>7383</v>
      </c>
    </row>
    <row r="5467" spans="48:56" x14ac:dyDescent="0.25">
      <c r="AV5467" s="201"/>
      <c r="AW5467" s="201"/>
      <c r="AX5467" s="201"/>
      <c r="AZ5467" s="201"/>
      <c r="BB5467"/>
      <c r="BD5467" s="117" t="s">
        <v>7384</v>
      </c>
    </row>
    <row r="5468" spans="48:56" x14ac:dyDescent="0.25">
      <c r="AV5468" s="201"/>
      <c r="AW5468" s="201"/>
      <c r="AX5468" s="201"/>
      <c r="AZ5468" s="201"/>
      <c r="BB5468"/>
      <c r="BD5468" s="117" t="s">
        <v>7385</v>
      </c>
    </row>
    <row r="5469" spans="48:56" x14ac:dyDescent="0.25">
      <c r="AV5469" s="201"/>
      <c r="AW5469" s="201"/>
      <c r="AX5469" s="201"/>
      <c r="AZ5469" s="201"/>
      <c r="BB5469"/>
      <c r="BD5469" s="117" t="s">
        <v>7386</v>
      </c>
    </row>
    <row r="5470" spans="48:56" x14ac:dyDescent="0.25">
      <c r="AV5470" s="201"/>
      <c r="AW5470" s="201"/>
      <c r="AX5470" s="201"/>
      <c r="AZ5470" s="201"/>
      <c r="BB5470"/>
      <c r="BD5470" s="117" t="s">
        <v>7387</v>
      </c>
    </row>
    <row r="5471" spans="48:56" x14ac:dyDescent="0.25">
      <c r="AV5471" s="201"/>
      <c r="AW5471" s="201"/>
      <c r="AX5471" s="201"/>
      <c r="AZ5471" s="201"/>
      <c r="BB5471"/>
      <c r="BD5471" s="117" t="s">
        <v>7388</v>
      </c>
    </row>
    <row r="5472" spans="48:56" x14ac:dyDescent="0.25">
      <c r="AV5472" s="201"/>
      <c r="AW5472" s="201"/>
      <c r="AX5472" s="201"/>
      <c r="AZ5472" s="201"/>
      <c r="BB5472"/>
      <c r="BD5472" s="117" t="s">
        <v>7389</v>
      </c>
    </row>
    <row r="5473" spans="48:56" x14ac:dyDescent="0.25">
      <c r="AV5473" s="201"/>
      <c r="AW5473" s="201"/>
      <c r="AX5473" s="201"/>
      <c r="AZ5473" s="201"/>
      <c r="BB5473"/>
      <c r="BD5473" s="117" t="s">
        <v>7390</v>
      </c>
    </row>
    <row r="5474" spans="48:56" x14ac:dyDescent="0.25">
      <c r="AV5474" s="201"/>
      <c r="AW5474" s="201"/>
      <c r="AX5474" s="201"/>
      <c r="AZ5474" s="201"/>
      <c r="BB5474"/>
      <c r="BD5474" s="117" t="s">
        <v>7391</v>
      </c>
    </row>
    <row r="5475" spans="48:56" x14ac:dyDescent="0.25">
      <c r="AV5475" s="201"/>
      <c r="AW5475" s="201"/>
      <c r="AX5475" s="201"/>
      <c r="AZ5475" s="201"/>
      <c r="BB5475"/>
      <c r="BD5475" s="117" t="s">
        <v>7392</v>
      </c>
    </row>
    <row r="5476" spans="48:56" x14ac:dyDescent="0.25">
      <c r="AV5476" s="201"/>
      <c r="AW5476" s="201"/>
      <c r="AX5476" s="201"/>
      <c r="AZ5476" s="201"/>
      <c r="BB5476"/>
      <c r="BD5476" s="117" t="s">
        <v>7393</v>
      </c>
    </row>
    <row r="5477" spans="48:56" x14ac:dyDescent="0.25">
      <c r="AV5477" s="201"/>
      <c r="AW5477" s="201"/>
      <c r="AX5477" s="201"/>
      <c r="AZ5477" s="201"/>
      <c r="BB5477"/>
      <c r="BD5477" s="117" t="s">
        <v>7394</v>
      </c>
    </row>
    <row r="5478" spans="48:56" x14ac:dyDescent="0.25">
      <c r="AV5478" s="201"/>
      <c r="AW5478" s="201"/>
      <c r="AX5478" s="201"/>
      <c r="AZ5478" s="201"/>
      <c r="BB5478"/>
      <c r="BD5478" s="117" t="s">
        <v>7395</v>
      </c>
    </row>
    <row r="5479" spans="48:56" x14ac:dyDescent="0.25">
      <c r="AV5479" s="201"/>
      <c r="AW5479" s="201"/>
      <c r="AX5479" s="201"/>
      <c r="AZ5479" s="201"/>
      <c r="BB5479"/>
      <c r="BD5479" s="117" t="s">
        <v>7396</v>
      </c>
    </row>
    <row r="5480" spans="48:56" x14ac:dyDescent="0.25">
      <c r="AV5480" s="201"/>
      <c r="AW5480" s="201"/>
      <c r="AX5480" s="201"/>
      <c r="AZ5480" s="201"/>
      <c r="BB5480"/>
      <c r="BD5480" s="117" t="s">
        <v>7397</v>
      </c>
    </row>
    <row r="5481" spans="48:56" x14ac:dyDescent="0.25">
      <c r="AV5481" s="201"/>
      <c r="AW5481" s="201"/>
      <c r="AX5481" s="201"/>
      <c r="AZ5481" s="201"/>
      <c r="BB5481"/>
      <c r="BD5481" s="117" t="s">
        <v>7398</v>
      </c>
    </row>
    <row r="5482" spans="48:56" x14ac:dyDescent="0.25">
      <c r="AV5482" s="201"/>
      <c r="AW5482" s="201"/>
      <c r="AX5482" s="201"/>
      <c r="AZ5482" s="201"/>
      <c r="BB5482"/>
      <c r="BD5482" s="117" t="s">
        <v>7399</v>
      </c>
    </row>
    <row r="5483" spans="48:56" x14ac:dyDescent="0.25">
      <c r="AV5483" s="201"/>
      <c r="AW5483" s="201"/>
      <c r="AX5483" s="201"/>
      <c r="AZ5483" s="201"/>
      <c r="BB5483"/>
      <c r="BD5483" s="117" t="s">
        <v>7400</v>
      </c>
    </row>
    <row r="5484" spans="48:56" x14ac:dyDescent="0.25">
      <c r="AV5484" s="201"/>
      <c r="AW5484" s="201"/>
      <c r="AX5484" s="201"/>
      <c r="AZ5484" s="201"/>
      <c r="BB5484"/>
      <c r="BD5484" s="117" t="s">
        <v>7401</v>
      </c>
    </row>
    <row r="5485" spans="48:56" x14ac:dyDescent="0.25">
      <c r="AV5485" s="201"/>
      <c r="AW5485" s="201"/>
      <c r="AX5485" s="201"/>
      <c r="AZ5485" s="201"/>
      <c r="BB5485"/>
      <c r="BD5485" s="117" t="s">
        <v>7402</v>
      </c>
    </row>
    <row r="5486" spans="48:56" x14ac:dyDescent="0.25">
      <c r="AV5486" s="201"/>
      <c r="AW5486" s="201"/>
      <c r="AX5486" s="201"/>
      <c r="AZ5486" s="201"/>
      <c r="BB5486"/>
      <c r="BD5486" s="117" t="s">
        <v>7403</v>
      </c>
    </row>
    <row r="5487" spans="48:56" x14ac:dyDescent="0.25">
      <c r="AV5487" s="201"/>
      <c r="AW5487" s="201"/>
      <c r="AX5487" s="201"/>
      <c r="AZ5487" s="201"/>
      <c r="BB5487"/>
      <c r="BD5487" s="117" t="s">
        <v>7404</v>
      </c>
    </row>
    <row r="5488" spans="48:56" x14ac:dyDescent="0.25">
      <c r="AV5488" s="201"/>
      <c r="AW5488" s="201"/>
      <c r="AX5488" s="201"/>
      <c r="AZ5488" s="201"/>
      <c r="BB5488"/>
      <c r="BD5488" s="117" t="s">
        <v>7405</v>
      </c>
    </row>
    <row r="5489" spans="48:56" x14ac:dyDescent="0.25">
      <c r="AV5489" s="201"/>
      <c r="AW5489" s="201"/>
      <c r="AX5489" s="201"/>
      <c r="AZ5489" s="201"/>
      <c r="BB5489"/>
      <c r="BD5489" s="117" t="s">
        <v>7406</v>
      </c>
    </row>
    <row r="5490" spans="48:56" x14ac:dyDescent="0.25">
      <c r="AV5490" s="201"/>
      <c r="AW5490" s="201"/>
      <c r="AX5490" s="201"/>
      <c r="AZ5490" s="201"/>
      <c r="BB5490"/>
      <c r="BD5490" s="117" t="s">
        <v>7407</v>
      </c>
    </row>
    <row r="5491" spans="48:56" x14ac:dyDescent="0.25">
      <c r="AV5491" s="201"/>
      <c r="AW5491" s="201"/>
      <c r="AX5491" s="201"/>
      <c r="AZ5491" s="201"/>
      <c r="BB5491"/>
      <c r="BD5491" s="117" t="s">
        <v>7408</v>
      </c>
    </row>
    <row r="5492" spans="48:56" x14ac:dyDescent="0.25">
      <c r="AV5492" s="201"/>
      <c r="AW5492" s="201"/>
      <c r="AX5492" s="201"/>
      <c r="AZ5492" s="201"/>
      <c r="BB5492"/>
      <c r="BD5492" s="117" t="s">
        <v>7409</v>
      </c>
    </row>
    <row r="5493" spans="48:56" x14ac:dyDescent="0.25">
      <c r="AV5493" s="201"/>
      <c r="AW5493" s="201"/>
      <c r="AX5493" s="201"/>
      <c r="AZ5493" s="201"/>
      <c r="BB5493"/>
      <c r="BD5493" s="117" t="s">
        <v>7410</v>
      </c>
    </row>
    <row r="5494" spans="48:56" x14ac:dyDescent="0.25">
      <c r="AV5494" s="201"/>
      <c r="AW5494" s="201"/>
      <c r="AX5494" s="201"/>
      <c r="AZ5494" s="201"/>
      <c r="BB5494"/>
      <c r="BD5494" s="117" t="s">
        <v>7411</v>
      </c>
    </row>
    <row r="5495" spans="48:56" x14ac:dyDescent="0.25">
      <c r="AV5495" s="201"/>
      <c r="AW5495" s="201"/>
      <c r="AX5495" s="201"/>
      <c r="AZ5495" s="201"/>
      <c r="BB5495"/>
      <c r="BD5495" s="117" t="s">
        <v>7412</v>
      </c>
    </row>
    <row r="5496" spans="48:56" x14ac:dyDescent="0.25">
      <c r="AV5496" s="201"/>
      <c r="AW5496" s="201"/>
      <c r="AX5496" s="201"/>
      <c r="AZ5496" s="201"/>
      <c r="BB5496"/>
      <c r="BD5496" s="117" t="s">
        <v>7413</v>
      </c>
    </row>
    <row r="5497" spans="48:56" x14ac:dyDescent="0.25">
      <c r="AV5497" s="201"/>
      <c r="AW5497" s="201"/>
      <c r="AX5497" s="201"/>
      <c r="AZ5497" s="201"/>
      <c r="BB5497"/>
      <c r="BD5497" s="117" t="s">
        <v>7414</v>
      </c>
    </row>
    <row r="5498" spans="48:56" x14ac:dyDescent="0.25">
      <c r="AV5498" s="201"/>
      <c r="AW5498" s="201"/>
      <c r="AX5498" s="201"/>
      <c r="AZ5498" s="201"/>
      <c r="BB5498"/>
      <c r="BD5498" s="117" t="s">
        <v>7415</v>
      </c>
    </row>
    <row r="5499" spans="48:56" x14ac:dyDescent="0.25">
      <c r="AV5499" s="201"/>
      <c r="AW5499" s="201"/>
      <c r="AX5499" s="201"/>
      <c r="AZ5499" s="201"/>
      <c r="BB5499"/>
      <c r="BD5499" s="117" t="s">
        <v>7416</v>
      </c>
    </row>
    <row r="5500" spans="48:56" x14ac:dyDescent="0.25">
      <c r="AV5500" s="201"/>
      <c r="AW5500" s="201"/>
      <c r="AX5500" s="201"/>
      <c r="AZ5500" s="201"/>
      <c r="BB5500"/>
      <c r="BD5500" s="117" t="s">
        <v>7417</v>
      </c>
    </row>
    <row r="5501" spans="48:56" x14ac:dyDescent="0.25">
      <c r="AV5501" s="201"/>
      <c r="AW5501" s="201"/>
      <c r="AX5501" s="201"/>
      <c r="AZ5501" s="201"/>
      <c r="BB5501"/>
      <c r="BD5501" s="117" t="s">
        <v>7418</v>
      </c>
    </row>
    <row r="5502" spans="48:56" x14ac:dyDescent="0.25">
      <c r="AV5502" s="201"/>
      <c r="AW5502" s="201"/>
      <c r="AX5502" s="201"/>
      <c r="AZ5502" s="201"/>
      <c r="BB5502"/>
      <c r="BD5502" s="117" t="s">
        <v>7419</v>
      </c>
    </row>
    <row r="5503" spans="48:56" x14ac:dyDescent="0.25">
      <c r="AV5503" s="201"/>
      <c r="AW5503" s="201"/>
      <c r="AX5503" s="201"/>
      <c r="AZ5503" s="201"/>
      <c r="BB5503"/>
      <c r="BD5503" s="117" t="s">
        <v>7420</v>
      </c>
    </row>
    <row r="5504" spans="48:56" x14ac:dyDescent="0.25">
      <c r="AV5504" s="201"/>
      <c r="AW5504" s="201"/>
      <c r="AX5504" s="201"/>
      <c r="AZ5504" s="201"/>
      <c r="BB5504"/>
      <c r="BD5504" s="117" t="s">
        <v>7421</v>
      </c>
    </row>
    <row r="5505" spans="48:56" x14ac:dyDescent="0.25">
      <c r="AV5505" s="201"/>
      <c r="AW5505" s="201"/>
      <c r="AX5505" s="201"/>
      <c r="AZ5505" s="201"/>
      <c r="BB5505"/>
      <c r="BD5505" s="117" t="s">
        <v>7422</v>
      </c>
    </row>
    <row r="5506" spans="48:56" x14ac:dyDescent="0.25">
      <c r="AV5506" s="201"/>
      <c r="AW5506" s="201"/>
      <c r="AX5506" s="201"/>
      <c r="AZ5506" s="201"/>
      <c r="BB5506"/>
      <c r="BD5506" s="117" t="s">
        <v>7423</v>
      </c>
    </row>
    <row r="5507" spans="48:56" x14ac:dyDescent="0.25">
      <c r="AV5507" s="201"/>
      <c r="AW5507" s="201"/>
      <c r="AX5507" s="201"/>
      <c r="AZ5507" s="201"/>
      <c r="BB5507"/>
      <c r="BD5507" s="117" t="s">
        <v>7424</v>
      </c>
    </row>
    <row r="5508" spans="48:56" x14ac:dyDescent="0.25">
      <c r="AV5508" s="201"/>
      <c r="AW5508" s="201"/>
      <c r="AX5508" s="201"/>
      <c r="AZ5508" s="201"/>
      <c r="BB5508"/>
      <c r="BD5508" s="117" t="s">
        <v>7425</v>
      </c>
    </row>
    <row r="5509" spans="48:56" x14ac:dyDescent="0.25">
      <c r="AV5509" s="201"/>
      <c r="AW5509" s="201"/>
      <c r="AX5509" s="201"/>
      <c r="AZ5509" s="201"/>
      <c r="BB5509"/>
      <c r="BD5509" s="117" t="s">
        <v>7426</v>
      </c>
    </row>
    <row r="5510" spans="48:56" x14ac:dyDescent="0.25">
      <c r="AV5510" s="201"/>
      <c r="AW5510" s="201"/>
      <c r="AX5510" s="201"/>
      <c r="AZ5510" s="201"/>
      <c r="BB5510"/>
      <c r="BD5510" s="117" t="s">
        <v>7427</v>
      </c>
    </row>
    <row r="5511" spans="48:56" x14ac:dyDescent="0.25">
      <c r="AV5511" s="201"/>
      <c r="AW5511" s="201"/>
      <c r="AX5511" s="201"/>
      <c r="AZ5511" s="201"/>
      <c r="BB5511"/>
      <c r="BD5511" s="117" t="s">
        <v>7428</v>
      </c>
    </row>
    <row r="5512" spans="48:56" x14ac:dyDescent="0.25">
      <c r="AV5512" s="201"/>
      <c r="AW5512" s="201"/>
      <c r="AX5512" s="201"/>
      <c r="AZ5512" s="201"/>
      <c r="BB5512"/>
      <c r="BD5512" s="117" t="s">
        <v>7429</v>
      </c>
    </row>
    <row r="5513" spans="48:56" x14ac:dyDescent="0.25">
      <c r="AV5513" s="201"/>
      <c r="AW5513" s="201"/>
      <c r="AX5513" s="201"/>
      <c r="AZ5513" s="201"/>
      <c r="BB5513"/>
      <c r="BD5513" s="117" t="s">
        <v>7430</v>
      </c>
    </row>
    <row r="5514" spans="48:56" x14ac:dyDescent="0.25">
      <c r="AV5514" s="201"/>
      <c r="AW5514" s="201"/>
      <c r="AX5514" s="201"/>
      <c r="AZ5514" s="201"/>
      <c r="BB5514"/>
      <c r="BD5514" s="117" t="s">
        <v>7431</v>
      </c>
    </row>
    <row r="5515" spans="48:56" x14ac:dyDescent="0.25">
      <c r="AV5515" s="201"/>
      <c r="AW5515" s="201"/>
      <c r="AX5515" s="201"/>
      <c r="AZ5515" s="201"/>
      <c r="BB5515"/>
      <c r="BD5515" s="117" t="s">
        <v>7432</v>
      </c>
    </row>
    <row r="5516" spans="48:56" x14ac:dyDescent="0.25">
      <c r="AV5516" s="201"/>
      <c r="AW5516" s="201"/>
      <c r="AX5516" s="201"/>
      <c r="AZ5516" s="201"/>
      <c r="BB5516"/>
      <c r="BD5516" s="117" t="s">
        <v>7433</v>
      </c>
    </row>
    <row r="5517" spans="48:56" x14ac:dyDescent="0.25">
      <c r="AV5517" s="201"/>
      <c r="AW5517" s="201"/>
      <c r="AX5517" s="201"/>
      <c r="AZ5517" s="201"/>
      <c r="BB5517"/>
      <c r="BD5517" s="117" t="s">
        <v>7434</v>
      </c>
    </row>
    <row r="5518" spans="48:56" x14ac:dyDescent="0.25">
      <c r="AV5518" s="201"/>
      <c r="AW5518" s="201"/>
      <c r="AX5518" s="201"/>
      <c r="AZ5518" s="201"/>
      <c r="BB5518"/>
      <c r="BD5518" s="117" t="s">
        <v>7435</v>
      </c>
    </row>
    <row r="5519" spans="48:56" x14ac:dyDescent="0.25">
      <c r="AV5519" s="201"/>
      <c r="AW5519" s="201"/>
      <c r="AX5519" s="201"/>
      <c r="AZ5519" s="201"/>
      <c r="BB5519"/>
      <c r="BD5519" s="117" t="s">
        <v>7436</v>
      </c>
    </row>
    <row r="5520" spans="48:56" x14ac:dyDescent="0.25">
      <c r="AV5520" s="201"/>
      <c r="AW5520" s="201"/>
      <c r="AX5520" s="201"/>
      <c r="AZ5520" s="201"/>
      <c r="BB5520"/>
      <c r="BD5520" s="117" t="s">
        <v>7437</v>
      </c>
    </row>
    <row r="5521" spans="48:56" x14ac:dyDescent="0.25">
      <c r="AV5521" s="201"/>
      <c r="AW5521" s="201"/>
      <c r="AX5521" s="201"/>
      <c r="AZ5521" s="201"/>
      <c r="BB5521"/>
      <c r="BD5521" s="117" t="s">
        <v>7438</v>
      </c>
    </row>
    <row r="5522" spans="48:56" x14ac:dyDescent="0.25">
      <c r="AV5522" s="201"/>
      <c r="AW5522" s="201"/>
      <c r="AX5522" s="201"/>
      <c r="AZ5522" s="201"/>
      <c r="BB5522"/>
      <c r="BD5522" s="117" t="s">
        <v>7439</v>
      </c>
    </row>
    <row r="5523" spans="48:56" x14ac:dyDescent="0.25">
      <c r="AV5523" s="201"/>
      <c r="AW5523" s="201"/>
      <c r="AX5523" s="201"/>
      <c r="AZ5523" s="201"/>
      <c r="BB5523"/>
      <c r="BD5523" s="117" t="s">
        <v>7440</v>
      </c>
    </row>
    <row r="5524" spans="48:56" x14ac:dyDescent="0.25">
      <c r="AV5524" s="201"/>
      <c r="AW5524" s="201"/>
      <c r="AX5524" s="201"/>
      <c r="AZ5524" s="201"/>
      <c r="BB5524"/>
      <c r="BD5524" s="117" t="s">
        <v>7441</v>
      </c>
    </row>
    <row r="5525" spans="48:56" x14ac:dyDescent="0.25">
      <c r="AV5525" s="201"/>
      <c r="AW5525" s="201"/>
      <c r="AX5525" s="201"/>
      <c r="AZ5525" s="201"/>
      <c r="BB5525"/>
      <c r="BD5525" s="117" t="s">
        <v>7442</v>
      </c>
    </row>
    <row r="5526" spans="48:56" x14ac:dyDescent="0.25">
      <c r="AV5526" s="201"/>
      <c r="AW5526" s="201"/>
      <c r="AX5526" s="201"/>
      <c r="AZ5526" s="201"/>
      <c r="BB5526"/>
      <c r="BD5526" s="117" t="s">
        <v>7443</v>
      </c>
    </row>
    <row r="5527" spans="48:56" x14ac:dyDescent="0.25">
      <c r="AV5527" s="201"/>
      <c r="AW5527" s="201"/>
      <c r="AX5527" s="201"/>
      <c r="AZ5527" s="201"/>
      <c r="BB5527"/>
      <c r="BD5527" s="117" t="s">
        <v>7444</v>
      </c>
    </row>
    <row r="5528" spans="48:56" x14ac:dyDescent="0.25">
      <c r="AV5528" s="201"/>
      <c r="AW5528" s="201"/>
      <c r="AX5528" s="201"/>
      <c r="AZ5528" s="201"/>
      <c r="BB5528"/>
      <c r="BD5528" s="117" t="s">
        <v>7445</v>
      </c>
    </row>
    <row r="5529" spans="48:56" x14ac:dyDescent="0.25">
      <c r="AV5529" s="201"/>
      <c r="AW5529" s="201"/>
      <c r="AX5529" s="201"/>
      <c r="AZ5529" s="201"/>
      <c r="BB5529"/>
      <c r="BD5529" s="117" t="s">
        <v>7446</v>
      </c>
    </row>
    <row r="5530" spans="48:56" x14ac:dyDescent="0.25">
      <c r="AV5530" s="201"/>
      <c r="AW5530" s="201"/>
      <c r="AX5530" s="201"/>
      <c r="AZ5530" s="201"/>
      <c r="BB5530"/>
      <c r="BD5530" s="117" t="s">
        <v>7447</v>
      </c>
    </row>
    <row r="5531" spans="48:56" x14ac:dyDescent="0.25">
      <c r="AV5531" s="201"/>
      <c r="AW5531" s="201"/>
      <c r="AX5531" s="201"/>
      <c r="AZ5531" s="201"/>
      <c r="BB5531"/>
      <c r="BD5531" s="117" t="s">
        <v>7448</v>
      </c>
    </row>
    <row r="5532" spans="48:56" x14ac:dyDescent="0.25">
      <c r="AV5532" s="201"/>
      <c r="AW5532" s="201"/>
      <c r="AX5532" s="201"/>
      <c r="AZ5532" s="201"/>
      <c r="BB5532"/>
      <c r="BD5532" s="117" t="s">
        <v>7449</v>
      </c>
    </row>
    <row r="5533" spans="48:56" x14ac:dyDescent="0.25">
      <c r="AV5533" s="201"/>
      <c r="AW5533" s="201"/>
      <c r="AX5533" s="201"/>
      <c r="AZ5533" s="201"/>
      <c r="BB5533"/>
      <c r="BD5533" s="117" t="s">
        <v>7450</v>
      </c>
    </row>
    <row r="5534" spans="48:56" x14ac:dyDescent="0.25">
      <c r="AV5534" s="201"/>
      <c r="AW5534" s="201"/>
      <c r="AX5534" s="201"/>
      <c r="AZ5534" s="201"/>
      <c r="BB5534"/>
      <c r="BD5534" s="117" t="s">
        <v>7451</v>
      </c>
    </row>
    <row r="5535" spans="48:56" x14ac:dyDescent="0.25">
      <c r="AV5535" s="201"/>
      <c r="AW5535" s="201"/>
      <c r="AX5535" s="201"/>
      <c r="AZ5535" s="201"/>
      <c r="BB5535"/>
      <c r="BD5535" s="117" t="s">
        <v>7452</v>
      </c>
    </row>
    <row r="5536" spans="48:56" x14ac:dyDescent="0.25">
      <c r="AV5536" s="201"/>
      <c r="AW5536" s="201"/>
      <c r="AX5536" s="201"/>
      <c r="AZ5536" s="201"/>
      <c r="BB5536"/>
      <c r="BD5536" s="117" t="s">
        <v>7453</v>
      </c>
    </row>
    <row r="5537" spans="48:56" x14ac:dyDescent="0.25">
      <c r="AV5537" s="201"/>
      <c r="AW5537" s="201"/>
      <c r="AX5537" s="201"/>
      <c r="AZ5537" s="201"/>
      <c r="BB5537"/>
      <c r="BD5537" s="117" t="s">
        <v>7454</v>
      </c>
    </row>
    <row r="5538" spans="48:56" x14ac:dyDescent="0.25">
      <c r="AV5538" s="201"/>
      <c r="AW5538" s="201"/>
      <c r="AX5538" s="201"/>
      <c r="AZ5538" s="201"/>
      <c r="BB5538"/>
      <c r="BD5538" s="117" t="s">
        <v>7455</v>
      </c>
    </row>
    <row r="5539" spans="48:56" x14ac:dyDescent="0.25">
      <c r="AV5539" s="201"/>
      <c r="AW5539" s="201"/>
      <c r="AX5539" s="201"/>
      <c r="AZ5539" s="201"/>
      <c r="BB5539"/>
      <c r="BD5539" s="117" t="s">
        <v>7456</v>
      </c>
    </row>
    <row r="5540" spans="48:56" x14ac:dyDescent="0.25">
      <c r="AV5540" s="201"/>
      <c r="AW5540" s="201"/>
      <c r="AX5540" s="201"/>
      <c r="AZ5540" s="201"/>
      <c r="BB5540"/>
      <c r="BD5540" s="117" t="s">
        <v>7457</v>
      </c>
    </row>
    <row r="5541" spans="48:56" x14ac:dyDescent="0.25">
      <c r="AV5541" s="201"/>
      <c r="AW5541" s="201"/>
      <c r="AX5541" s="201"/>
      <c r="AZ5541" s="201"/>
      <c r="BB5541"/>
      <c r="BD5541" s="117" t="s">
        <v>7458</v>
      </c>
    </row>
    <row r="5542" spans="48:56" x14ac:dyDescent="0.25">
      <c r="AV5542" s="201"/>
      <c r="AW5542" s="201"/>
      <c r="AX5542" s="201"/>
      <c r="AZ5542" s="201"/>
      <c r="BB5542"/>
      <c r="BD5542" s="117" t="s">
        <v>7459</v>
      </c>
    </row>
    <row r="5543" spans="48:56" x14ac:dyDescent="0.25">
      <c r="AV5543" s="201"/>
      <c r="AW5543" s="201"/>
      <c r="AX5543" s="201"/>
      <c r="AZ5543" s="201"/>
      <c r="BB5543"/>
      <c r="BD5543" s="117" t="s">
        <v>7460</v>
      </c>
    </row>
    <row r="5544" spans="48:56" x14ac:dyDescent="0.25">
      <c r="AV5544" s="201"/>
      <c r="AW5544" s="201"/>
      <c r="AX5544" s="201"/>
      <c r="AZ5544" s="201"/>
      <c r="BB5544"/>
      <c r="BD5544" s="117" t="s">
        <v>7461</v>
      </c>
    </row>
    <row r="5545" spans="48:56" x14ac:dyDescent="0.25">
      <c r="AV5545" s="201"/>
      <c r="AW5545" s="201"/>
      <c r="AX5545" s="201"/>
      <c r="AZ5545" s="201"/>
      <c r="BB5545"/>
      <c r="BD5545" s="117" t="s">
        <v>7462</v>
      </c>
    </row>
    <row r="5546" spans="48:56" x14ac:dyDescent="0.25">
      <c r="AV5546" s="201"/>
      <c r="AW5546" s="201"/>
      <c r="AX5546" s="201"/>
      <c r="AZ5546" s="201"/>
      <c r="BB5546"/>
      <c r="BD5546" s="117" t="s">
        <v>7463</v>
      </c>
    </row>
    <row r="5547" spans="48:56" x14ac:dyDescent="0.25">
      <c r="AV5547" s="201"/>
      <c r="AW5547" s="201"/>
      <c r="AX5547" s="201"/>
      <c r="AZ5547" s="201"/>
      <c r="BB5547"/>
      <c r="BD5547" s="117" t="s">
        <v>7464</v>
      </c>
    </row>
    <row r="5548" spans="48:56" x14ac:dyDescent="0.25">
      <c r="AV5548" s="201"/>
      <c r="AW5548" s="201"/>
      <c r="AX5548" s="201"/>
      <c r="AZ5548" s="201"/>
      <c r="BB5548"/>
      <c r="BD5548" s="117" t="s">
        <v>7465</v>
      </c>
    </row>
    <row r="5549" spans="48:56" x14ac:dyDescent="0.25">
      <c r="AV5549" s="201"/>
      <c r="AW5549" s="201"/>
      <c r="AX5549" s="201"/>
      <c r="AZ5549" s="201"/>
      <c r="BB5549"/>
      <c r="BD5549" s="117" t="s">
        <v>7466</v>
      </c>
    </row>
    <row r="5550" spans="48:56" x14ac:dyDescent="0.25">
      <c r="AV5550" s="201"/>
      <c r="AW5550" s="201"/>
      <c r="AX5550" s="201"/>
      <c r="AZ5550" s="201"/>
      <c r="BB5550"/>
      <c r="BD5550" s="117" t="s">
        <v>7467</v>
      </c>
    </row>
    <row r="5551" spans="48:56" x14ac:dyDescent="0.25">
      <c r="AV5551" s="201"/>
      <c r="AW5551" s="201"/>
      <c r="AX5551" s="201"/>
      <c r="AZ5551" s="201"/>
      <c r="BB5551"/>
      <c r="BD5551" s="117" t="s">
        <v>7468</v>
      </c>
    </row>
    <row r="5552" spans="48:56" x14ac:dyDescent="0.25">
      <c r="AV5552" s="201"/>
      <c r="AW5552" s="201"/>
      <c r="AX5552" s="201"/>
      <c r="AZ5552" s="201"/>
      <c r="BB5552"/>
      <c r="BD5552" s="117" t="s">
        <v>7469</v>
      </c>
    </row>
    <row r="5553" spans="48:56" x14ac:dyDescent="0.25">
      <c r="AV5553" s="201"/>
      <c r="AW5553" s="201"/>
      <c r="AX5553" s="201"/>
      <c r="AZ5553" s="201"/>
      <c r="BB5553"/>
      <c r="BD5553" s="117" t="s">
        <v>7470</v>
      </c>
    </row>
    <row r="5554" spans="48:56" x14ac:dyDescent="0.25">
      <c r="AV5554" s="201"/>
      <c r="AW5554" s="201"/>
      <c r="AX5554" s="201"/>
      <c r="AZ5554" s="201"/>
      <c r="BB5554"/>
      <c r="BD5554" s="117" t="s">
        <v>7471</v>
      </c>
    </row>
    <row r="5555" spans="48:56" x14ac:dyDescent="0.25">
      <c r="AV5555" s="201"/>
      <c r="AW5555" s="201"/>
      <c r="AX5555" s="201"/>
      <c r="AZ5555" s="201"/>
      <c r="BB5555"/>
      <c r="BD5555" s="117" t="s">
        <v>7472</v>
      </c>
    </row>
    <row r="5556" spans="48:56" x14ac:dyDescent="0.25">
      <c r="AV5556" s="201"/>
      <c r="AW5556" s="201"/>
      <c r="AX5556" s="201"/>
      <c r="AZ5556" s="201"/>
      <c r="BB5556"/>
      <c r="BD5556" s="117" t="s">
        <v>7473</v>
      </c>
    </row>
    <row r="5557" spans="48:56" x14ac:dyDescent="0.25">
      <c r="AV5557" s="201"/>
      <c r="AW5557" s="201"/>
      <c r="AX5557" s="201"/>
      <c r="AZ5557" s="201"/>
      <c r="BB5557"/>
      <c r="BD5557" s="117" t="s">
        <v>7474</v>
      </c>
    </row>
    <row r="5558" spans="48:56" x14ac:dyDescent="0.25">
      <c r="AV5558" s="201"/>
      <c r="AW5558" s="201"/>
      <c r="AX5558" s="201"/>
      <c r="AZ5558" s="201"/>
      <c r="BB5558"/>
      <c r="BD5558" s="117" t="s">
        <v>7475</v>
      </c>
    </row>
    <row r="5559" spans="48:56" x14ac:dyDescent="0.25">
      <c r="AV5559" s="201"/>
      <c r="AW5559" s="201"/>
      <c r="AX5559" s="201"/>
      <c r="AZ5559" s="201"/>
      <c r="BB5559"/>
      <c r="BD5559" s="117" t="s">
        <v>7476</v>
      </c>
    </row>
    <row r="5560" spans="48:56" x14ac:dyDescent="0.25">
      <c r="AV5560" s="201"/>
      <c r="AW5560" s="201"/>
      <c r="AX5560" s="201"/>
      <c r="AZ5560" s="201"/>
      <c r="BB5560"/>
      <c r="BD5560" s="117" t="s">
        <v>7477</v>
      </c>
    </row>
    <row r="5561" spans="48:56" x14ac:dyDescent="0.25">
      <c r="AV5561" s="201"/>
      <c r="AW5561" s="201"/>
      <c r="AX5561" s="201"/>
      <c r="AZ5561" s="201"/>
      <c r="BB5561"/>
      <c r="BD5561" s="117" t="s">
        <v>7478</v>
      </c>
    </row>
    <row r="5562" spans="48:56" x14ac:dyDescent="0.25">
      <c r="AV5562" s="201"/>
      <c r="AW5562" s="201"/>
      <c r="AX5562" s="201"/>
      <c r="AZ5562" s="201"/>
      <c r="BB5562"/>
      <c r="BD5562" s="117" t="s">
        <v>7479</v>
      </c>
    </row>
    <row r="5563" spans="48:56" x14ac:dyDescent="0.25">
      <c r="AV5563" s="201"/>
      <c r="AW5563" s="201"/>
      <c r="AX5563" s="201"/>
      <c r="AZ5563" s="201"/>
      <c r="BB5563"/>
      <c r="BD5563" s="117" t="s">
        <v>7480</v>
      </c>
    </row>
    <row r="5564" spans="48:56" x14ac:dyDescent="0.25">
      <c r="AV5564" s="201"/>
      <c r="AW5564" s="201"/>
      <c r="AX5564" s="201"/>
      <c r="AZ5564" s="201"/>
      <c r="BB5564"/>
      <c r="BD5564" s="117" t="s">
        <v>7481</v>
      </c>
    </row>
    <row r="5565" spans="48:56" x14ac:dyDescent="0.25">
      <c r="AV5565" s="201"/>
      <c r="AW5565" s="201"/>
      <c r="AX5565" s="201"/>
      <c r="AZ5565" s="201"/>
      <c r="BB5565"/>
      <c r="BD5565" s="117" t="s">
        <v>7482</v>
      </c>
    </row>
    <row r="5566" spans="48:56" x14ac:dyDescent="0.25">
      <c r="AV5566" s="201"/>
      <c r="AW5566" s="201"/>
      <c r="AX5566" s="201"/>
      <c r="AZ5566" s="201"/>
      <c r="BB5566"/>
      <c r="BD5566" s="117" t="s">
        <v>7483</v>
      </c>
    </row>
    <row r="5567" spans="48:56" x14ac:dyDescent="0.25">
      <c r="AV5567" s="201"/>
      <c r="AW5567" s="201"/>
      <c r="AX5567" s="201"/>
      <c r="AZ5567" s="201"/>
      <c r="BB5567"/>
      <c r="BD5567" s="117" t="s">
        <v>7484</v>
      </c>
    </row>
    <row r="5568" spans="48:56" x14ac:dyDescent="0.25">
      <c r="AV5568" s="201"/>
      <c r="AW5568" s="201"/>
      <c r="AX5568" s="201"/>
      <c r="AZ5568" s="201"/>
      <c r="BB5568"/>
      <c r="BD5568" s="117" t="s">
        <v>7485</v>
      </c>
    </row>
    <row r="5569" spans="48:56" x14ac:dyDescent="0.25">
      <c r="AV5569" s="201"/>
      <c r="AW5569" s="201"/>
      <c r="AX5569" s="201"/>
      <c r="AZ5569" s="201"/>
      <c r="BB5569"/>
      <c r="BD5569" s="117" t="s">
        <v>7486</v>
      </c>
    </row>
    <row r="5570" spans="48:56" x14ac:dyDescent="0.25">
      <c r="AV5570" s="201"/>
      <c r="AW5570" s="201"/>
      <c r="AX5570" s="201"/>
      <c r="AZ5570" s="201"/>
      <c r="BB5570"/>
      <c r="BD5570" s="117" t="s">
        <v>7487</v>
      </c>
    </row>
    <row r="5571" spans="48:56" x14ac:dyDescent="0.25">
      <c r="AV5571" s="201"/>
      <c r="AW5571" s="201"/>
      <c r="AX5571" s="201"/>
      <c r="AZ5571" s="201"/>
      <c r="BB5571"/>
      <c r="BD5571" s="117" t="s">
        <v>7488</v>
      </c>
    </row>
    <row r="5572" spans="48:56" x14ac:dyDescent="0.25">
      <c r="AV5572" s="201"/>
      <c r="AW5572" s="201"/>
      <c r="AX5572" s="201"/>
      <c r="AZ5572" s="201"/>
      <c r="BB5572"/>
      <c r="BD5572" s="117" t="s">
        <v>7489</v>
      </c>
    </row>
    <row r="5573" spans="48:56" x14ac:dyDescent="0.25">
      <c r="AV5573" s="201"/>
      <c r="AW5573" s="201"/>
      <c r="AX5573" s="201"/>
      <c r="AZ5573" s="201"/>
      <c r="BB5573"/>
      <c r="BD5573" s="117" t="s">
        <v>7490</v>
      </c>
    </row>
    <row r="5574" spans="48:56" x14ac:dyDescent="0.25">
      <c r="AV5574" s="201"/>
      <c r="AW5574" s="201"/>
      <c r="AX5574" s="201"/>
      <c r="AZ5574" s="201"/>
      <c r="BB5574"/>
      <c r="BD5574" s="117" t="s">
        <v>7491</v>
      </c>
    </row>
    <row r="5575" spans="48:56" x14ac:dyDescent="0.25">
      <c r="AV5575" s="201"/>
      <c r="AW5575" s="201"/>
      <c r="AX5575" s="201"/>
      <c r="AZ5575" s="201"/>
      <c r="BB5575"/>
      <c r="BD5575" s="117" t="s">
        <v>7492</v>
      </c>
    </row>
    <row r="5576" spans="48:56" x14ac:dyDescent="0.25">
      <c r="AV5576" s="201"/>
      <c r="AW5576" s="201"/>
      <c r="AX5576" s="201"/>
      <c r="AZ5576" s="201"/>
      <c r="BB5576"/>
      <c r="BD5576" s="117" t="s">
        <v>7493</v>
      </c>
    </row>
    <row r="5577" spans="48:56" x14ac:dyDescent="0.25">
      <c r="AV5577" s="201"/>
      <c r="AW5577" s="201"/>
      <c r="AX5577" s="201"/>
      <c r="AZ5577" s="201"/>
      <c r="BB5577"/>
      <c r="BD5577" s="117" t="s">
        <v>7494</v>
      </c>
    </row>
    <row r="5578" spans="48:56" x14ac:dyDescent="0.25">
      <c r="AV5578" s="201"/>
      <c r="AW5578" s="201"/>
      <c r="AX5578" s="201"/>
      <c r="AZ5578" s="201"/>
      <c r="BB5578"/>
      <c r="BD5578" s="117" t="s">
        <v>7495</v>
      </c>
    </row>
    <row r="5579" spans="48:56" x14ac:dyDescent="0.25">
      <c r="AV5579" s="201"/>
      <c r="AW5579" s="201"/>
      <c r="AX5579" s="201"/>
      <c r="AZ5579" s="201"/>
      <c r="BB5579"/>
      <c r="BD5579" s="117" t="s">
        <v>7496</v>
      </c>
    </row>
    <row r="5580" spans="48:56" x14ac:dyDescent="0.25">
      <c r="AV5580" s="201"/>
      <c r="AW5580" s="201"/>
      <c r="AX5580" s="201"/>
      <c r="AZ5580" s="201"/>
      <c r="BB5580"/>
      <c r="BD5580" s="117" t="s">
        <v>7497</v>
      </c>
    </row>
    <row r="5581" spans="48:56" x14ac:dyDescent="0.25">
      <c r="AV5581" s="201"/>
      <c r="AW5581" s="201"/>
      <c r="AX5581" s="201"/>
      <c r="AZ5581" s="201"/>
      <c r="BB5581"/>
      <c r="BD5581" s="117" t="s">
        <v>7498</v>
      </c>
    </row>
    <row r="5582" spans="48:56" x14ac:dyDescent="0.25">
      <c r="AV5582" s="201"/>
      <c r="AW5582" s="201"/>
      <c r="AX5582" s="201"/>
      <c r="AZ5582" s="201"/>
      <c r="BB5582"/>
      <c r="BD5582" s="117" t="s">
        <v>7499</v>
      </c>
    </row>
    <row r="5583" spans="48:56" x14ac:dyDescent="0.25">
      <c r="AV5583" s="201"/>
      <c r="AW5583" s="201"/>
      <c r="AX5583" s="201"/>
      <c r="AZ5583" s="201"/>
      <c r="BB5583"/>
      <c r="BD5583" s="117" t="s">
        <v>7500</v>
      </c>
    </row>
    <row r="5584" spans="48:56" x14ac:dyDescent="0.25">
      <c r="AV5584" s="201"/>
      <c r="AW5584" s="201"/>
      <c r="AX5584" s="201"/>
      <c r="AZ5584" s="201"/>
      <c r="BB5584"/>
      <c r="BD5584" s="117" t="s">
        <v>7501</v>
      </c>
    </row>
    <row r="5585" spans="48:56" x14ac:dyDescent="0.25">
      <c r="AV5585" s="201"/>
      <c r="AW5585" s="201"/>
      <c r="AX5585" s="201"/>
      <c r="AZ5585" s="201"/>
      <c r="BB5585"/>
      <c r="BD5585" s="117" t="s">
        <v>7502</v>
      </c>
    </row>
    <row r="5586" spans="48:56" x14ac:dyDescent="0.25">
      <c r="AV5586" s="201"/>
      <c r="AW5586" s="201"/>
      <c r="AX5586" s="201"/>
      <c r="AZ5586" s="201"/>
      <c r="BB5586"/>
      <c r="BD5586" s="117" t="s">
        <v>7503</v>
      </c>
    </row>
    <row r="5587" spans="48:56" x14ac:dyDescent="0.25">
      <c r="AV5587" s="201"/>
      <c r="AW5587" s="201"/>
      <c r="AX5587" s="201"/>
      <c r="AZ5587" s="201"/>
      <c r="BB5587"/>
      <c r="BD5587" s="117" t="s">
        <v>7504</v>
      </c>
    </row>
    <row r="5588" spans="48:56" x14ac:dyDescent="0.25">
      <c r="AV5588" s="201"/>
      <c r="AW5588" s="201"/>
      <c r="AX5588" s="201"/>
      <c r="AZ5588" s="201"/>
      <c r="BB5588"/>
      <c r="BD5588" s="117" t="s">
        <v>7505</v>
      </c>
    </row>
    <row r="5589" spans="48:56" x14ac:dyDescent="0.25">
      <c r="AV5589" s="201"/>
      <c r="AW5589" s="201"/>
      <c r="AX5589" s="201"/>
      <c r="AZ5589" s="201"/>
      <c r="BB5589"/>
      <c r="BD5589" s="117" t="s">
        <v>7506</v>
      </c>
    </row>
    <row r="5590" spans="48:56" x14ac:dyDescent="0.25">
      <c r="AV5590" s="201"/>
      <c r="AW5590" s="201"/>
      <c r="AX5590" s="201"/>
      <c r="AZ5590" s="201"/>
      <c r="BB5590"/>
      <c r="BD5590" s="117" t="s">
        <v>7507</v>
      </c>
    </row>
    <row r="5591" spans="48:56" x14ac:dyDescent="0.25">
      <c r="AV5591" s="201"/>
      <c r="AW5591" s="201"/>
      <c r="AX5591" s="201"/>
      <c r="AZ5591" s="201"/>
      <c r="BB5591"/>
      <c r="BD5591" s="117" t="s">
        <v>7508</v>
      </c>
    </row>
    <row r="5592" spans="48:56" x14ac:dyDescent="0.25">
      <c r="AV5592" s="201"/>
      <c r="AW5592" s="201"/>
      <c r="AX5592" s="201"/>
      <c r="AZ5592" s="201"/>
      <c r="BB5592"/>
      <c r="BD5592" s="117" t="s">
        <v>7509</v>
      </c>
    </row>
    <row r="5593" spans="48:56" x14ac:dyDescent="0.25">
      <c r="AV5593" s="201"/>
      <c r="AW5593" s="201"/>
      <c r="AX5593" s="201"/>
      <c r="AZ5593" s="201"/>
      <c r="BB5593"/>
      <c r="BD5593" s="117" t="s">
        <v>7510</v>
      </c>
    </row>
    <row r="5594" spans="48:56" x14ac:dyDescent="0.25">
      <c r="AV5594" s="201"/>
      <c r="AW5594" s="201"/>
      <c r="AX5594" s="201"/>
      <c r="AZ5594" s="201"/>
      <c r="BB5594"/>
      <c r="BD5594" s="117" t="s">
        <v>7511</v>
      </c>
    </row>
    <row r="5595" spans="48:56" x14ac:dyDescent="0.25">
      <c r="AV5595" s="201"/>
      <c r="AW5595" s="201"/>
      <c r="AX5595" s="201"/>
      <c r="AZ5595" s="201"/>
      <c r="BB5595"/>
      <c r="BD5595" s="117" t="s">
        <v>7512</v>
      </c>
    </row>
    <row r="5596" spans="48:56" x14ac:dyDescent="0.25">
      <c r="AV5596" s="201"/>
      <c r="AW5596" s="201"/>
      <c r="AX5596" s="201"/>
      <c r="AZ5596" s="201"/>
      <c r="BB5596"/>
      <c r="BD5596" s="117" t="s">
        <v>7513</v>
      </c>
    </row>
    <row r="5597" spans="48:56" x14ac:dyDescent="0.25">
      <c r="AV5597" s="201"/>
      <c r="AW5597" s="201"/>
      <c r="AX5597" s="201"/>
      <c r="AZ5597" s="201"/>
      <c r="BB5597"/>
      <c r="BD5597" s="117" t="s">
        <v>7514</v>
      </c>
    </row>
    <row r="5598" spans="48:56" x14ac:dyDescent="0.25">
      <c r="AV5598" s="201"/>
      <c r="AW5598" s="201"/>
      <c r="AX5598" s="201"/>
      <c r="AZ5598" s="201"/>
      <c r="BB5598"/>
      <c r="BD5598" s="117" t="s">
        <v>7515</v>
      </c>
    </row>
    <row r="5599" spans="48:56" x14ac:dyDescent="0.25">
      <c r="AV5599" s="201"/>
      <c r="AW5599" s="201"/>
      <c r="AX5599" s="201"/>
      <c r="AZ5599" s="201"/>
      <c r="BB5599"/>
      <c r="BD5599" s="117" t="s">
        <v>7516</v>
      </c>
    </row>
    <row r="5600" spans="48:56" x14ac:dyDescent="0.25">
      <c r="AV5600" s="201"/>
      <c r="AW5600" s="201"/>
      <c r="AX5600" s="201"/>
      <c r="AZ5600" s="201"/>
      <c r="BB5600"/>
      <c r="BD5600" s="117" t="s">
        <v>7517</v>
      </c>
    </row>
    <row r="5601" spans="48:56" x14ac:dyDescent="0.25">
      <c r="AV5601" s="201"/>
      <c r="AW5601" s="201"/>
      <c r="AX5601" s="201"/>
      <c r="AZ5601" s="201"/>
      <c r="BB5601"/>
      <c r="BD5601" s="117" t="s">
        <v>7518</v>
      </c>
    </row>
    <row r="5602" spans="48:56" x14ac:dyDescent="0.25">
      <c r="AV5602" s="201"/>
      <c r="AW5602" s="201"/>
      <c r="AX5602" s="201"/>
      <c r="AZ5602" s="201"/>
      <c r="BB5602"/>
      <c r="BD5602" s="117" t="s">
        <v>7519</v>
      </c>
    </row>
    <row r="5603" spans="48:56" x14ac:dyDescent="0.25">
      <c r="AV5603" s="201"/>
      <c r="AW5603" s="201"/>
      <c r="AX5603" s="201"/>
      <c r="AZ5603" s="201"/>
      <c r="BB5603"/>
      <c r="BD5603" s="117" t="s">
        <v>7520</v>
      </c>
    </row>
    <row r="5604" spans="48:56" x14ac:dyDescent="0.25">
      <c r="AV5604" s="201"/>
      <c r="AW5604" s="201"/>
      <c r="AX5604" s="201"/>
      <c r="AZ5604" s="201"/>
      <c r="BB5604"/>
      <c r="BD5604" s="117" t="s">
        <v>7521</v>
      </c>
    </row>
    <row r="5605" spans="48:56" x14ac:dyDescent="0.25">
      <c r="AV5605" s="201"/>
      <c r="AW5605" s="201"/>
      <c r="AX5605" s="201"/>
      <c r="AZ5605" s="201"/>
      <c r="BB5605"/>
      <c r="BD5605" s="117" t="s">
        <v>7522</v>
      </c>
    </row>
    <row r="5606" spans="48:56" x14ac:dyDescent="0.25">
      <c r="AV5606" s="201"/>
      <c r="AW5606" s="201"/>
      <c r="AX5606" s="201"/>
      <c r="AZ5606" s="201"/>
      <c r="BB5606"/>
      <c r="BD5606" s="117" t="s">
        <v>7523</v>
      </c>
    </row>
    <row r="5607" spans="48:56" x14ac:dyDescent="0.25">
      <c r="AV5607" s="201"/>
      <c r="AW5607" s="201"/>
      <c r="AX5607" s="201"/>
      <c r="AZ5607" s="201"/>
      <c r="BB5607"/>
      <c r="BD5607" s="117" t="s">
        <v>7524</v>
      </c>
    </row>
    <row r="5608" spans="48:56" x14ac:dyDescent="0.25">
      <c r="AV5608" s="201"/>
      <c r="AW5608" s="201"/>
      <c r="AX5608" s="201"/>
      <c r="AZ5608" s="201"/>
      <c r="BB5608"/>
      <c r="BD5608" s="117" t="s">
        <v>7525</v>
      </c>
    </row>
    <row r="5609" spans="48:56" x14ac:dyDescent="0.25">
      <c r="AV5609" s="201"/>
      <c r="AW5609" s="201"/>
      <c r="AX5609" s="201"/>
      <c r="AZ5609" s="201"/>
      <c r="BB5609"/>
      <c r="BD5609" s="117" t="s">
        <v>7526</v>
      </c>
    </row>
    <row r="5610" spans="48:56" x14ac:dyDescent="0.25">
      <c r="AV5610" s="201"/>
      <c r="AW5610" s="201"/>
      <c r="AX5610" s="201"/>
      <c r="AZ5610" s="201"/>
      <c r="BB5610"/>
      <c r="BD5610" s="117" t="s">
        <v>7527</v>
      </c>
    </row>
    <row r="5611" spans="48:56" x14ac:dyDescent="0.25">
      <c r="AV5611" s="201"/>
      <c r="AW5611" s="201"/>
      <c r="AX5611" s="201"/>
      <c r="AZ5611" s="201"/>
      <c r="BB5611"/>
      <c r="BD5611" s="117" t="s">
        <v>7528</v>
      </c>
    </row>
    <row r="5612" spans="48:56" x14ac:dyDescent="0.25">
      <c r="AV5612" s="201"/>
      <c r="AW5612" s="201"/>
      <c r="AX5612" s="201"/>
      <c r="AZ5612" s="201"/>
      <c r="BB5612"/>
      <c r="BD5612" s="117" t="s">
        <v>7529</v>
      </c>
    </row>
    <row r="5613" spans="48:56" x14ac:dyDescent="0.25">
      <c r="AV5613" s="201"/>
      <c r="AW5613" s="201"/>
      <c r="AX5613" s="201"/>
      <c r="AZ5613" s="201"/>
      <c r="BB5613"/>
      <c r="BD5613" s="117" t="s">
        <v>7530</v>
      </c>
    </row>
    <row r="5614" spans="48:56" x14ac:dyDescent="0.25">
      <c r="AV5614" s="201"/>
      <c r="AW5614" s="201"/>
      <c r="AX5614" s="201"/>
      <c r="AZ5614" s="201"/>
      <c r="BB5614"/>
      <c r="BD5614" s="117" t="s">
        <v>7531</v>
      </c>
    </row>
    <row r="5615" spans="48:56" x14ac:dyDescent="0.25">
      <c r="AV5615" s="201"/>
      <c r="AW5615" s="201"/>
      <c r="AX5615" s="201"/>
      <c r="AZ5615" s="201"/>
      <c r="BB5615"/>
      <c r="BD5615" s="117" t="s">
        <v>7532</v>
      </c>
    </row>
    <row r="5616" spans="48:56" x14ac:dyDescent="0.25">
      <c r="AV5616" s="201"/>
      <c r="AW5616" s="201"/>
      <c r="AX5616" s="201"/>
      <c r="AZ5616" s="201"/>
      <c r="BB5616"/>
      <c r="BD5616" s="117" t="s">
        <v>7533</v>
      </c>
    </row>
    <row r="5617" spans="48:56" x14ac:dyDescent="0.25">
      <c r="AV5617" s="201"/>
      <c r="AW5617" s="201"/>
      <c r="AX5617" s="201"/>
      <c r="AZ5617" s="201"/>
      <c r="BB5617"/>
      <c r="BD5617" s="117" t="s">
        <v>7534</v>
      </c>
    </row>
    <row r="5618" spans="48:56" x14ac:dyDescent="0.25">
      <c r="AV5618" s="201"/>
      <c r="AW5618" s="201"/>
      <c r="AX5618" s="201"/>
      <c r="AZ5618" s="201"/>
      <c r="BB5618"/>
      <c r="BD5618" s="117" t="s">
        <v>7535</v>
      </c>
    </row>
    <row r="5619" spans="48:56" x14ac:dyDescent="0.25">
      <c r="AV5619" s="201"/>
      <c r="AW5619" s="201"/>
      <c r="AX5619" s="201"/>
      <c r="AZ5619" s="201"/>
      <c r="BB5619"/>
      <c r="BD5619" s="117" t="s">
        <v>7536</v>
      </c>
    </row>
    <row r="5620" spans="48:56" x14ac:dyDescent="0.25">
      <c r="AV5620" s="201"/>
      <c r="AW5620" s="201"/>
      <c r="AX5620" s="201"/>
      <c r="AZ5620" s="201"/>
      <c r="BB5620"/>
      <c r="BD5620" s="117" t="s">
        <v>7537</v>
      </c>
    </row>
    <row r="5621" spans="48:56" x14ac:dyDescent="0.25">
      <c r="AV5621" s="201"/>
      <c r="AW5621" s="201"/>
      <c r="AX5621" s="201"/>
      <c r="AZ5621" s="201"/>
      <c r="BB5621"/>
      <c r="BD5621" s="117" t="s">
        <v>7538</v>
      </c>
    </row>
    <row r="5622" spans="48:56" x14ac:dyDescent="0.25">
      <c r="AV5622" s="201"/>
      <c r="AW5622" s="201"/>
      <c r="AX5622" s="201"/>
      <c r="AZ5622" s="201"/>
      <c r="BB5622"/>
      <c r="BD5622" s="117" t="s">
        <v>7539</v>
      </c>
    </row>
    <row r="5623" spans="48:56" x14ac:dyDescent="0.25">
      <c r="AV5623" s="201"/>
      <c r="AW5623" s="201"/>
      <c r="AX5623" s="201"/>
      <c r="AZ5623" s="201"/>
      <c r="BB5623"/>
      <c r="BD5623" s="117" t="s">
        <v>7540</v>
      </c>
    </row>
    <row r="5624" spans="48:56" x14ac:dyDescent="0.25">
      <c r="AV5624" s="201"/>
      <c r="AW5624" s="201"/>
      <c r="AX5624" s="201"/>
      <c r="AZ5624" s="201"/>
      <c r="BB5624"/>
      <c r="BD5624" s="117" t="s">
        <v>7541</v>
      </c>
    </row>
    <row r="5625" spans="48:56" x14ac:dyDescent="0.25">
      <c r="AV5625" s="201"/>
      <c r="AW5625" s="201"/>
      <c r="AX5625" s="201"/>
      <c r="AZ5625" s="201"/>
      <c r="BB5625"/>
      <c r="BD5625" s="117" t="s">
        <v>7542</v>
      </c>
    </row>
    <row r="5626" spans="48:56" x14ac:dyDescent="0.25">
      <c r="AV5626" s="201"/>
      <c r="AW5626" s="201"/>
      <c r="AX5626" s="201"/>
      <c r="AZ5626" s="201"/>
      <c r="BB5626"/>
      <c r="BD5626" s="117" t="s">
        <v>7543</v>
      </c>
    </row>
    <row r="5627" spans="48:56" x14ac:dyDescent="0.25">
      <c r="AV5627" s="201"/>
      <c r="AW5627" s="201"/>
      <c r="AX5627" s="201"/>
      <c r="AZ5627" s="201"/>
      <c r="BB5627"/>
      <c r="BD5627" s="117" t="s">
        <v>7544</v>
      </c>
    </row>
    <row r="5628" spans="48:56" x14ac:dyDescent="0.25">
      <c r="AV5628" s="201"/>
      <c r="AW5628" s="201"/>
      <c r="AX5628" s="201"/>
      <c r="AZ5628" s="201"/>
      <c r="BB5628"/>
      <c r="BD5628" s="117" t="s">
        <v>7545</v>
      </c>
    </row>
    <row r="5629" spans="48:56" x14ac:dyDescent="0.25">
      <c r="AV5629" s="201"/>
      <c r="AW5629" s="201"/>
      <c r="AX5629" s="201"/>
      <c r="AZ5629" s="201"/>
      <c r="BB5629"/>
      <c r="BD5629" s="117" t="s">
        <v>7546</v>
      </c>
    </row>
    <row r="5630" spans="48:56" x14ac:dyDescent="0.25">
      <c r="AV5630" s="201"/>
      <c r="AW5630" s="201"/>
      <c r="AX5630" s="201"/>
      <c r="AZ5630" s="201"/>
      <c r="BB5630"/>
      <c r="BD5630" s="117" t="s">
        <v>7547</v>
      </c>
    </row>
    <row r="5631" spans="48:56" x14ac:dyDescent="0.25">
      <c r="AV5631" s="201"/>
      <c r="AW5631" s="201"/>
      <c r="AX5631" s="201"/>
      <c r="AZ5631" s="201"/>
      <c r="BB5631"/>
      <c r="BD5631" s="117" t="s">
        <v>7548</v>
      </c>
    </row>
    <row r="5632" spans="48:56" x14ac:dyDescent="0.25">
      <c r="AV5632" s="201"/>
      <c r="AW5632" s="201"/>
      <c r="AX5632" s="201"/>
      <c r="AZ5632" s="201"/>
      <c r="BB5632"/>
      <c r="BD5632" s="117" t="s">
        <v>7549</v>
      </c>
    </row>
    <row r="5633" spans="48:56" x14ac:dyDescent="0.25">
      <c r="AV5633" s="201"/>
      <c r="AW5633" s="201"/>
      <c r="AX5633" s="201"/>
      <c r="AZ5633" s="201"/>
      <c r="BB5633"/>
      <c r="BD5633" s="117" t="s">
        <v>7550</v>
      </c>
    </row>
    <row r="5634" spans="48:56" x14ac:dyDescent="0.25">
      <c r="AV5634" s="201"/>
      <c r="AW5634" s="201"/>
      <c r="AX5634" s="201"/>
      <c r="AZ5634" s="201"/>
      <c r="BB5634"/>
      <c r="BD5634" s="117" t="s">
        <v>7551</v>
      </c>
    </row>
    <row r="5635" spans="48:56" x14ac:dyDescent="0.25">
      <c r="AV5635" s="201"/>
      <c r="AW5635" s="201"/>
      <c r="AX5635" s="201"/>
      <c r="AZ5635" s="201"/>
      <c r="BB5635"/>
      <c r="BD5635" s="117" t="s">
        <v>7552</v>
      </c>
    </row>
    <row r="5636" spans="48:56" x14ac:dyDescent="0.25">
      <c r="AV5636" s="201"/>
      <c r="AW5636" s="201"/>
      <c r="AX5636" s="201"/>
      <c r="AZ5636" s="201"/>
      <c r="BB5636"/>
      <c r="BD5636" s="117" t="s">
        <v>7553</v>
      </c>
    </row>
    <row r="5637" spans="48:56" x14ac:dyDescent="0.25">
      <c r="AV5637" s="201"/>
      <c r="AW5637" s="201"/>
      <c r="AX5637" s="201"/>
      <c r="AZ5637" s="201"/>
      <c r="BB5637"/>
      <c r="BD5637" s="117" t="s">
        <v>7554</v>
      </c>
    </row>
    <row r="5638" spans="48:56" x14ac:dyDescent="0.25">
      <c r="AV5638" s="201"/>
      <c r="AW5638" s="201"/>
      <c r="AX5638" s="201"/>
      <c r="AZ5638" s="201"/>
      <c r="BB5638"/>
      <c r="BD5638" s="117" t="s">
        <v>7555</v>
      </c>
    </row>
    <row r="5639" spans="48:56" x14ac:dyDescent="0.25">
      <c r="AV5639" s="201"/>
      <c r="AW5639" s="201"/>
      <c r="AX5639" s="201"/>
      <c r="AZ5639" s="201"/>
      <c r="BB5639"/>
      <c r="BD5639" s="117" t="s">
        <v>7556</v>
      </c>
    </row>
    <row r="5640" spans="48:56" x14ac:dyDescent="0.25">
      <c r="AV5640" s="201"/>
      <c r="AW5640" s="201"/>
      <c r="AX5640" s="201"/>
      <c r="AZ5640" s="201"/>
      <c r="BB5640"/>
      <c r="BD5640" s="117" t="s">
        <v>7557</v>
      </c>
    </row>
    <row r="5641" spans="48:56" x14ac:dyDescent="0.25">
      <c r="AV5641" s="201"/>
      <c r="AW5641" s="201"/>
      <c r="AX5641" s="201"/>
      <c r="AZ5641" s="201"/>
      <c r="BB5641"/>
      <c r="BD5641" s="117" t="s">
        <v>7558</v>
      </c>
    </row>
    <row r="5642" spans="48:56" x14ac:dyDescent="0.25">
      <c r="AV5642" s="201"/>
      <c r="AW5642" s="201"/>
      <c r="AX5642" s="201"/>
      <c r="AZ5642" s="201"/>
      <c r="BB5642"/>
      <c r="BD5642" s="117" t="s">
        <v>7559</v>
      </c>
    </row>
    <row r="5643" spans="48:56" x14ac:dyDescent="0.25">
      <c r="AV5643" s="201"/>
      <c r="AW5643" s="201"/>
      <c r="AX5643" s="201"/>
      <c r="AZ5643" s="201"/>
      <c r="BB5643"/>
      <c r="BD5643" s="117" t="s">
        <v>7560</v>
      </c>
    </row>
    <row r="5644" spans="48:56" x14ac:dyDescent="0.25">
      <c r="AV5644" s="201"/>
      <c r="AW5644" s="201"/>
      <c r="AX5644" s="201"/>
      <c r="AZ5644" s="201"/>
      <c r="BB5644"/>
      <c r="BD5644" s="117" t="s">
        <v>7561</v>
      </c>
    </row>
    <row r="5645" spans="48:56" x14ac:dyDescent="0.25">
      <c r="AV5645" s="201"/>
      <c r="AW5645" s="201"/>
      <c r="AX5645" s="201"/>
      <c r="AZ5645" s="201"/>
      <c r="BB5645"/>
      <c r="BD5645" s="117" t="s">
        <v>7562</v>
      </c>
    </row>
    <row r="5646" spans="48:56" x14ac:dyDescent="0.25">
      <c r="AV5646" s="201"/>
      <c r="AW5646" s="201"/>
      <c r="AX5646" s="201"/>
      <c r="AZ5646" s="201"/>
      <c r="BB5646"/>
      <c r="BD5646" s="117" t="s">
        <v>7563</v>
      </c>
    </row>
    <row r="5647" spans="48:56" x14ac:dyDescent="0.25">
      <c r="AV5647" s="201"/>
      <c r="AW5647" s="201"/>
      <c r="AX5647" s="201"/>
      <c r="AZ5647" s="201"/>
      <c r="BB5647"/>
      <c r="BD5647" s="117" t="s">
        <v>7564</v>
      </c>
    </row>
    <row r="5648" spans="48:56" x14ac:dyDescent="0.25">
      <c r="AV5648" s="201"/>
      <c r="AW5648" s="201"/>
      <c r="AX5648" s="201"/>
      <c r="AZ5648" s="201"/>
      <c r="BB5648"/>
      <c r="BD5648" s="117" t="s">
        <v>7565</v>
      </c>
    </row>
    <row r="5649" spans="48:56" x14ac:dyDescent="0.25">
      <c r="AV5649" s="201"/>
      <c r="AW5649" s="201"/>
      <c r="AX5649" s="201"/>
      <c r="AZ5649" s="201"/>
      <c r="BB5649"/>
      <c r="BD5649" s="117" t="s">
        <v>7566</v>
      </c>
    </row>
    <row r="5650" spans="48:56" x14ac:dyDescent="0.25">
      <c r="AV5650" s="201"/>
      <c r="AW5650" s="201"/>
      <c r="AX5650" s="201"/>
      <c r="AZ5650" s="201"/>
      <c r="BB5650"/>
      <c r="BD5650" s="117" t="s">
        <v>7567</v>
      </c>
    </row>
    <row r="5651" spans="48:56" x14ac:dyDescent="0.25">
      <c r="AV5651" s="201"/>
      <c r="AW5651" s="201"/>
      <c r="AX5651" s="201"/>
      <c r="AZ5651" s="201"/>
      <c r="BB5651"/>
      <c r="BD5651" s="117" t="s">
        <v>7568</v>
      </c>
    </row>
    <row r="5652" spans="48:56" x14ac:dyDescent="0.25">
      <c r="AV5652" s="201"/>
      <c r="AW5652" s="201"/>
      <c r="AX5652" s="201"/>
      <c r="AZ5652" s="201"/>
      <c r="BB5652"/>
      <c r="BD5652" s="117" t="s">
        <v>7569</v>
      </c>
    </row>
    <row r="5653" spans="48:56" x14ac:dyDescent="0.25">
      <c r="AV5653" s="201"/>
      <c r="AW5653" s="201"/>
      <c r="AX5653" s="201"/>
      <c r="AZ5653" s="201"/>
      <c r="BB5653"/>
      <c r="BD5653" s="117" t="s">
        <v>7570</v>
      </c>
    </row>
    <row r="5654" spans="48:56" x14ac:dyDescent="0.25">
      <c r="AV5654" s="201"/>
      <c r="AW5654" s="201"/>
      <c r="AX5654" s="201"/>
      <c r="AZ5654" s="201"/>
      <c r="BB5654"/>
      <c r="BD5654" s="117" t="s">
        <v>7571</v>
      </c>
    </row>
    <row r="5655" spans="48:56" x14ac:dyDescent="0.25">
      <c r="AV5655" s="201"/>
      <c r="AW5655" s="201"/>
      <c r="AX5655" s="201"/>
      <c r="AZ5655" s="201"/>
      <c r="BB5655"/>
      <c r="BD5655" s="117" t="s">
        <v>7572</v>
      </c>
    </row>
    <row r="5656" spans="48:56" x14ac:dyDescent="0.25">
      <c r="AV5656" s="201"/>
      <c r="AW5656" s="201"/>
      <c r="AX5656" s="201"/>
      <c r="AZ5656" s="201"/>
      <c r="BB5656"/>
      <c r="BD5656" s="117" t="s">
        <v>7573</v>
      </c>
    </row>
    <row r="5657" spans="48:56" x14ac:dyDescent="0.25">
      <c r="AV5657" s="201"/>
      <c r="AW5657" s="201"/>
      <c r="AX5657" s="201"/>
      <c r="AZ5657" s="201"/>
      <c r="BB5657"/>
      <c r="BD5657" s="117" t="s">
        <v>7574</v>
      </c>
    </row>
    <row r="5658" spans="48:56" x14ac:dyDescent="0.25">
      <c r="AV5658" s="201"/>
      <c r="AW5658" s="201"/>
      <c r="AX5658" s="201"/>
      <c r="AZ5658" s="201"/>
      <c r="BB5658"/>
      <c r="BD5658" s="117" t="s">
        <v>7575</v>
      </c>
    </row>
    <row r="5659" spans="48:56" x14ac:dyDescent="0.25">
      <c r="AV5659" s="201"/>
      <c r="AW5659" s="201"/>
      <c r="AX5659" s="201"/>
      <c r="AZ5659" s="201"/>
      <c r="BB5659"/>
      <c r="BD5659" s="117" t="s">
        <v>7576</v>
      </c>
    </row>
    <row r="5660" spans="48:56" x14ac:dyDescent="0.25">
      <c r="AV5660" s="201"/>
      <c r="AW5660" s="201"/>
      <c r="AX5660" s="201"/>
      <c r="AZ5660" s="201"/>
      <c r="BB5660"/>
      <c r="BD5660" s="117" t="s">
        <v>7577</v>
      </c>
    </row>
    <row r="5661" spans="48:56" x14ac:dyDescent="0.25">
      <c r="AV5661" s="201"/>
      <c r="AW5661" s="201"/>
      <c r="AX5661" s="201"/>
      <c r="AZ5661" s="201"/>
      <c r="BB5661"/>
      <c r="BD5661" s="117" t="s">
        <v>7578</v>
      </c>
    </row>
    <row r="5662" spans="48:56" x14ac:dyDescent="0.25">
      <c r="AV5662" s="201"/>
      <c r="AW5662" s="201"/>
      <c r="AX5662" s="201"/>
      <c r="AZ5662" s="201"/>
      <c r="BB5662"/>
      <c r="BD5662" s="117" t="s">
        <v>7579</v>
      </c>
    </row>
    <row r="5663" spans="48:56" x14ac:dyDescent="0.25">
      <c r="AV5663" s="201"/>
      <c r="AW5663" s="201"/>
      <c r="AX5663" s="201"/>
      <c r="AZ5663" s="201"/>
      <c r="BB5663"/>
      <c r="BD5663" s="117" t="s">
        <v>7580</v>
      </c>
    </row>
    <row r="5664" spans="48:56" x14ac:dyDescent="0.25">
      <c r="AV5664" s="201"/>
      <c r="AW5664" s="201"/>
      <c r="AX5664" s="201"/>
      <c r="AZ5664" s="201"/>
      <c r="BB5664"/>
      <c r="BD5664" s="117" t="s">
        <v>7581</v>
      </c>
    </row>
    <row r="5665" spans="48:56" x14ac:dyDescent="0.25">
      <c r="AV5665" s="201"/>
      <c r="AW5665" s="201"/>
      <c r="AX5665" s="201"/>
      <c r="AZ5665" s="201"/>
      <c r="BB5665"/>
      <c r="BD5665" s="117" t="s">
        <v>7582</v>
      </c>
    </row>
    <row r="5666" spans="48:56" x14ac:dyDescent="0.25">
      <c r="AV5666" s="201"/>
      <c r="AW5666" s="201"/>
      <c r="AX5666" s="201"/>
      <c r="AZ5666" s="201"/>
      <c r="BB5666"/>
      <c r="BD5666" s="117" t="s">
        <v>7583</v>
      </c>
    </row>
    <row r="5667" spans="48:56" x14ac:dyDescent="0.25">
      <c r="AV5667" s="201"/>
      <c r="AW5667" s="201"/>
      <c r="AX5667" s="201"/>
      <c r="AZ5667" s="201"/>
      <c r="BB5667"/>
      <c r="BD5667" s="117" t="s">
        <v>7584</v>
      </c>
    </row>
    <row r="5668" spans="48:56" x14ac:dyDescent="0.25">
      <c r="AV5668" s="201"/>
      <c r="AW5668" s="201"/>
      <c r="AX5668" s="201"/>
      <c r="AZ5668" s="201"/>
      <c r="BB5668"/>
      <c r="BD5668" s="117" t="s">
        <v>7585</v>
      </c>
    </row>
    <row r="5669" spans="48:56" x14ac:dyDescent="0.25">
      <c r="AV5669" s="201"/>
      <c r="AW5669" s="201"/>
      <c r="AX5669" s="201"/>
      <c r="AZ5669" s="201"/>
      <c r="BB5669"/>
      <c r="BD5669" s="117" t="s">
        <v>7586</v>
      </c>
    </row>
    <row r="5670" spans="48:56" x14ac:dyDescent="0.25">
      <c r="AV5670" s="201"/>
      <c r="AW5670" s="201"/>
      <c r="AX5670" s="201"/>
      <c r="AZ5670" s="201"/>
      <c r="BB5670"/>
      <c r="BD5670" s="117" t="s">
        <v>7587</v>
      </c>
    </row>
    <row r="5671" spans="48:56" x14ac:dyDescent="0.25">
      <c r="AV5671" s="201"/>
      <c r="AW5671" s="201"/>
      <c r="AX5671" s="201"/>
      <c r="AZ5671" s="201"/>
      <c r="BB5671"/>
      <c r="BD5671" s="117" t="s">
        <v>7588</v>
      </c>
    </row>
    <row r="5672" spans="48:56" x14ac:dyDescent="0.25">
      <c r="AV5672" s="201"/>
      <c r="AW5672" s="201"/>
      <c r="AX5672" s="201"/>
      <c r="AZ5672" s="201"/>
      <c r="BB5672"/>
      <c r="BD5672" s="117" t="s">
        <v>7589</v>
      </c>
    </row>
    <row r="5673" spans="48:56" x14ac:dyDescent="0.25">
      <c r="AV5673" s="201"/>
      <c r="AW5673" s="201"/>
      <c r="AX5673" s="201"/>
      <c r="AZ5673" s="201"/>
      <c r="BB5673"/>
      <c r="BD5673" s="117" t="s">
        <v>7590</v>
      </c>
    </row>
    <row r="5674" spans="48:56" x14ac:dyDescent="0.25">
      <c r="AV5674" s="201"/>
      <c r="AW5674" s="201"/>
      <c r="AX5674" s="201"/>
      <c r="AZ5674" s="201"/>
      <c r="BB5674"/>
      <c r="BD5674" s="117" t="s">
        <v>7591</v>
      </c>
    </row>
    <row r="5675" spans="48:56" x14ac:dyDescent="0.25">
      <c r="AV5675" s="201"/>
      <c r="AW5675" s="201"/>
      <c r="AX5675" s="201"/>
      <c r="AZ5675" s="201"/>
      <c r="BB5675"/>
      <c r="BD5675" s="117" t="s">
        <v>7592</v>
      </c>
    </row>
    <row r="5676" spans="48:56" x14ac:dyDescent="0.25">
      <c r="AV5676" s="201"/>
      <c r="AW5676" s="201"/>
      <c r="AX5676" s="201"/>
      <c r="AZ5676" s="201"/>
      <c r="BB5676"/>
      <c r="BD5676" s="117" t="s">
        <v>7593</v>
      </c>
    </row>
    <row r="5677" spans="48:56" x14ac:dyDescent="0.25">
      <c r="AV5677" s="201"/>
      <c r="AW5677" s="201"/>
      <c r="AX5677" s="201"/>
      <c r="AZ5677" s="201"/>
      <c r="BB5677"/>
      <c r="BD5677" s="117" t="s">
        <v>7594</v>
      </c>
    </row>
    <row r="5678" spans="48:56" x14ac:dyDescent="0.25">
      <c r="AV5678" s="201"/>
      <c r="AW5678" s="201"/>
      <c r="AX5678" s="201"/>
      <c r="AZ5678" s="201"/>
      <c r="BB5678"/>
      <c r="BD5678" s="117" t="s">
        <v>7595</v>
      </c>
    </row>
    <row r="5679" spans="48:56" x14ac:dyDescent="0.25">
      <c r="AV5679" s="201"/>
      <c r="AW5679" s="201"/>
      <c r="AX5679" s="201"/>
      <c r="AZ5679" s="201"/>
      <c r="BB5679"/>
      <c r="BD5679" s="117" t="s">
        <v>7596</v>
      </c>
    </row>
    <row r="5680" spans="48:56" x14ac:dyDescent="0.25">
      <c r="AV5680" s="201"/>
      <c r="AW5680" s="201"/>
      <c r="AX5680" s="201"/>
      <c r="AZ5680" s="201"/>
      <c r="BB5680"/>
      <c r="BD5680" s="117" t="s">
        <v>7597</v>
      </c>
    </row>
    <row r="5681" spans="48:56" x14ac:dyDescent="0.25">
      <c r="AV5681" s="201"/>
      <c r="AW5681" s="201"/>
      <c r="AX5681" s="201"/>
      <c r="AZ5681" s="201"/>
      <c r="BB5681"/>
      <c r="BD5681" s="117" t="s">
        <v>7598</v>
      </c>
    </row>
    <row r="5682" spans="48:56" x14ac:dyDescent="0.25">
      <c r="AV5682" s="201"/>
      <c r="AW5682" s="201"/>
      <c r="AX5682" s="201"/>
      <c r="AZ5682" s="201"/>
      <c r="BB5682"/>
      <c r="BD5682" s="117" t="s">
        <v>7599</v>
      </c>
    </row>
    <row r="5683" spans="48:56" x14ac:dyDescent="0.25">
      <c r="AV5683" s="201"/>
      <c r="AW5683" s="201"/>
      <c r="AX5683" s="201"/>
      <c r="AZ5683" s="201"/>
      <c r="BB5683"/>
      <c r="BD5683" s="117" t="s">
        <v>7600</v>
      </c>
    </row>
    <row r="5684" spans="48:56" x14ac:dyDescent="0.25">
      <c r="AV5684" s="201"/>
      <c r="AW5684" s="201"/>
      <c r="AX5684" s="201"/>
      <c r="AZ5684" s="201"/>
      <c r="BB5684"/>
      <c r="BD5684" s="117" t="s">
        <v>7601</v>
      </c>
    </row>
    <row r="5685" spans="48:56" x14ac:dyDescent="0.25">
      <c r="AV5685" s="201"/>
      <c r="AW5685" s="201"/>
      <c r="AX5685" s="201"/>
      <c r="AZ5685" s="201"/>
      <c r="BB5685"/>
      <c r="BD5685" s="117" t="s">
        <v>7602</v>
      </c>
    </row>
    <row r="5686" spans="48:56" x14ac:dyDescent="0.25">
      <c r="AV5686" s="201"/>
      <c r="AW5686" s="201"/>
      <c r="AX5686" s="201"/>
      <c r="AZ5686" s="201"/>
      <c r="BB5686"/>
      <c r="BD5686" s="117" t="s">
        <v>7603</v>
      </c>
    </row>
    <row r="5687" spans="48:56" x14ac:dyDescent="0.25">
      <c r="AV5687" s="201"/>
      <c r="AW5687" s="201"/>
      <c r="AX5687" s="201"/>
      <c r="AZ5687" s="201"/>
      <c r="BB5687"/>
      <c r="BD5687" s="117" t="s">
        <v>7604</v>
      </c>
    </row>
    <row r="5688" spans="48:56" x14ac:dyDescent="0.25">
      <c r="AV5688" s="201"/>
      <c r="AW5688" s="201"/>
      <c r="AX5688" s="201"/>
      <c r="AZ5688" s="201"/>
      <c r="BB5688"/>
      <c r="BD5688" s="117" t="s">
        <v>7605</v>
      </c>
    </row>
    <row r="5689" spans="48:56" x14ac:dyDescent="0.25">
      <c r="AV5689" s="201"/>
      <c r="AW5689" s="201"/>
      <c r="AX5689" s="201"/>
      <c r="AZ5689" s="201"/>
      <c r="BB5689"/>
      <c r="BD5689" s="117" t="s">
        <v>7606</v>
      </c>
    </row>
    <row r="5690" spans="48:56" x14ac:dyDescent="0.25">
      <c r="AV5690" s="201"/>
      <c r="AW5690" s="201"/>
      <c r="AX5690" s="201"/>
      <c r="AZ5690" s="201"/>
      <c r="BB5690"/>
      <c r="BD5690" s="117" t="s">
        <v>7607</v>
      </c>
    </row>
    <row r="5691" spans="48:56" x14ac:dyDescent="0.25">
      <c r="AV5691" s="201"/>
      <c r="AW5691" s="201"/>
      <c r="AX5691" s="201"/>
      <c r="AZ5691" s="201"/>
      <c r="BB5691"/>
      <c r="BD5691" s="117" t="s">
        <v>7608</v>
      </c>
    </row>
    <row r="5692" spans="48:56" x14ac:dyDescent="0.25">
      <c r="AV5692" s="201"/>
      <c r="AW5692" s="201"/>
      <c r="AX5692" s="201"/>
      <c r="AZ5692" s="201"/>
      <c r="BB5692"/>
      <c r="BD5692" s="117" t="s">
        <v>7609</v>
      </c>
    </row>
    <row r="5693" spans="48:56" x14ac:dyDescent="0.25">
      <c r="AV5693" s="201"/>
      <c r="AW5693" s="201"/>
      <c r="AX5693" s="201"/>
      <c r="AZ5693" s="201"/>
      <c r="BB5693"/>
      <c r="BD5693" s="117" t="s">
        <v>7610</v>
      </c>
    </row>
    <row r="5694" spans="48:56" x14ac:dyDescent="0.25">
      <c r="AV5694" s="201"/>
      <c r="AW5694" s="201"/>
      <c r="AX5694" s="201"/>
      <c r="AZ5694" s="201"/>
      <c r="BB5694"/>
      <c r="BD5694" s="117" t="s">
        <v>7611</v>
      </c>
    </row>
    <row r="5695" spans="48:56" x14ac:dyDescent="0.25">
      <c r="AV5695" s="201"/>
      <c r="AW5695" s="201"/>
      <c r="AX5695" s="201"/>
      <c r="AZ5695" s="201"/>
      <c r="BB5695"/>
      <c r="BD5695" s="117" t="s">
        <v>7612</v>
      </c>
    </row>
    <row r="5696" spans="48:56" x14ac:dyDescent="0.25">
      <c r="AV5696" s="201"/>
      <c r="AW5696" s="201"/>
      <c r="AX5696" s="201"/>
      <c r="AZ5696" s="201"/>
      <c r="BB5696"/>
      <c r="BD5696" s="117" t="s">
        <v>7613</v>
      </c>
    </row>
    <row r="5697" spans="48:56" x14ac:dyDescent="0.25">
      <c r="AV5697" s="201"/>
      <c r="AW5697" s="201"/>
      <c r="AX5697" s="201"/>
      <c r="AZ5697" s="201"/>
      <c r="BB5697"/>
      <c r="BD5697" s="117" t="s">
        <v>7614</v>
      </c>
    </row>
    <row r="5698" spans="48:56" x14ac:dyDescent="0.25">
      <c r="AV5698" s="201"/>
      <c r="AW5698" s="201"/>
      <c r="AX5698" s="201"/>
      <c r="AZ5698" s="201"/>
      <c r="BB5698"/>
      <c r="BD5698" s="117" t="s">
        <v>7615</v>
      </c>
    </row>
    <row r="5699" spans="48:56" x14ac:dyDescent="0.25">
      <c r="AV5699" s="201"/>
      <c r="AW5699" s="201"/>
      <c r="AX5699" s="201"/>
      <c r="AZ5699" s="201"/>
      <c r="BB5699"/>
      <c r="BD5699" s="117" t="s">
        <v>7616</v>
      </c>
    </row>
    <row r="5700" spans="48:56" x14ac:dyDescent="0.25">
      <c r="AV5700" s="201"/>
      <c r="AW5700" s="201"/>
      <c r="AX5700" s="201"/>
      <c r="AZ5700" s="201"/>
      <c r="BB5700"/>
      <c r="BD5700" s="117" t="s">
        <v>7617</v>
      </c>
    </row>
    <row r="5701" spans="48:56" x14ac:dyDescent="0.25">
      <c r="AV5701" s="201"/>
      <c r="AW5701" s="201"/>
      <c r="AX5701" s="201"/>
      <c r="AZ5701" s="201"/>
      <c r="BB5701"/>
      <c r="BD5701" s="117" t="s">
        <v>7618</v>
      </c>
    </row>
    <row r="5702" spans="48:56" x14ac:dyDescent="0.25">
      <c r="AV5702" s="201"/>
      <c r="AW5702" s="201"/>
      <c r="AX5702" s="201"/>
      <c r="AZ5702" s="201"/>
      <c r="BB5702"/>
      <c r="BD5702" s="117" t="s">
        <v>7619</v>
      </c>
    </row>
    <row r="5703" spans="48:56" x14ac:dyDescent="0.25">
      <c r="AV5703" s="201"/>
      <c r="AW5703" s="201"/>
      <c r="AX5703" s="201"/>
      <c r="AZ5703" s="201"/>
      <c r="BB5703"/>
      <c r="BD5703" s="117" t="s">
        <v>7620</v>
      </c>
    </row>
    <row r="5704" spans="48:56" x14ac:dyDescent="0.25">
      <c r="AV5704" s="201"/>
      <c r="AW5704" s="201"/>
      <c r="AX5704" s="201"/>
      <c r="AZ5704" s="201"/>
      <c r="BB5704"/>
      <c r="BD5704" s="117" t="s">
        <v>7621</v>
      </c>
    </row>
    <row r="5705" spans="48:56" x14ac:dyDescent="0.25">
      <c r="AV5705" s="201"/>
      <c r="AW5705" s="201"/>
      <c r="AX5705" s="201"/>
      <c r="AZ5705" s="201"/>
      <c r="BB5705"/>
      <c r="BD5705" s="117" t="s">
        <v>7622</v>
      </c>
    </row>
    <row r="5706" spans="48:56" x14ac:dyDescent="0.25">
      <c r="AV5706" s="201"/>
      <c r="AW5706" s="201"/>
      <c r="AX5706" s="201"/>
      <c r="AZ5706" s="201"/>
      <c r="BB5706"/>
      <c r="BD5706" s="117" t="s">
        <v>7623</v>
      </c>
    </row>
    <row r="5707" spans="48:56" x14ac:dyDescent="0.25">
      <c r="AV5707" s="201"/>
      <c r="AW5707" s="201"/>
      <c r="AX5707" s="201"/>
      <c r="AZ5707" s="201"/>
      <c r="BB5707"/>
      <c r="BD5707" s="117" t="s">
        <v>7624</v>
      </c>
    </row>
    <row r="5708" spans="48:56" x14ac:dyDescent="0.25">
      <c r="AV5708" s="201"/>
      <c r="AW5708" s="201"/>
      <c r="AX5708" s="201"/>
      <c r="AZ5708" s="201"/>
      <c r="BB5708"/>
      <c r="BD5708" s="117" t="s">
        <v>7625</v>
      </c>
    </row>
    <row r="5709" spans="48:56" x14ac:dyDescent="0.25">
      <c r="AV5709" s="201"/>
      <c r="AW5709" s="201"/>
      <c r="AX5709" s="201"/>
      <c r="AZ5709" s="201"/>
      <c r="BB5709"/>
      <c r="BD5709" s="117" t="s">
        <v>7626</v>
      </c>
    </row>
    <row r="5710" spans="48:56" x14ac:dyDescent="0.25">
      <c r="AV5710" s="201"/>
      <c r="AW5710" s="201"/>
      <c r="AX5710" s="201"/>
      <c r="AZ5710" s="201"/>
      <c r="BB5710"/>
      <c r="BD5710" s="117" t="s">
        <v>7627</v>
      </c>
    </row>
    <row r="5711" spans="48:56" x14ac:dyDescent="0.25">
      <c r="AV5711" s="201"/>
      <c r="AW5711" s="201"/>
      <c r="AX5711" s="201"/>
      <c r="AZ5711" s="201"/>
      <c r="BB5711"/>
      <c r="BD5711" s="117" t="s">
        <v>7628</v>
      </c>
    </row>
    <row r="5712" spans="48:56" x14ac:dyDescent="0.25">
      <c r="AV5712" s="201"/>
      <c r="AW5712" s="201"/>
      <c r="AX5712" s="201"/>
      <c r="AZ5712" s="201"/>
      <c r="BB5712"/>
      <c r="BD5712" s="117" t="s">
        <v>7629</v>
      </c>
    </row>
    <row r="5713" spans="48:56" x14ac:dyDescent="0.25">
      <c r="AV5713" s="201"/>
      <c r="AW5713" s="201"/>
      <c r="AX5713" s="201"/>
      <c r="AZ5713" s="201"/>
      <c r="BB5713"/>
      <c r="BD5713" s="117" t="s">
        <v>7630</v>
      </c>
    </row>
    <row r="5714" spans="48:56" x14ac:dyDescent="0.25">
      <c r="AV5714" s="201"/>
      <c r="AW5714" s="201"/>
      <c r="AX5714" s="201"/>
      <c r="AZ5714" s="201"/>
      <c r="BB5714"/>
      <c r="BD5714" s="117" t="s">
        <v>7631</v>
      </c>
    </row>
    <row r="5715" spans="48:56" x14ac:dyDescent="0.25">
      <c r="AV5715" s="201"/>
      <c r="AW5715" s="201"/>
      <c r="AX5715" s="201"/>
      <c r="AZ5715" s="201"/>
      <c r="BB5715"/>
      <c r="BD5715" s="117" t="s">
        <v>7632</v>
      </c>
    </row>
    <row r="5716" spans="48:56" x14ac:dyDescent="0.25">
      <c r="AV5716" s="201"/>
      <c r="AW5716" s="201"/>
      <c r="AX5716" s="201"/>
      <c r="AZ5716" s="201"/>
      <c r="BB5716"/>
      <c r="BD5716" s="117" t="s">
        <v>7633</v>
      </c>
    </row>
    <row r="5717" spans="48:56" x14ac:dyDescent="0.25">
      <c r="AV5717" s="201"/>
      <c r="AW5717" s="201"/>
      <c r="AX5717" s="201"/>
      <c r="AZ5717" s="201"/>
      <c r="BB5717"/>
      <c r="BD5717" s="117" t="s">
        <v>7634</v>
      </c>
    </row>
    <row r="5718" spans="48:56" x14ac:dyDescent="0.25">
      <c r="AV5718" s="201"/>
      <c r="AW5718" s="201"/>
      <c r="AX5718" s="201"/>
      <c r="AZ5718" s="201"/>
      <c r="BB5718"/>
      <c r="BD5718" s="117" t="s">
        <v>7635</v>
      </c>
    </row>
    <row r="5719" spans="48:56" x14ac:dyDescent="0.25">
      <c r="AV5719" s="201"/>
      <c r="AW5719" s="201"/>
      <c r="AX5719" s="201"/>
      <c r="AZ5719" s="201"/>
      <c r="BB5719"/>
      <c r="BD5719" s="117" t="s">
        <v>7636</v>
      </c>
    </row>
    <row r="5720" spans="48:56" x14ac:dyDescent="0.25">
      <c r="AV5720" s="201"/>
      <c r="AW5720" s="201"/>
      <c r="AX5720" s="201"/>
      <c r="AZ5720" s="201"/>
      <c r="BB5720"/>
      <c r="BD5720" s="117" t="s">
        <v>7637</v>
      </c>
    </row>
    <row r="5721" spans="48:56" x14ac:dyDescent="0.25">
      <c r="AV5721" s="201"/>
      <c r="AW5721" s="201"/>
      <c r="AX5721" s="201"/>
      <c r="AZ5721" s="201"/>
      <c r="BB5721"/>
      <c r="BD5721" s="117" t="s">
        <v>7638</v>
      </c>
    </row>
    <row r="5722" spans="48:56" x14ac:dyDescent="0.25">
      <c r="AV5722" s="201"/>
      <c r="AW5722" s="201"/>
      <c r="AX5722" s="201"/>
      <c r="AZ5722" s="201"/>
      <c r="BB5722"/>
      <c r="BD5722" s="117" t="s">
        <v>7639</v>
      </c>
    </row>
    <row r="5723" spans="48:56" x14ac:dyDescent="0.25">
      <c r="AV5723" s="201"/>
      <c r="AW5723" s="201"/>
      <c r="AX5723" s="201"/>
      <c r="AZ5723" s="201"/>
      <c r="BB5723"/>
      <c r="BD5723" s="117" t="s">
        <v>7640</v>
      </c>
    </row>
    <row r="5724" spans="48:56" x14ac:dyDescent="0.25">
      <c r="AV5724" s="201"/>
      <c r="AW5724" s="201"/>
      <c r="AX5724" s="201"/>
      <c r="AZ5724" s="201"/>
      <c r="BB5724"/>
      <c r="BD5724" s="117" t="s">
        <v>7641</v>
      </c>
    </row>
    <row r="5725" spans="48:56" x14ac:dyDescent="0.25">
      <c r="AV5725" s="201"/>
      <c r="AW5725" s="201"/>
      <c r="AX5725" s="201"/>
      <c r="AZ5725" s="201"/>
      <c r="BB5725"/>
      <c r="BD5725" s="117" t="s">
        <v>7642</v>
      </c>
    </row>
    <row r="5726" spans="48:56" x14ac:dyDescent="0.25">
      <c r="AV5726" s="201"/>
      <c r="AW5726" s="201"/>
      <c r="AX5726" s="201"/>
      <c r="AZ5726" s="201"/>
      <c r="BB5726"/>
      <c r="BD5726" s="117" t="s">
        <v>7643</v>
      </c>
    </row>
    <row r="5727" spans="48:56" x14ac:dyDescent="0.25">
      <c r="AV5727" s="201"/>
      <c r="AW5727" s="201"/>
      <c r="AX5727" s="201"/>
      <c r="AZ5727" s="201"/>
      <c r="BB5727"/>
      <c r="BD5727" s="117" t="s">
        <v>7644</v>
      </c>
    </row>
    <row r="5728" spans="48:56" x14ac:dyDescent="0.25">
      <c r="AV5728" s="201"/>
      <c r="AW5728" s="201"/>
      <c r="AX5728" s="201"/>
      <c r="AZ5728" s="201"/>
      <c r="BB5728"/>
      <c r="BD5728" s="117" t="s">
        <v>7645</v>
      </c>
    </row>
    <row r="5729" spans="48:56" x14ac:dyDescent="0.25">
      <c r="AV5729" s="201"/>
      <c r="AW5729" s="201"/>
      <c r="AX5729" s="201"/>
      <c r="AZ5729" s="201"/>
      <c r="BB5729"/>
      <c r="BD5729" s="117" t="s">
        <v>7646</v>
      </c>
    </row>
    <row r="5730" spans="48:56" x14ac:dyDescent="0.25">
      <c r="AV5730" s="201"/>
      <c r="AW5730" s="201"/>
      <c r="AX5730" s="201"/>
      <c r="AZ5730" s="201"/>
      <c r="BB5730"/>
      <c r="BD5730" s="117" t="s">
        <v>7647</v>
      </c>
    </row>
    <row r="5731" spans="48:56" x14ac:dyDescent="0.25">
      <c r="AV5731" s="201"/>
      <c r="AW5731" s="201"/>
      <c r="AX5731" s="201"/>
      <c r="AZ5731" s="201"/>
      <c r="BB5731"/>
      <c r="BD5731" s="117" t="s">
        <v>7648</v>
      </c>
    </row>
    <row r="5732" spans="48:56" x14ac:dyDescent="0.25">
      <c r="AV5732" s="201"/>
      <c r="AW5732" s="201"/>
      <c r="AX5732" s="201"/>
      <c r="AZ5732" s="201"/>
      <c r="BB5732"/>
      <c r="BD5732" s="117" t="s">
        <v>7649</v>
      </c>
    </row>
    <row r="5733" spans="48:56" x14ac:dyDescent="0.25">
      <c r="AV5733" s="201"/>
      <c r="AW5733" s="201"/>
      <c r="AX5733" s="201"/>
      <c r="AZ5733" s="201"/>
      <c r="BB5733"/>
      <c r="BD5733" s="117" t="s">
        <v>7650</v>
      </c>
    </row>
    <row r="5734" spans="48:56" x14ac:dyDescent="0.25">
      <c r="AV5734" s="201"/>
      <c r="AW5734" s="201"/>
      <c r="AX5734" s="201"/>
      <c r="AZ5734" s="201"/>
      <c r="BB5734"/>
      <c r="BD5734" s="117" t="s">
        <v>7651</v>
      </c>
    </row>
    <row r="5735" spans="48:56" x14ac:dyDescent="0.25">
      <c r="AV5735" s="201"/>
      <c r="AW5735" s="201"/>
      <c r="AX5735" s="201"/>
      <c r="AZ5735" s="201"/>
      <c r="BB5735"/>
      <c r="BD5735" s="117" t="s">
        <v>7652</v>
      </c>
    </row>
    <row r="5736" spans="48:56" x14ac:dyDescent="0.25">
      <c r="AV5736" s="201"/>
      <c r="AW5736" s="201"/>
      <c r="AX5736" s="201"/>
      <c r="AZ5736" s="201"/>
      <c r="BB5736"/>
      <c r="BD5736" s="117" t="s">
        <v>7653</v>
      </c>
    </row>
    <row r="5737" spans="48:56" x14ac:dyDescent="0.25">
      <c r="AV5737" s="201"/>
      <c r="AW5737" s="201"/>
      <c r="AX5737" s="201"/>
      <c r="AZ5737" s="201"/>
      <c r="BB5737"/>
      <c r="BD5737" s="117" t="s">
        <v>7654</v>
      </c>
    </row>
    <row r="5738" spans="48:56" x14ac:dyDescent="0.25">
      <c r="AV5738" s="201"/>
      <c r="AW5738" s="201"/>
      <c r="AX5738" s="201"/>
      <c r="AZ5738" s="201"/>
      <c r="BB5738"/>
      <c r="BD5738" s="117" t="s">
        <v>7655</v>
      </c>
    </row>
    <row r="5739" spans="48:56" x14ac:dyDescent="0.25">
      <c r="AV5739" s="201"/>
      <c r="AW5739" s="201"/>
      <c r="AX5739" s="201"/>
      <c r="AZ5739" s="201"/>
      <c r="BB5739"/>
      <c r="BD5739" s="117" t="s">
        <v>7656</v>
      </c>
    </row>
    <row r="5740" spans="48:56" x14ac:dyDescent="0.25">
      <c r="AV5740" s="201"/>
      <c r="AW5740" s="201"/>
      <c r="AX5740" s="201"/>
      <c r="AZ5740" s="201"/>
      <c r="BB5740"/>
      <c r="BD5740" s="117" t="s">
        <v>7657</v>
      </c>
    </row>
    <row r="5741" spans="48:56" x14ac:dyDescent="0.25">
      <c r="AV5741" s="201"/>
      <c r="AW5741" s="201"/>
      <c r="AX5741" s="201"/>
      <c r="AZ5741" s="201"/>
      <c r="BB5741"/>
      <c r="BD5741" s="117" t="s">
        <v>7658</v>
      </c>
    </row>
    <row r="5742" spans="48:56" x14ac:dyDescent="0.25">
      <c r="AV5742" s="201"/>
      <c r="AW5742" s="201"/>
      <c r="AX5742" s="201"/>
      <c r="AZ5742" s="201"/>
      <c r="BB5742"/>
      <c r="BD5742" s="117" t="s">
        <v>7659</v>
      </c>
    </row>
    <row r="5743" spans="48:56" x14ac:dyDescent="0.25">
      <c r="AV5743" s="201"/>
      <c r="AW5743" s="201"/>
      <c r="AX5743" s="201"/>
      <c r="AZ5743" s="201"/>
      <c r="BB5743"/>
      <c r="BD5743" s="117" t="s">
        <v>7660</v>
      </c>
    </row>
    <row r="5744" spans="48:56" x14ac:dyDescent="0.25">
      <c r="AV5744" s="201"/>
      <c r="AW5744" s="201"/>
      <c r="AX5744" s="201"/>
      <c r="AZ5744" s="201"/>
      <c r="BB5744"/>
      <c r="BD5744" s="117" t="s">
        <v>7661</v>
      </c>
    </row>
    <row r="5745" spans="48:56" x14ac:dyDescent="0.25">
      <c r="AV5745" s="201"/>
      <c r="AW5745" s="201"/>
      <c r="AX5745" s="201"/>
      <c r="AZ5745" s="201"/>
      <c r="BB5745"/>
      <c r="BD5745" s="117" t="s">
        <v>7662</v>
      </c>
    </row>
    <row r="5746" spans="48:56" x14ac:dyDescent="0.25">
      <c r="AV5746" s="201"/>
      <c r="AW5746" s="201"/>
      <c r="AX5746" s="201"/>
      <c r="AZ5746" s="201"/>
      <c r="BB5746"/>
      <c r="BD5746" s="117" t="s">
        <v>7663</v>
      </c>
    </row>
    <row r="5747" spans="48:56" x14ac:dyDescent="0.25">
      <c r="AV5747" s="201"/>
      <c r="AW5747" s="201"/>
      <c r="AX5747" s="201"/>
      <c r="AZ5747" s="201"/>
      <c r="BB5747"/>
      <c r="BD5747" s="117" t="s">
        <v>7664</v>
      </c>
    </row>
    <row r="5748" spans="48:56" x14ac:dyDescent="0.25">
      <c r="AV5748" s="201"/>
      <c r="AW5748" s="201"/>
      <c r="AX5748" s="201"/>
      <c r="AZ5748" s="201"/>
      <c r="BB5748"/>
      <c r="BD5748" s="117" t="s">
        <v>7665</v>
      </c>
    </row>
    <row r="5749" spans="48:56" x14ac:dyDescent="0.25">
      <c r="AV5749" s="201"/>
      <c r="AW5749" s="201"/>
      <c r="AX5749" s="201"/>
      <c r="AZ5749" s="201"/>
      <c r="BB5749"/>
      <c r="BD5749" s="117" t="s">
        <v>7666</v>
      </c>
    </row>
    <row r="5750" spans="48:56" x14ac:dyDescent="0.25">
      <c r="AV5750" s="201"/>
      <c r="AW5750" s="201"/>
      <c r="AX5750" s="201"/>
      <c r="AZ5750" s="201"/>
      <c r="BB5750"/>
      <c r="BD5750" s="117" t="s">
        <v>7667</v>
      </c>
    </row>
    <row r="5751" spans="48:56" x14ac:dyDescent="0.25">
      <c r="AV5751" s="201"/>
      <c r="AW5751" s="201"/>
      <c r="AX5751" s="201"/>
      <c r="AZ5751" s="201"/>
      <c r="BB5751"/>
      <c r="BD5751" s="117" t="s">
        <v>7668</v>
      </c>
    </row>
    <row r="5752" spans="48:56" x14ac:dyDescent="0.25">
      <c r="AV5752" s="201"/>
      <c r="AW5752" s="201"/>
      <c r="AX5752" s="201"/>
      <c r="AZ5752" s="201"/>
      <c r="BB5752"/>
      <c r="BD5752" s="117" t="s">
        <v>7669</v>
      </c>
    </row>
    <row r="5753" spans="48:56" x14ac:dyDescent="0.25">
      <c r="AV5753" s="201"/>
      <c r="AW5753" s="201"/>
      <c r="AX5753" s="201"/>
      <c r="AZ5753" s="201"/>
      <c r="BB5753"/>
      <c r="BD5753" s="117" t="s">
        <v>7670</v>
      </c>
    </row>
    <row r="5754" spans="48:56" x14ac:dyDescent="0.25">
      <c r="AV5754" s="201"/>
      <c r="AW5754" s="201"/>
      <c r="AX5754" s="201"/>
      <c r="AZ5754" s="201"/>
      <c r="BB5754"/>
      <c r="BD5754" s="117" t="s">
        <v>7671</v>
      </c>
    </row>
    <row r="5755" spans="48:56" x14ac:dyDescent="0.25">
      <c r="AV5755" s="201"/>
      <c r="AW5755" s="201"/>
      <c r="AX5755" s="201"/>
      <c r="AZ5755" s="201"/>
      <c r="BB5755"/>
      <c r="BD5755" s="117" t="s">
        <v>7672</v>
      </c>
    </row>
    <row r="5756" spans="48:56" x14ac:dyDescent="0.25">
      <c r="AV5756" s="201"/>
      <c r="AW5756" s="201"/>
      <c r="AX5756" s="201"/>
      <c r="AZ5756" s="201"/>
      <c r="BB5756"/>
      <c r="BD5756" s="117" t="s">
        <v>7673</v>
      </c>
    </row>
    <row r="5757" spans="48:56" x14ac:dyDescent="0.25">
      <c r="AV5757" s="201"/>
      <c r="AW5757" s="201"/>
      <c r="AX5757" s="201"/>
      <c r="AZ5757" s="201"/>
      <c r="BB5757"/>
      <c r="BD5757" s="117" t="s">
        <v>7674</v>
      </c>
    </row>
    <row r="5758" spans="48:56" x14ac:dyDescent="0.25">
      <c r="AV5758" s="201"/>
      <c r="AW5758" s="201"/>
      <c r="AX5758" s="201"/>
      <c r="AZ5758" s="201"/>
      <c r="BB5758"/>
      <c r="BD5758" s="117" t="s">
        <v>7675</v>
      </c>
    </row>
    <row r="5759" spans="48:56" x14ac:dyDescent="0.25">
      <c r="AV5759" s="201"/>
      <c r="AW5759" s="201"/>
      <c r="AX5759" s="201"/>
      <c r="AZ5759" s="201"/>
      <c r="BB5759"/>
      <c r="BD5759" s="117" t="s">
        <v>7676</v>
      </c>
    </row>
    <row r="5760" spans="48:56" x14ac:dyDescent="0.25">
      <c r="AV5760" s="201"/>
      <c r="AW5760" s="201"/>
      <c r="AX5760" s="201"/>
      <c r="AZ5760" s="201"/>
      <c r="BB5760"/>
      <c r="BD5760" s="117" t="s">
        <v>7677</v>
      </c>
    </row>
    <row r="5761" spans="48:56" x14ac:dyDescent="0.25">
      <c r="AV5761" s="201"/>
      <c r="AW5761" s="201"/>
      <c r="AX5761" s="201"/>
      <c r="AZ5761" s="201"/>
      <c r="BB5761"/>
      <c r="BD5761" s="117" t="s">
        <v>7678</v>
      </c>
    </row>
    <row r="5762" spans="48:56" x14ac:dyDescent="0.25">
      <c r="AV5762" s="201"/>
      <c r="AW5762" s="201"/>
      <c r="AX5762" s="201"/>
      <c r="AZ5762" s="201"/>
      <c r="BB5762"/>
      <c r="BD5762" s="117" t="s">
        <v>7679</v>
      </c>
    </row>
    <row r="5763" spans="48:56" x14ac:dyDescent="0.25">
      <c r="AV5763" s="201"/>
      <c r="AW5763" s="201"/>
      <c r="AX5763" s="201"/>
      <c r="AZ5763" s="201"/>
      <c r="BB5763"/>
      <c r="BD5763" s="117" t="s">
        <v>7680</v>
      </c>
    </row>
    <row r="5764" spans="48:56" x14ac:dyDescent="0.25">
      <c r="AV5764" s="201"/>
      <c r="AW5764" s="201"/>
      <c r="AX5764" s="201"/>
      <c r="AZ5764" s="201"/>
      <c r="BB5764"/>
      <c r="BD5764" s="117" t="s">
        <v>7681</v>
      </c>
    </row>
    <row r="5765" spans="48:56" x14ac:dyDescent="0.25">
      <c r="AV5765" s="201"/>
      <c r="AW5765" s="201"/>
      <c r="AX5765" s="201"/>
      <c r="AZ5765" s="201"/>
      <c r="BB5765"/>
      <c r="BD5765" s="117" t="s">
        <v>7682</v>
      </c>
    </row>
    <row r="5766" spans="48:56" x14ac:dyDescent="0.25">
      <c r="AV5766" s="201"/>
      <c r="AW5766" s="201"/>
      <c r="AX5766" s="201"/>
      <c r="AZ5766" s="201"/>
      <c r="BB5766"/>
      <c r="BD5766" s="117" t="s">
        <v>7683</v>
      </c>
    </row>
    <row r="5767" spans="48:56" x14ac:dyDescent="0.25">
      <c r="AV5767" s="201"/>
      <c r="AW5767" s="201"/>
      <c r="AX5767" s="201"/>
      <c r="AZ5767" s="201"/>
      <c r="BB5767"/>
      <c r="BD5767" s="117" t="s">
        <v>7684</v>
      </c>
    </row>
    <row r="5768" spans="48:56" x14ac:dyDescent="0.25">
      <c r="AV5768" s="201"/>
      <c r="AW5768" s="201"/>
      <c r="AX5768" s="201"/>
      <c r="AZ5768" s="201"/>
      <c r="BB5768"/>
      <c r="BD5768" s="117" t="s">
        <v>7685</v>
      </c>
    </row>
    <row r="5769" spans="48:56" x14ac:dyDescent="0.25">
      <c r="AV5769" s="201"/>
      <c r="AW5769" s="201"/>
      <c r="AX5769" s="201"/>
      <c r="AZ5769" s="201"/>
      <c r="BB5769"/>
      <c r="BD5769" s="117" t="s">
        <v>7686</v>
      </c>
    </row>
    <row r="5770" spans="48:56" x14ac:dyDescent="0.25">
      <c r="AV5770" s="201"/>
      <c r="AW5770" s="201"/>
      <c r="AX5770" s="201"/>
      <c r="AZ5770" s="201"/>
      <c r="BB5770"/>
      <c r="BD5770" s="117" t="s">
        <v>7687</v>
      </c>
    </row>
    <row r="5771" spans="48:56" x14ac:dyDescent="0.25">
      <c r="AV5771" s="201"/>
      <c r="AW5771" s="201"/>
      <c r="AX5771" s="201"/>
      <c r="AZ5771" s="201"/>
      <c r="BB5771"/>
      <c r="BD5771" s="117" t="s">
        <v>7688</v>
      </c>
    </row>
    <row r="5772" spans="48:56" x14ac:dyDescent="0.25">
      <c r="AV5772" s="201"/>
      <c r="AW5772" s="201"/>
      <c r="AX5772" s="201"/>
      <c r="AZ5772" s="201"/>
      <c r="BB5772"/>
      <c r="BD5772" s="117" t="s">
        <v>7689</v>
      </c>
    </row>
    <row r="5773" spans="48:56" x14ac:dyDescent="0.25">
      <c r="AV5773" s="201"/>
      <c r="AW5773" s="201"/>
      <c r="AX5773" s="201"/>
      <c r="AZ5773" s="201"/>
      <c r="BB5773"/>
      <c r="BD5773" s="117" t="s">
        <v>7690</v>
      </c>
    </row>
    <row r="5774" spans="48:56" x14ac:dyDescent="0.25">
      <c r="AV5774" s="201"/>
      <c r="AW5774" s="201"/>
      <c r="AX5774" s="201"/>
      <c r="AZ5774" s="201"/>
      <c r="BB5774"/>
      <c r="BD5774" s="117" t="s">
        <v>7691</v>
      </c>
    </row>
    <row r="5775" spans="48:56" x14ac:dyDescent="0.25">
      <c r="AV5775" s="201"/>
      <c r="AW5775" s="201"/>
      <c r="AX5775" s="201"/>
      <c r="AZ5775" s="201"/>
      <c r="BB5775"/>
      <c r="BD5775" s="117" t="s">
        <v>7692</v>
      </c>
    </row>
    <row r="5776" spans="48:56" x14ac:dyDescent="0.25">
      <c r="AV5776" s="201"/>
      <c r="AW5776" s="201"/>
      <c r="AX5776" s="201"/>
      <c r="AZ5776" s="201"/>
      <c r="BB5776"/>
      <c r="BD5776" s="117" t="s">
        <v>7693</v>
      </c>
    </row>
    <row r="5777" spans="48:56" x14ac:dyDescent="0.25">
      <c r="AV5777" s="201"/>
      <c r="AW5777" s="201"/>
      <c r="AX5777" s="201"/>
      <c r="AZ5777" s="201"/>
      <c r="BB5777"/>
      <c r="BD5777" s="117" t="s">
        <v>7694</v>
      </c>
    </row>
    <row r="5778" spans="48:56" x14ac:dyDescent="0.25">
      <c r="AV5778" s="201"/>
      <c r="AW5778" s="201"/>
      <c r="AX5778" s="201"/>
      <c r="AZ5778" s="201"/>
      <c r="BB5778"/>
      <c r="BD5778" s="117" t="s">
        <v>7695</v>
      </c>
    </row>
    <row r="5779" spans="48:56" x14ac:dyDescent="0.25">
      <c r="AV5779" s="201"/>
      <c r="AW5779" s="201"/>
      <c r="AX5779" s="201"/>
      <c r="AZ5779" s="201"/>
      <c r="BB5779"/>
      <c r="BD5779" s="117" t="s">
        <v>7696</v>
      </c>
    </row>
    <row r="5780" spans="48:56" x14ac:dyDescent="0.25">
      <c r="AV5780" s="201"/>
      <c r="AW5780" s="201"/>
      <c r="AX5780" s="201"/>
      <c r="AZ5780" s="201"/>
      <c r="BB5780"/>
      <c r="BD5780" s="117" t="s">
        <v>7697</v>
      </c>
    </row>
    <row r="5781" spans="48:56" x14ac:dyDescent="0.25">
      <c r="AV5781" s="201"/>
      <c r="AW5781" s="201"/>
      <c r="AX5781" s="201"/>
      <c r="AZ5781" s="201"/>
      <c r="BB5781"/>
      <c r="BD5781" s="117" t="s">
        <v>7698</v>
      </c>
    </row>
    <row r="5782" spans="48:56" x14ac:dyDescent="0.25">
      <c r="AV5782" s="201"/>
      <c r="AW5782" s="201"/>
      <c r="AX5782" s="201"/>
      <c r="AZ5782" s="201"/>
      <c r="BB5782"/>
      <c r="BD5782" s="117" t="s">
        <v>7699</v>
      </c>
    </row>
    <row r="5783" spans="48:56" x14ac:dyDescent="0.25">
      <c r="AV5783" s="201"/>
      <c r="AW5783" s="201"/>
      <c r="AX5783" s="201"/>
      <c r="AZ5783" s="201"/>
      <c r="BB5783"/>
      <c r="BD5783" s="117" t="s">
        <v>7700</v>
      </c>
    </row>
    <row r="5784" spans="48:56" x14ac:dyDescent="0.25">
      <c r="AV5784" s="201"/>
      <c r="AW5784" s="201"/>
      <c r="AX5784" s="201"/>
      <c r="AZ5784" s="201"/>
      <c r="BB5784"/>
      <c r="BD5784" s="117" t="s">
        <v>7701</v>
      </c>
    </row>
    <row r="5785" spans="48:56" x14ac:dyDescent="0.25">
      <c r="AV5785" s="201"/>
      <c r="AW5785" s="201"/>
      <c r="AX5785" s="201"/>
      <c r="AZ5785" s="201"/>
      <c r="BB5785"/>
      <c r="BD5785" s="117" t="s">
        <v>7702</v>
      </c>
    </row>
    <row r="5786" spans="48:56" x14ac:dyDescent="0.25">
      <c r="AV5786" s="201"/>
      <c r="AW5786" s="201"/>
      <c r="AX5786" s="201"/>
      <c r="AZ5786" s="201"/>
      <c r="BB5786"/>
      <c r="BD5786" s="117" t="s">
        <v>7703</v>
      </c>
    </row>
    <row r="5787" spans="48:56" x14ac:dyDescent="0.25">
      <c r="AV5787" s="201"/>
      <c r="AW5787" s="201"/>
      <c r="AX5787" s="201"/>
      <c r="AZ5787" s="201"/>
      <c r="BB5787"/>
      <c r="BD5787" s="117" t="s">
        <v>7704</v>
      </c>
    </row>
    <row r="5788" spans="48:56" x14ac:dyDescent="0.25">
      <c r="AV5788" s="201"/>
      <c r="AW5788" s="201"/>
      <c r="AX5788" s="201"/>
      <c r="AZ5788" s="201"/>
      <c r="BB5788"/>
      <c r="BD5788" s="117" t="s">
        <v>7705</v>
      </c>
    </row>
    <row r="5789" spans="48:56" x14ac:dyDescent="0.25">
      <c r="AV5789" s="201"/>
      <c r="AW5789" s="201"/>
      <c r="AX5789" s="201"/>
      <c r="AZ5789" s="201"/>
      <c r="BB5789"/>
      <c r="BD5789" s="117" t="s">
        <v>7706</v>
      </c>
    </row>
    <row r="5790" spans="48:56" x14ac:dyDescent="0.25">
      <c r="AV5790" s="201"/>
      <c r="AW5790" s="201"/>
      <c r="AX5790" s="201"/>
      <c r="AZ5790" s="201"/>
      <c r="BB5790"/>
      <c r="BD5790" s="117" t="s">
        <v>7707</v>
      </c>
    </row>
    <row r="5791" spans="48:56" x14ac:dyDescent="0.25">
      <c r="AV5791" s="201"/>
      <c r="AW5791" s="201"/>
      <c r="AX5791" s="201"/>
      <c r="AZ5791" s="201"/>
      <c r="BB5791"/>
      <c r="BD5791" s="117" t="s">
        <v>7708</v>
      </c>
    </row>
    <row r="5792" spans="48:56" x14ac:dyDescent="0.25">
      <c r="AV5792" s="201"/>
      <c r="AW5792" s="201"/>
      <c r="AX5792" s="201"/>
      <c r="AZ5792" s="201"/>
      <c r="BB5792"/>
      <c r="BD5792" s="117" t="s">
        <v>7709</v>
      </c>
    </row>
    <row r="5793" spans="48:56" x14ac:dyDescent="0.25">
      <c r="AV5793" s="201"/>
      <c r="AW5793" s="201"/>
      <c r="AX5793" s="201"/>
      <c r="AZ5793" s="201"/>
      <c r="BB5793"/>
      <c r="BD5793" s="117" t="s">
        <v>7710</v>
      </c>
    </row>
    <row r="5794" spans="48:56" x14ac:dyDescent="0.25">
      <c r="AV5794" s="201"/>
      <c r="AW5794" s="201"/>
      <c r="AX5794" s="201"/>
      <c r="AZ5794" s="201"/>
      <c r="BB5794"/>
      <c r="BD5794" s="117" t="s">
        <v>7711</v>
      </c>
    </row>
    <row r="5795" spans="48:56" x14ac:dyDescent="0.25">
      <c r="AV5795" s="201"/>
      <c r="AW5795" s="201"/>
      <c r="AX5795" s="201"/>
      <c r="AZ5795" s="201"/>
      <c r="BB5795"/>
      <c r="BD5795" s="117" t="s">
        <v>7712</v>
      </c>
    </row>
    <row r="5796" spans="48:56" x14ac:dyDescent="0.25">
      <c r="AV5796" s="201"/>
      <c r="AW5796" s="201"/>
      <c r="AX5796" s="201"/>
      <c r="AZ5796" s="201"/>
      <c r="BB5796"/>
      <c r="BD5796" s="117" t="s">
        <v>7713</v>
      </c>
    </row>
    <row r="5797" spans="48:56" x14ac:dyDescent="0.25">
      <c r="AV5797" s="201"/>
      <c r="AW5797" s="201"/>
      <c r="AX5797" s="201"/>
      <c r="AZ5797" s="201"/>
      <c r="BB5797"/>
      <c r="BD5797" s="117" t="s">
        <v>7714</v>
      </c>
    </row>
    <row r="5798" spans="48:56" x14ac:dyDescent="0.25">
      <c r="AV5798" s="201"/>
      <c r="AW5798" s="201"/>
      <c r="AX5798" s="201"/>
      <c r="AZ5798" s="201"/>
      <c r="BB5798"/>
      <c r="BD5798" s="117" t="s">
        <v>7715</v>
      </c>
    </row>
    <row r="5799" spans="48:56" x14ac:dyDescent="0.25">
      <c r="AV5799" s="201"/>
      <c r="AW5799" s="201"/>
      <c r="AX5799" s="201"/>
      <c r="AZ5799" s="201"/>
      <c r="BB5799"/>
      <c r="BD5799" s="117" t="s">
        <v>7716</v>
      </c>
    </row>
    <row r="5800" spans="48:56" x14ac:dyDescent="0.25">
      <c r="AV5800" s="201"/>
      <c r="AW5800" s="201"/>
      <c r="AX5800" s="201"/>
      <c r="AZ5800" s="201"/>
      <c r="BB5800"/>
      <c r="BD5800" s="117" t="s">
        <v>7717</v>
      </c>
    </row>
    <row r="5801" spans="48:56" x14ac:dyDescent="0.25">
      <c r="AV5801" s="201"/>
      <c r="AW5801" s="201"/>
      <c r="AX5801" s="201"/>
      <c r="AZ5801" s="201"/>
      <c r="BB5801"/>
      <c r="BD5801" s="117" t="s">
        <v>7718</v>
      </c>
    </row>
    <row r="5802" spans="48:56" x14ac:dyDescent="0.25">
      <c r="AV5802" s="201"/>
      <c r="AW5802" s="201"/>
      <c r="AX5802" s="201"/>
      <c r="AZ5802" s="201"/>
      <c r="BB5802"/>
      <c r="BD5802" s="117" t="s">
        <v>7719</v>
      </c>
    </row>
    <row r="5803" spans="48:56" x14ac:dyDescent="0.25">
      <c r="AV5803" s="201"/>
      <c r="AW5803" s="201"/>
      <c r="AX5803" s="201"/>
      <c r="AZ5803" s="201"/>
      <c r="BB5803"/>
      <c r="BD5803" s="117" t="s">
        <v>7720</v>
      </c>
    </row>
    <row r="5804" spans="48:56" x14ac:dyDescent="0.25">
      <c r="AV5804" s="201"/>
      <c r="AW5804" s="201"/>
      <c r="AX5804" s="201"/>
      <c r="AZ5804" s="201"/>
      <c r="BB5804"/>
      <c r="BD5804" s="117" t="s">
        <v>7721</v>
      </c>
    </row>
    <row r="5805" spans="48:56" x14ac:dyDescent="0.25">
      <c r="AV5805" s="201"/>
      <c r="AW5805" s="201"/>
      <c r="AX5805" s="201"/>
      <c r="AZ5805" s="201"/>
      <c r="BB5805"/>
      <c r="BD5805" s="117" t="s">
        <v>7722</v>
      </c>
    </row>
    <row r="5806" spans="48:56" x14ac:dyDescent="0.25">
      <c r="AV5806" s="201"/>
      <c r="AW5806" s="201"/>
      <c r="AX5806" s="201"/>
      <c r="AZ5806" s="201"/>
      <c r="BB5806"/>
      <c r="BD5806" s="117" t="s">
        <v>7723</v>
      </c>
    </row>
    <row r="5807" spans="48:56" x14ac:dyDescent="0.25">
      <c r="AV5807" s="201"/>
      <c r="AW5807" s="201"/>
      <c r="AX5807" s="201"/>
      <c r="AZ5807" s="201"/>
      <c r="BB5807"/>
      <c r="BD5807" s="117" t="s">
        <v>7724</v>
      </c>
    </row>
    <row r="5808" spans="48:56" x14ac:dyDescent="0.25">
      <c r="AV5808" s="201"/>
      <c r="AW5808" s="201"/>
      <c r="AX5808" s="201"/>
      <c r="AZ5808" s="201"/>
      <c r="BB5808"/>
      <c r="BD5808" s="117" t="s">
        <v>7725</v>
      </c>
    </row>
    <row r="5809" spans="48:56" x14ac:dyDescent="0.25">
      <c r="AV5809" s="201"/>
      <c r="AW5809" s="201"/>
      <c r="AX5809" s="201"/>
      <c r="AZ5809" s="201"/>
      <c r="BB5809"/>
      <c r="BD5809" s="117" t="s">
        <v>7726</v>
      </c>
    </row>
    <row r="5810" spans="48:56" x14ac:dyDescent="0.25">
      <c r="AV5810" s="201"/>
      <c r="AW5810" s="201"/>
      <c r="AX5810" s="201"/>
      <c r="AZ5810" s="201"/>
      <c r="BB5810"/>
      <c r="BD5810" s="117" t="s">
        <v>7727</v>
      </c>
    </row>
    <row r="5811" spans="48:56" x14ac:dyDescent="0.25">
      <c r="AV5811" s="201"/>
      <c r="AW5811" s="201"/>
      <c r="AX5811" s="201"/>
      <c r="AZ5811" s="201"/>
      <c r="BB5811"/>
      <c r="BD5811" s="117" t="s">
        <v>7728</v>
      </c>
    </row>
    <row r="5812" spans="48:56" x14ac:dyDescent="0.25">
      <c r="AV5812" s="201"/>
      <c r="AW5812" s="201"/>
      <c r="AX5812" s="201"/>
      <c r="AZ5812" s="201"/>
      <c r="BB5812"/>
      <c r="BD5812" s="117" t="s">
        <v>7729</v>
      </c>
    </row>
    <row r="5813" spans="48:56" x14ac:dyDescent="0.25">
      <c r="AV5813" s="201"/>
      <c r="AW5813" s="201"/>
      <c r="AX5813" s="201"/>
      <c r="AZ5813" s="201"/>
      <c r="BB5813"/>
      <c r="BD5813" s="117" t="s">
        <v>7730</v>
      </c>
    </row>
    <row r="5814" spans="48:56" x14ac:dyDescent="0.25">
      <c r="AV5814" s="201"/>
      <c r="AW5814" s="201"/>
      <c r="AX5814" s="201"/>
      <c r="AZ5814" s="201"/>
      <c r="BB5814"/>
      <c r="BD5814" s="117" t="s">
        <v>7731</v>
      </c>
    </row>
    <row r="5815" spans="48:56" x14ac:dyDescent="0.25">
      <c r="AV5815" s="201"/>
      <c r="AW5815" s="201"/>
      <c r="AX5815" s="201"/>
      <c r="AZ5815" s="201"/>
      <c r="BB5815"/>
      <c r="BD5815" s="117" t="s">
        <v>7732</v>
      </c>
    </row>
    <row r="5816" spans="48:56" x14ac:dyDescent="0.25">
      <c r="AV5816" s="201"/>
      <c r="AW5816" s="201"/>
      <c r="AX5816" s="201"/>
      <c r="AZ5816" s="201"/>
      <c r="BB5816"/>
      <c r="BD5816" s="117" t="s">
        <v>7733</v>
      </c>
    </row>
    <row r="5817" spans="48:56" x14ac:dyDescent="0.25">
      <c r="AV5817" s="201"/>
      <c r="AW5817" s="201"/>
      <c r="AX5817" s="201"/>
      <c r="AZ5817" s="201"/>
      <c r="BB5817"/>
      <c r="BD5817" s="117" t="s">
        <v>7734</v>
      </c>
    </row>
    <row r="5818" spans="48:56" x14ac:dyDescent="0.25">
      <c r="AV5818" s="201"/>
      <c r="AW5818" s="201"/>
      <c r="AX5818" s="201"/>
      <c r="AZ5818" s="201"/>
      <c r="BB5818"/>
      <c r="BD5818" s="117" t="s">
        <v>7735</v>
      </c>
    </row>
    <row r="5819" spans="48:56" x14ac:dyDescent="0.25">
      <c r="AV5819" s="201"/>
      <c r="AW5819" s="201"/>
      <c r="AX5819" s="201"/>
      <c r="AZ5819" s="201"/>
      <c r="BB5819"/>
      <c r="BD5819" s="117" t="s">
        <v>7736</v>
      </c>
    </row>
    <row r="5820" spans="48:56" x14ac:dyDescent="0.25">
      <c r="AV5820" s="201"/>
      <c r="AW5820" s="201"/>
      <c r="AX5820" s="201"/>
      <c r="AZ5820" s="201"/>
      <c r="BB5820"/>
      <c r="BD5820" s="117" t="s">
        <v>7737</v>
      </c>
    </row>
    <row r="5821" spans="48:56" x14ac:dyDescent="0.25">
      <c r="AV5821" s="201"/>
      <c r="AW5821" s="201"/>
      <c r="AX5821" s="201"/>
      <c r="AZ5821" s="201"/>
      <c r="BB5821"/>
      <c r="BD5821" s="117" t="s">
        <v>7738</v>
      </c>
    </row>
    <row r="5822" spans="48:56" x14ac:dyDescent="0.25">
      <c r="AV5822" s="201"/>
      <c r="AW5822" s="201"/>
      <c r="AX5822" s="201"/>
      <c r="AZ5822" s="201"/>
      <c r="BB5822"/>
      <c r="BD5822" s="117" t="s">
        <v>7739</v>
      </c>
    </row>
    <row r="5823" spans="48:56" x14ac:dyDescent="0.25">
      <c r="AV5823" s="201"/>
      <c r="AW5823" s="201"/>
      <c r="AX5823" s="201"/>
      <c r="AZ5823" s="201"/>
      <c r="BB5823"/>
      <c r="BD5823" s="117" t="s">
        <v>7740</v>
      </c>
    </row>
    <row r="5824" spans="48:56" x14ac:dyDescent="0.25">
      <c r="AV5824" s="201"/>
      <c r="AW5824" s="201"/>
      <c r="AX5824" s="201"/>
      <c r="AZ5824" s="201"/>
      <c r="BB5824"/>
      <c r="BD5824" s="117" t="s">
        <v>7741</v>
      </c>
    </row>
    <row r="5825" spans="48:56" x14ac:dyDescent="0.25">
      <c r="AV5825" s="201"/>
      <c r="AW5825" s="201"/>
      <c r="AX5825" s="201"/>
      <c r="AZ5825" s="201"/>
      <c r="BB5825"/>
      <c r="BD5825" s="117" t="s">
        <v>7742</v>
      </c>
    </row>
    <row r="5826" spans="48:56" x14ac:dyDescent="0.25">
      <c r="AV5826" s="201"/>
      <c r="AW5826" s="201"/>
      <c r="AX5826" s="201"/>
      <c r="AZ5826" s="201"/>
      <c r="BB5826"/>
      <c r="BD5826" s="117" t="s">
        <v>7743</v>
      </c>
    </row>
    <row r="5827" spans="48:56" x14ac:dyDescent="0.25">
      <c r="AV5827" s="201"/>
      <c r="AW5827" s="201"/>
      <c r="AX5827" s="201"/>
      <c r="AZ5827" s="201"/>
      <c r="BB5827"/>
      <c r="BD5827" s="117" t="s">
        <v>7744</v>
      </c>
    </row>
    <row r="5828" spans="48:56" x14ac:dyDescent="0.25">
      <c r="AV5828" s="201"/>
      <c r="AW5828" s="201"/>
      <c r="AX5828" s="201"/>
      <c r="AZ5828" s="201"/>
      <c r="BB5828"/>
      <c r="BD5828" s="117" t="s">
        <v>7745</v>
      </c>
    </row>
    <row r="5829" spans="48:56" x14ac:dyDescent="0.25">
      <c r="AV5829" s="201"/>
      <c r="AW5829" s="201"/>
      <c r="AX5829" s="201"/>
      <c r="AZ5829" s="201"/>
      <c r="BB5829"/>
      <c r="BD5829" s="117" t="s">
        <v>7746</v>
      </c>
    </row>
    <row r="5830" spans="48:56" x14ac:dyDescent="0.25">
      <c r="AV5830" s="201"/>
      <c r="AW5830" s="201"/>
      <c r="AX5830" s="201"/>
      <c r="AZ5830" s="201"/>
      <c r="BB5830"/>
      <c r="BD5830" s="117" t="s">
        <v>7747</v>
      </c>
    </row>
    <row r="5831" spans="48:56" x14ac:dyDescent="0.25">
      <c r="AV5831" s="201"/>
      <c r="AW5831" s="201"/>
      <c r="AX5831" s="201"/>
      <c r="AZ5831" s="201"/>
      <c r="BB5831"/>
      <c r="BD5831" s="117" t="s">
        <v>7748</v>
      </c>
    </row>
    <row r="5832" spans="48:56" x14ac:dyDescent="0.25">
      <c r="AV5832" s="201"/>
      <c r="AW5832" s="201"/>
      <c r="AX5832" s="201"/>
      <c r="AZ5832" s="201"/>
      <c r="BB5832"/>
      <c r="BD5832" s="117" t="s">
        <v>7749</v>
      </c>
    </row>
    <row r="5833" spans="48:56" x14ac:dyDescent="0.25">
      <c r="AV5833" s="201"/>
      <c r="AW5833" s="201"/>
      <c r="AX5833" s="201"/>
      <c r="AZ5833" s="201"/>
      <c r="BB5833"/>
      <c r="BD5833" s="117" t="s">
        <v>7750</v>
      </c>
    </row>
    <row r="5834" spans="48:56" x14ac:dyDescent="0.25">
      <c r="AV5834" s="201"/>
      <c r="AW5834" s="201"/>
      <c r="AX5834" s="201"/>
      <c r="AZ5834" s="201"/>
      <c r="BB5834"/>
      <c r="BD5834" s="117" t="s">
        <v>7751</v>
      </c>
    </row>
    <row r="5835" spans="48:56" x14ac:dyDescent="0.25">
      <c r="AV5835" s="201"/>
      <c r="AW5835" s="201"/>
      <c r="AX5835" s="201"/>
      <c r="AZ5835" s="201"/>
      <c r="BB5835"/>
      <c r="BD5835" s="117" t="s">
        <v>7752</v>
      </c>
    </row>
    <row r="5836" spans="48:56" x14ac:dyDescent="0.25">
      <c r="AV5836" s="201"/>
      <c r="AW5836" s="201"/>
      <c r="AX5836" s="201"/>
      <c r="AZ5836" s="201"/>
      <c r="BB5836"/>
      <c r="BD5836" s="117" t="s">
        <v>7753</v>
      </c>
    </row>
    <row r="5837" spans="48:56" x14ac:dyDescent="0.25">
      <c r="AV5837" s="201"/>
      <c r="AW5837" s="201"/>
      <c r="AX5837" s="201"/>
      <c r="AZ5837" s="201"/>
      <c r="BB5837"/>
      <c r="BD5837" s="117" t="s">
        <v>7754</v>
      </c>
    </row>
    <row r="5838" spans="48:56" x14ac:dyDescent="0.25">
      <c r="AV5838" s="201"/>
      <c r="AW5838" s="201"/>
      <c r="AX5838" s="201"/>
      <c r="AZ5838" s="201"/>
      <c r="BB5838"/>
      <c r="BD5838" s="117" t="s">
        <v>7755</v>
      </c>
    </row>
    <row r="5839" spans="48:56" x14ac:dyDescent="0.25">
      <c r="AV5839" s="201"/>
      <c r="AW5839" s="201"/>
      <c r="AX5839" s="201"/>
      <c r="AZ5839" s="201"/>
      <c r="BB5839"/>
      <c r="BD5839" s="117" t="s">
        <v>7756</v>
      </c>
    </row>
    <row r="5840" spans="48:56" x14ac:dyDescent="0.25">
      <c r="AV5840" s="201"/>
      <c r="AW5840" s="201"/>
      <c r="AX5840" s="201"/>
      <c r="AZ5840" s="201"/>
      <c r="BB5840"/>
      <c r="BD5840" s="117" t="s">
        <v>7757</v>
      </c>
    </row>
    <row r="5841" spans="48:56" x14ac:dyDescent="0.25">
      <c r="AV5841" s="201"/>
      <c r="AW5841" s="201"/>
      <c r="AX5841" s="201"/>
      <c r="AZ5841" s="201"/>
      <c r="BB5841"/>
      <c r="BD5841" s="117" t="s">
        <v>7758</v>
      </c>
    </row>
    <row r="5842" spans="48:56" x14ac:dyDescent="0.25">
      <c r="AV5842" s="201"/>
      <c r="AW5842" s="201"/>
      <c r="AX5842" s="201"/>
      <c r="AZ5842" s="201"/>
      <c r="BB5842"/>
      <c r="BD5842" s="117" t="s">
        <v>7759</v>
      </c>
    </row>
    <row r="5843" spans="48:56" x14ac:dyDescent="0.25">
      <c r="AV5843" s="201"/>
      <c r="AW5843" s="201"/>
      <c r="AX5843" s="201"/>
      <c r="AZ5843" s="201"/>
      <c r="BB5843"/>
      <c r="BD5843" s="117" t="s">
        <v>7760</v>
      </c>
    </row>
    <row r="5844" spans="48:56" x14ac:dyDescent="0.25">
      <c r="AV5844" s="201"/>
      <c r="AW5844" s="201"/>
      <c r="AX5844" s="201"/>
      <c r="AZ5844" s="201"/>
      <c r="BB5844"/>
      <c r="BD5844" s="117" t="s">
        <v>7761</v>
      </c>
    </row>
    <row r="5845" spans="48:56" x14ac:dyDescent="0.25">
      <c r="AV5845" s="201"/>
      <c r="AW5845" s="201"/>
      <c r="AX5845" s="201"/>
      <c r="AZ5845" s="201"/>
      <c r="BB5845"/>
      <c r="BD5845" s="117" t="s">
        <v>7762</v>
      </c>
    </row>
    <row r="5846" spans="48:56" x14ac:dyDescent="0.25">
      <c r="AV5846" s="201"/>
      <c r="AW5846" s="201"/>
      <c r="AX5846" s="201"/>
      <c r="AZ5846" s="201"/>
      <c r="BB5846"/>
      <c r="BD5846" s="117" t="s">
        <v>7763</v>
      </c>
    </row>
    <row r="5847" spans="48:56" x14ac:dyDescent="0.25">
      <c r="AV5847" s="201"/>
      <c r="AW5847" s="201"/>
      <c r="AX5847" s="201"/>
      <c r="AZ5847" s="201"/>
      <c r="BB5847"/>
      <c r="BD5847" s="117" t="s">
        <v>7764</v>
      </c>
    </row>
    <row r="5848" spans="48:56" x14ac:dyDescent="0.25">
      <c r="AV5848" s="201"/>
      <c r="AW5848" s="201"/>
      <c r="AX5848" s="201"/>
      <c r="AZ5848" s="201"/>
      <c r="BB5848"/>
      <c r="BD5848" s="117" t="s">
        <v>7765</v>
      </c>
    </row>
    <row r="5849" spans="48:56" x14ac:dyDescent="0.25">
      <c r="AV5849" s="201"/>
      <c r="AW5849" s="201"/>
      <c r="AX5849" s="201"/>
      <c r="AZ5849" s="201"/>
      <c r="BB5849"/>
      <c r="BD5849" s="117" t="s">
        <v>7766</v>
      </c>
    </row>
    <row r="5850" spans="48:56" x14ac:dyDescent="0.25">
      <c r="AV5850" s="201"/>
      <c r="AW5850" s="201"/>
      <c r="AX5850" s="201"/>
      <c r="AZ5850" s="201"/>
      <c r="BB5850"/>
      <c r="BD5850" s="117" t="s">
        <v>7767</v>
      </c>
    </row>
    <row r="5851" spans="48:56" x14ac:dyDescent="0.25">
      <c r="AV5851" s="201"/>
      <c r="AW5851" s="201"/>
      <c r="AX5851" s="201"/>
      <c r="AZ5851" s="201"/>
      <c r="BB5851"/>
      <c r="BD5851" s="117" t="s">
        <v>7768</v>
      </c>
    </row>
    <row r="5852" spans="48:56" x14ac:dyDescent="0.25">
      <c r="AV5852" s="201"/>
      <c r="AW5852" s="201"/>
      <c r="AX5852" s="201"/>
      <c r="AZ5852" s="201"/>
      <c r="BB5852"/>
      <c r="BD5852" s="117" t="s">
        <v>7769</v>
      </c>
    </row>
    <row r="5853" spans="48:56" x14ac:dyDescent="0.25">
      <c r="AV5853" s="201"/>
      <c r="AW5853" s="201"/>
      <c r="AX5853" s="201"/>
      <c r="AZ5853" s="201"/>
      <c r="BB5853"/>
      <c r="BD5853" s="117" t="s">
        <v>7770</v>
      </c>
    </row>
    <row r="5854" spans="48:56" x14ac:dyDescent="0.25">
      <c r="AV5854" s="201"/>
      <c r="AW5854" s="201"/>
      <c r="AX5854" s="201"/>
      <c r="AZ5854" s="201"/>
      <c r="BB5854"/>
      <c r="BD5854" s="117" t="s">
        <v>7771</v>
      </c>
    </row>
    <row r="5855" spans="48:56" x14ac:dyDescent="0.25">
      <c r="AV5855" s="201"/>
      <c r="AW5855" s="201"/>
      <c r="AX5855" s="201"/>
      <c r="AZ5855" s="201"/>
      <c r="BB5855"/>
      <c r="BD5855" s="117" t="s">
        <v>7772</v>
      </c>
    </row>
    <row r="5856" spans="48:56" x14ac:dyDescent="0.25">
      <c r="AV5856" s="201"/>
      <c r="AW5856" s="201"/>
      <c r="AX5856" s="201"/>
      <c r="AZ5856" s="201"/>
      <c r="BB5856"/>
      <c r="BD5856" s="117" t="s">
        <v>7773</v>
      </c>
    </row>
    <row r="5857" spans="48:56" x14ac:dyDescent="0.25">
      <c r="AV5857" s="201"/>
      <c r="AW5857" s="201"/>
      <c r="AX5857" s="201"/>
      <c r="AZ5857" s="201"/>
      <c r="BB5857"/>
      <c r="BD5857" s="117" t="s">
        <v>7774</v>
      </c>
    </row>
    <row r="5858" spans="48:56" x14ac:dyDescent="0.25">
      <c r="AV5858" s="201"/>
      <c r="AW5858" s="201"/>
      <c r="AX5858" s="201"/>
      <c r="AZ5858" s="201"/>
      <c r="BB5858"/>
      <c r="BD5858" s="117" t="s">
        <v>7775</v>
      </c>
    </row>
    <row r="5859" spans="48:56" x14ac:dyDescent="0.25">
      <c r="AV5859" s="201"/>
      <c r="AW5859" s="201"/>
      <c r="AX5859" s="201"/>
      <c r="AZ5859" s="201"/>
      <c r="BB5859"/>
      <c r="BD5859" s="117" t="s">
        <v>7776</v>
      </c>
    </row>
    <row r="5860" spans="48:56" x14ac:dyDescent="0.25">
      <c r="AV5860" s="201"/>
      <c r="AW5860" s="201"/>
      <c r="AX5860" s="201"/>
      <c r="AZ5860" s="201"/>
      <c r="BB5860"/>
      <c r="BD5860" s="117" t="s">
        <v>7777</v>
      </c>
    </row>
    <row r="5861" spans="48:56" x14ac:dyDescent="0.25">
      <c r="AV5861" s="201"/>
      <c r="AW5861" s="201"/>
      <c r="AX5861" s="201"/>
      <c r="AZ5861" s="201"/>
      <c r="BB5861"/>
      <c r="BD5861" s="117" t="s">
        <v>7778</v>
      </c>
    </row>
    <row r="5862" spans="48:56" x14ac:dyDescent="0.25">
      <c r="AV5862" s="201"/>
      <c r="AW5862" s="201"/>
      <c r="AX5862" s="201"/>
      <c r="AZ5862" s="201"/>
      <c r="BB5862"/>
      <c r="BD5862" s="117" t="s">
        <v>7779</v>
      </c>
    </row>
    <row r="5863" spans="48:56" x14ac:dyDescent="0.25">
      <c r="AV5863" s="201"/>
      <c r="AW5863" s="201"/>
      <c r="AX5863" s="201"/>
      <c r="AZ5863" s="201"/>
      <c r="BB5863"/>
      <c r="BD5863" s="117" t="s">
        <v>7780</v>
      </c>
    </row>
    <row r="5864" spans="48:56" x14ac:dyDescent="0.25">
      <c r="AV5864" s="201"/>
      <c r="AW5864" s="201"/>
      <c r="AX5864" s="201"/>
      <c r="AZ5864" s="201"/>
      <c r="BB5864"/>
      <c r="BD5864" s="117" t="s">
        <v>7781</v>
      </c>
    </row>
    <row r="5865" spans="48:56" x14ac:dyDescent="0.25">
      <c r="AV5865" s="201"/>
      <c r="AW5865" s="201"/>
      <c r="AX5865" s="201"/>
      <c r="AZ5865" s="201"/>
      <c r="BB5865"/>
      <c r="BD5865" s="117" t="s">
        <v>7782</v>
      </c>
    </row>
    <row r="5866" spans="48:56" x14ac:dyDescent="0.25">
      <c r="AV5866" s="201"/>
      <c r="AW5866" s="201"/>
      <c r="AX5866" s="201"/>
      <c r="AZ5866" s="201"/>
      <c r="BB5866"/>
      <c r="BD5866" s="117" t="s">
        <v>7783</v>
      </c>
    </row>
    <row r="5867" spans="48:56" x14ac:dyDescent="0.25">
      <c r="AV5867" s="201"/>
      <c r="AW5867" s="201"/>
      <c r="AX5867" s="201"/>
      <c r="AZ5867" s="201"/>
      <c r="BB5867"/>
      <c r="BD5867" s="117" t="s">
        <v>7784</v>
      </c>
    </row>
    <row r="5868" spans="48:56" x14ac:dyDescent="0.25">
      <c r="AV5868" s="201"/>
      <c r="AW5868" s="201"/>
      <c r="AX5868" s="201"/>
      <c r="AZ5868" s="201"/>
      <c r="BB5868"/>
      <c r="BD5868" s="117" t="s">
        <v>7785</v>
      </c>
    </row>
    <row r="5869" spans="48:56" x14ac:dyDescent="0.25">
      <c r="AV5869" s="201"/>
      <c r="AW5869" s="201"/>
      <c r="AX5869" s="201"/>
      <c r="AZ5869" s="201"/>
      <c r="BB5869"/>
      <c r="BD5869" s="117" t="s">
        <v>7786</v>
      </c>
    </row>
    <row r="5870" spans="48:56" x14ac:dyDescent="0.25">
      <c r="AV5870" s="201"/>
      <c r="AW5870" s="201"/>
      <c r="AX5870" s="201"/>
      <c r="AZ5870" s="201"/>
      <c r="BB5870"/>
      <c r="BD5870" s="117" t="s">
        <v>7787</v>
      </c>
    </row>
    <row r="5871" spans="48:56" x14ac:dyDescent="0.25">
      <c r="AV5871" s="201"/>
      <c r="AW5871" s="201"/>
      <c r="AX5871" s="201"/>
      <c r="AZ5871" s="201"/>
      <c r="BB5871"/>
      <c r="BD5871" s="117" t="s">
        <v>7788</v>
      </c>
    </row>
    <row r="5872" spans="48:56" x14ac:dyDescent="0.25">
      <c r="AV5872" s="201"/>
      <c r="AW5872" s="201"/>
      <c r="AX5872" s="201"/>
      <c r="AZ5872" s="201"/>
      <c r="BB5872"/>
      <c r="BD5872" s="117" t="s">
        <v>7789</v>
      </c>
    </row>
    <row r="5873" spans="48:56" x14ac:dyDescent="0.25">
      <c r="AV5873" s="201"/>
      <c r="AW5873" s="201"/>
      <c r="AX5873" s="201"/>
      <c r="AZ5873" s="201"/>
      <c r="BB5873"/>
      <c r="BD5873" s="117" t="s">
        <v>7790</v>
      </c>
    </row>
    <row r="5874" spans="48:56" x14ac:dyDescent="0.25">
      <c r="AV5874" s="201"/>
      <c r="AW5874" s="201"/>
      <c r="AX5874" s="201"/>
      <c r="AZ5874" s="201"/>
      <c r="BB5874"/>
      <c r="BD5874" s="117" t="s">
        <v>7791</v>
      </c>
    </row>
    <row r="5875" spans="48:56" x14ac:dyDescent="0.25">
      <c r="AV5875" s="201"/>
      <c r="AW5875" s="201"/>
      <c r="AX5875" s="201"/>
      <c r="AZ5875" s="201"/>
      <c r="BB5875"/>
      <c r="BD5875" s="117" t="s">
        <v>7792</v>
      </c>
    </row>
    <row r="5876" spans="48:56" x14ac:dyDescent="0.25">
      <c r="AV5876" s="201"/>
      <c r="AW5876" s="201"/>
      <c r="AX5876" s="201"/>
      <c r="AZ5876" s="201"/>
      <c r="BB5876"/>
      <c r="BD5876" s="117" t="s">
        <v>7793</v>
      </c>
    </row>
    <row r="5877" spans="48:56" x14ac:dyDescent="0.25">
      <c r="AV5877" s="201"/>
      <c r="AW5877" s="201"/>
      <c r="AX5877" s="201"/>
      <c r="AZ5877" s="201"/>
      <c r="BB5877"/>
      <c r="BD5877" s="117" t="s">
        <v>7794</v>
      </c>
    </row>
    <row r="5878" spans="48:56" x14ac:dyDescent="0.25">
      <c r="AV5878" s="201"/>
      <c r="AW5878" s="201"/>
      <c r="AX5878" s="201"/>
      <c r="AZ5878" s="201"/>
      <c r="BB5878"/>
      <c r="BD5878" s="117" t="s">
        <v>7795</v>
      </c>
    </row>
    <row r="5879" spans="48:56" x14ac:dyDescent="0.25">
      <c r="AV5879" s="201"/>
      <c r="AW5879" s="201"/>
      <c r="AX5879" s="201"/>
      <c r="AZ5879" s="201"/>
      <c r="BB5879"/>
      <c r="BD5879" s="117" t="s">
        <v>7796</v>
      </c>
    </row>
    <row r="5880" spans="48:56" x14ac:dyDescent="0.25">
      <c r="AV5880" s="201"/>
      <c r="AW5880" s="201"/>
      <c r="AX5880" s="201"/>
      <c r="AZ5880" s="201"/>
      <c r="BB5880"/>
      <c r="BD5880" s="117" t="s">
        <v>7797</v>
      </c>
    </row>
    <row r="5881" spans="48:56" x14ac:dyDescent="0.25">
      <c r="AV5881" s="201"/>
      <c r="AW5881" s="201"/>
      <c r="AX5881" s="201"/>
      <c r="AZ5881" s="201"/>
      <c r="BB5881"/>
      <c r="BD5881" s="117" t="s">
        <v>7798</v>
      </c>
    </row>
    <row r="5882" spans="48:56" x14ac:dyDescent="0.25">
      <c r="AV5882" s="201"/>
      <c r="AW5882" s="201"/>
      <c r="AX5882" s="201"/>
      <c r="AZ5882" s="201"/>
      <c r="BB5882"/>
      <c r="BD5882" s="117" t="s">
        <v>7799</v>
      </c>
    </row>
    <row r="5883" spans="48:56" x14ac:dyDescent="0.25">
      <c r="AV5883" s="201"/>
      <c r="AW5883" s="201"/>
      <c r="AX5883" s="201"/>
      <c r="AZ5883" s="201"/>
      <c r="BB5883"/>
      <c r="BD5883" s="117" t="s">
        <v>7800</v>
      </c>
    </row>
    <row r="5884" spans="48:56" x14ac:dyDescent="0.25">
      <c r="AV5884" s="201"/>
      <c r="AW5884" s="201"/>
      <c r="AX5884" s="201"/>
      <c r="AZ5884" s="201"/>
      <c r="BB5884"/>
      <c r="BD5884" s="117" t="s">
        <v>7801</v>
      </c>
    </row>
    <row r="5885" spans="48:56" x14ac:dyDescent="0.25">
      <c r="AV5885" s="201"/>
      <c r="AW5885" s="201"/>
      <c r="AX5885" s="201"/>
      <c r="AZ5885" s="201"/>
      <c r="BB5885"/>
      <c r="BD5885" s="117" t="s">
        <v>7802</v>
      </c>
    </row>
    <row r="5886" spans="48:56" x14ac:dyDescent="0.25">
      <c r="AV5886" s="201"/>
      <c r="AW5886" s="201"/>
      <c r="AX5886" s="201"/>
      <c r="AZ5886" s="201"/>
      <c r="BB5886"/>
      <c r="BD5886" s="117" t="s">
        <v>7803</v>
      </c>
    </row>
    <row r="5887" spans="48:56" x14ac:dyDescent="0.25">
      <c r="AV5887" s="201"/>
      <c r="AW5887" s="201"/>
      <c r="AX5887" s="201"/>
      <c r="AZ5887" s="201"/>
      <c r="BB5887"/>
      <c r="BD5887" s="117" t="s">
        <v>7804</v>
      </c>
    </row>
    <row r="5888" spans="48:56" x14ac:dyDescent="0.25">
      <c r="AV5888" s="201"/>
      <c r="AW5888" s="201"/>
      <c r="AX5888" s="201"/>
      <c r="AZ5888" s="201"/>
      <c r="BB5888"/>
      <c r="BD5888" s="117" t="s">
        <v>7805</v>
      </c>
    </row>
    <row r="5889" spans="48:56" x14ac:dyDescent="0.25">
      <c r="AV5889" s="201"/>
      <c r="AW5889" s="201"/>
      <c r="AX5889" s="201"/>
      <c r="AZ5889" s="201"/>
      <c r="BB5889"/>
      <c r="BD5889" s="117" t="s">
        <v>7806</v>
      </c>
    </row>
    <row r="5890" spans="48:56" x14ac:dyDescent="0.25">
      <c r="AV5890" s="201"/>
      <c r="AW5890" s="201"/>
      <c r="AX5890" s="201"/>
      <c r="AZ5890" s="201"/>
      <c r="BB5890"/>
      <c r="BD5890" s="117" t="s">
        <v>7807</v>
      </c>
    </row>
    <row r="5891" spans="48:56" x14ac:dyDescent="0.25">
      <c r="AV5891" s="201"/>
      <c r="AW5891" s="201"/>
      <c r="AX5891" s="201"/>
      <c r="AZ5891" s="201"/>
      <c r="BB5891"/>
      <c r="BD5891" s="117" t="s">
        <v>7808</v>
      </c>
    </row>
    <row r="5892" spans="48:56" x14ac:dyDescent="0.25">
      <c r="AV5892" s="201"/>
      <c r="AW5892" s="201"/>
      <c r="AX5892" s="201"/>
      <c r="AZ5892" s="201"/>
      <c r="BB5892"/>
      <c r="BD5892" s="117" t="s">
        <v>7809</v>
      </c>
    </row>
    <row r="5893" spans="48:56" x14ac:dyDescent="0.25">
      <c r="AV5893" s="201"/>
      <c r="AW5893" s="201"/>
      <c r="AX5893" s="201"/>
      <c r="AZ5893" s="201"/>
      <c r="BB5893"/>
      <c r="BD5893" s="117" t="s">
        <v>7810</v>
      </c>
    </row>
    <row r="5894" spans="48:56" x14ac:dyDescent="0.25">
      <c r="AV5894" s="201"/>
      <c r="AW5894" s="201"/>
      <c r="AX5894" s="201"/>
      <c r="AZ5894" s="201"/>
      <c r="BB5894"/>
      <c r="BD5894" s="117" t="s">
        <v>7811</v>
      </c>
    </row>
    <row r="5895" spans="48:56" x14ac:dyDescent="0.25">
      <c r="AV5895" s="201"/>
      <c r="AW5895" s="201"/>
      <c r="AX5895" s="201"/>
      <c r="AZ5895" s="201"/>
      <c r="BB5895"/>
      <c r="BD5895" s="117" t="s">
        <v>7812</v>
      </c>
    </row>
    <row r="5896" spans="48:56" x14ac:dyDescent="0.25">
      <c r="AV5896" s="201"/>
      <c r="AW5896" s="201"/>
      <c r="AX5896" s="201"/>
      <c r="AZ5896" s="201"/>
      <c r="BB5896"/>
      <c r="BD5896" s="117" t="s">
        <v>7813</v>
      </c>
    </row>
    <row r="5897" spans="48:56" x14ac:dyDescent="0.25">
      <c r="AV5897" s="201"/>
      <c r="AW5897" s="201"/>
      <c r="AX5897" s="201"/>
      <c r="AZ5897" s="201"/>
      <c r="BB5897"/>
      <c r="BD5897" s="117" t="s">
        <v>7814</v>
      </c>
    </row>
    <row r="5898" spans="48:56" x14ac:dyDescent="0.25">
      <c r="AV5898" s="201"/>
      <c r="AW5898" s="201"/>
      <c r="AX5898" s="201"/>
      <c r="AZ5898" s="201"/>
      <c r="BB5898"/>
      <c r="BD5898" s="117" t="s">
        <v>7815</v>
      </c>
    </row>
    <row r="5899" spans="48:56" x14ac:dyDescent="0.25">
      <c r="AV5899" s="201"/>
      <c r="AW5899" s="201"/>
      <c r="AX5899" s="201"/>
      <c r="AZ5899" s="201"/>
      <c r="BB5899"/>
      <c r="BD5899" s="117" t="s">
        <v>7816</v>
      </c>
    </row>
    <row r="5900" spans="48:56" x14ac:dyDescent="0.25">
      <c r="AV5900" s="201"/>
      <c r="AW5900" s="201"/>
      <c r="AX5900" s="201"/>
      <c r="AZ5900" s="201"/>
      <c r="BB5900"/>
      <c r="BD5900" s="117" t="s">
        <v>7817</v>
      </c>
    </row>
    <row r="5901" spans="48:56" x14ac:dyDescent="0.25">
      <c r="AV5901" s="201"/>
      <c r="AW5901" s="201"/>
      <c r="AX5901" s="201"/>
      <c r="AZ5901" s="201"/>
      <c r="BB5901"/>
      <c r="BD5901" s="117" t="s">
        <v>7818</v>
      </c>
    </row>
    <row r="5902" spans="48:56" x14ac:dyDescent="0.25">
      <c r="AV5902" s="201"/>
      <c r="AW5902" s="201"/>
      <c r="AX5902" s="201"/>
      <c r="AZ5902" s="201"/>
      <c r="BB5902"/>
      <c r="BD5902" s="117" t="s">
        <v>7819</v>
      </c>
    </row>
    <row r="5903" spans="48:56" x14ac:dyDescent="0.25">
      <c r="AV5903" s="201"/>
      <c r="AW5903" s="201"/>
      <c r="AX5903" s="201"/>
      <c r="AZ5903" s="201"/>
      <c r="BB5903"/>
      <c r="BD5903" s="117" t="s">
        <v>7820</v>
      </c>
    </row>
    <row r="5904" spans="48:56" x14ac:dyDescent="0.25">
      <c r="AV5904" s="201"/>
      <c r="AW5904" s="201"/>
      <c r="AX5904" s="201"/>
      <c r="AZ5904" s="201"/>
      <c r="BB5904"/>
      <c r="BD5904" s="117" t="s">
        <v>7821</v>
      </c>
    </row>
    <row r="5905" spans="48:56" x14ac:dyDescent="0.25">
      <c r="AV5905" s="201"/>
      <c r="AW5905" s="201"/>
      <c r="AX5905" s="201"/>
      <c r="AZ5905" s="201"/>
      <c r="BB5905"/>
      <c r="BD5905" s="117" t="s">
        <v>7822</v>
      </c>
    </row>
    <row r="5906" spans="48:56" x14ac:dyDescent="0.25">
      <c r="AV5906" s="201"/>
      <c r="AW5906" s="201"/>
      <c r="AX5906" s="201"/>
      <c r="AZ5906" s="201"/>
      <c r="BB5906"/>
      <c r="BD5906" s="117" t="s">
        <v>7823</v>
      </c>
    </row>
    <row r="5907" spans="48:56" x14ac:dyDescent="0.25">
      <c r="AV5907" s="201"/>
      <c r="AW5907" s="201"/>
      <c r="AX5907" s="201"/>
      <c r="AZ5907" s="201"/>
      <c r="BB5907"/>
      <c r="BD5907" s="117" t="s">
        <v>7824</v>
      </c>
    </row>
    <row r="5908" spans="48:56" x14ac:dyDescent="0.25">
      <c r="AV5908" s="201"/>
      <c r="AW5908" s="201"/>
      <c r="AX5908" s="201"/>
      <c r="AZ5908" s="201"/>
      <c r="BB5908"/>
      <c r="BD5908" s="117" t="s">
        <v>7825</v>
      </c>
    </row>
    <row r="5909" spans="48:56" x14ac:dyDescent="0.25">
      <c r="AV5909" s="201"/>
      <c r="AW5909" s="201"/>
      <c r="AX5909" s="201"/>
      <c r="AZ5909" s="201"/>
      <c r="BB5909"/>
      <c r="BD5909" s="117" t="s">
        <v>7826</v>
      </c>
    </row>
    <row r="5910" spans="48:56" x14ac:dyDescent="0.25">
      <c r="AV5910" s="201"/>
      <c r="AW5910" s="201"/>
      <c r="AX5910" s="201"/>
      <c r="AZ5910" s="201"/>
      <c r="BB5910"/>
      <c r="BD5910" s="117" t="s">
        <v>7827</v>
      </c>
    </row>
    <row r="5911" spans="48:56" x14ac:dyDescent="0.25">
      <c r="AV5911" s="201"/>
      <c r="AW5911" s="201"/>
      <c r="AX5911" s="201"/>
      <c r="AZ5911" s="201"/>
      <c r="BB5911"/>
      <c r="BD5911" s="117" t="s">
        <v>7828</v>
      </c>
    </row>
    <row r="5912" spans="48:56" x14ac:dyDescent="0.25">
      <c r="AV5912" s="201"/>
      <c r="AW5912" s="201"/>
      <c r="AX5912" s="201"/>
      <c r="AZ5912" s="201"/>
      <c r="BB5912"/>
      <c r="BD5912" s="117" t="s">
        <v>7829</v>
      </c>
    </row>
    <row r="5913" spans="48:56" x14ac:dyDescent="0.25">
      <c r="AV5913" s="201"/>
      <c r="AW5913" s="201"/>
      <c r="AX5913" s="201"/>
      <c r="AZ5913" s="201"/>
      <c r="BB5913"/>
      <c r="BD5913" s="117" t="s">
        <v>7830</v>
      </c>
    </row>
    <row r="5914" spans="48:56" x14ac:dyDescent="0.25">
      <c r="AV5914" s="201"/>
      <c r="AW5914" s="201"/>
      <c r="AX5914" s="201"/>
      <c r="AZ5914" s="201"/>
      <c r="BB5914"/>
      <c r="BD5914" s="117" t="s">
        <v>7831</v>
      </c>
    </row>
    <row r="5915" spans="48:56" x14ac:dyDescent="0.25">
      <c r="AV5915" s="201"/>
      <c r="AW5915" s="201"/>
      <c r="AX5915" s="201"/>
      <c r="AZ5915" s="201"/>
      <c r="BB5915"/>
      <c r="BD5915" s="117" t="s">
        <v>7832</v>
      </c>
    </row>
    <row r="5916" spans="48:56" x14ac:dyDescent="0.25">
      <c r="AV5916" s="201"/>
      <c r="AW5916" s="201"/>
      <c r="AX5916" s="201"/>
      <c r="AZ5916" s="201"/>
      <c r="BB5916"/>
      <c r="BD5916" s="117" t="s">
        <v>7833</v>
      </c>
    </row>
    <row r="5917" spans="48:56" x14ac:dyDescent="0.25">
      <c r="AV5917" s="201"/>
      <c r="AW5917" s="201"/>
      <c r="AX5917" s="201"/>
      <c r="AZ5917" s="201"/>
      <c r="BB5917"/>
      <c r="BD5917" s="117" t="s">
        <v>7834</v>
      </c>
    </row>
    <row r="5918" spans="48:56" x14ac:dyDescent="0.25">
      <c r="AV5918" s="201"/>
      <c r="AW5918" s="201"/>
      <c r="AX5918" s="201"/>
      <c r="AZ5918" s="201"/>
      <c r="BB5918"/>
      <c r="BD5918" s="117" t="s">
        <v>7835</v>
      </c>
    </row>
    <row r="5919" spans="48:56" x14ac:dyDescent="0.25">
      <c r="AV5919" s="201"/>
      <c r="AW5919" s="201"/>
      <c r="AX5919" s="201"/>
      <c r="AZ5919" s="201"/>
      <c r="BB5919"/>
      <c r="BD5919" s="117" t="s">
        <v>7836</v>
      </c>
    </row>
    <row r="5920" spans="48:56" x14ac:dyDescent="0.25">
      <c r="AV5920" s="201"/>
      <c r="AW5920" s="201"/>
      <c r="AX5920" s="201"/>
      <c r="AZ5920" s="201"/>
      <c r="BB5920"/>
      <c r="BD5920" s="117" t="s">
        <v>7837</v>
      </c>
    </row>
    <row r="5921" spans="48:56" x14ac:dyDescent="0.25">
      <c r="AV5921" s="201"/>
      <c r="AW5921" s="201"/>
      <c r="AX5921" s="201"/>
      <c r="AZ5921" s="201"/>
      <c r="BB5921"/>
      <c r="BD5921" s="117" t="s">
        <v>7838</v>
      </c>
    </row>
    <row r="5922" spans="48:56" x14ac:dyDescent="0.25">
      <c r="AV5922" s="201"/>
      <c r="AW5922" s="201"/>
      <c r="AX5922" s="201"/>
      <c r="AZ5922" s="201"/>
      <c r="BB5922"/>
      <c r="BD5922" s="117" t="s">
        <v>7839</v>
      </c>
    </row>
    <row r="5923" spans="48:56" x14ac:dyDescent="0.25">
      <c r="AV5923" s="201"/>
      <c r="AW5923" s="201"/>
      <c r="AX5923" s="201"/>
      <c r="AZ5923" s="201"/>
      <c r="BB5923"/>
      <c r="BD5923" s="117" t="s">
        <v>7840</v>
      </c>
    </row>
    <row r="5924" spans="48:56" x14ac:dyDescent="0.25">
      <c r="AV5924" s="201"/>
      <c r="AW5924" s="201"/>
      <c r="AX5924" s="201"/>
      <c r="AZ5924" s="201"/>
      <c r="BB5924"/>
      <c r="BD5924" s="117" t="s">
        <v>7841</v>
      </c>
    </row>
    <row r="5925" spans="48:56" x14ac:dyDescent="0.25">
      <c r="AV5925" s="201"/>
      <c r="AW5925" s="201"/>
      <c r="AX5925" s="201"/>
      <c r="AZ5925" s="201"/>
      <c r="BB5925"/>
      <c r="BD5925" s="117" t="s">
        <v>7842</v>
      </c>
    </row>
    <row r="5926" spans="48:56" x14ac:dyDescent="0.25">
      <c r="AV5926" s="201"/>
      <c r="AW5926" s="201"/>
      <c r="AX5926" s="201"/>
      <c r="AZ5926" s="201"/>
      <c r="BB5926"/>
      <c r="BD5926" s="117" t="s">
        <v>7843</v>
      </c>
    </row>
    <row r="5927" spans="48:56" x14ac:dyDescent="0.25">
      <c r="AV5927" s="201"/>
      <c r="AW5927" s="201"/>
      <c r="AX5927" s="201"/>
      <c r="AZ5927" s="201"/>
      <c r="BB5927"/>
      <c r="BD5927" s="117" t="s">
        <v>7844</v>
      </c>
    </row>
    <row r="5928" spans="48:56" x14ac:dyDescent="0.25">
      <c r="AV5928" s="201"/>
      <c r="AW5928" s="201"/>
      <c r="AX5928" s="201"/>
      <c r="AZ5928" s="201"/>
      <c r="BB5928"/>
      <c r="BD5928" s="117" t="s">
        <v>7845</v>
      </c>
    </row>
    <row r="5929" spans="48:56" x14ac:dyDescent="0.25">
      <c r="AV5929" s="201"/>
      <c r="AW5929" s="201"/>
      <c r="AX5929" s="201"/>
      <c r="AZ5929" s="201"/>
      <c r="BB5929"/>
      <c r="BD5929" s="117" t="s">
        <v>7846</v>
      </c>
    </row>
    <row r="5930" spans="48:56" x14ac:dyDescent="0.25">
      <c r="AV5930" s="201"/>
      <c r="AW5930" s="201"/>
      <c r="AX5930" s="201"/>
      <c r="AZ5930" s="201"/>
      <c r="BB5930"/>
      <c r="BD5930" s="117" t="s">
        <v>7847</v>
      </c>
    </row>
    <row r="5931" spans="48:56" x14ac:dyDescent="0.25">
      <c r="AV5931" s="201"/>
      <c r="AW5931" s="201"/>
      <c r="AX5931" s="201"/>
      <c r="AZ5931" s="201"/>
      <c r="BB5931"/>
      <c r="BD5931" s="117" t="s">
        <v>7848</v>
      </c>
    </row>
    <row r="5932" spans="48:56" x14ac:dyDescent="0.25">
      <c r="AV5932" s="201"/>
      <c r="AW5932" s="201"/>
      <c r="AX5932" s="201"/>
      <c r="AZ5932" s="201"/>
      <c r="BB5932"/>
      <c r="BD5932" s="117" t="s">
        <v>7849</v>
      </c>
    </row>
    <row r="5933" spans="48:56" x14ac:dyDescent="0.25">
      <c r="AV5933" s="201"/>
      <c r="AW5933" s="201"/>
      <c r="AX5933" s="201"/>
      <c r="AZ5933" s="201"/>
      <c r="BB5933"/>
      <c r="BD5933" s="117" t="s">
        <v>7850</v>
      </c>
    </row>
    <row r="5934" spans="48:56" x14ac:dyDescent="0.25">
      <c r="AV5934" s="201"/>
      <c r="AW5934" s="201"/>
      <c r="AX5934" s="201"/>
      <c r="AZ5934" s="201"/>
      <c r="BB5934"/>
      <c r="BD5934" s="117" t="s">
        <v>7851</v>
      </c>
    </row>
    <row r="5935" spans="48:56" x14ac:dyDescent="0.25">
      <c r="AV5935" s="201"/>
      <c r="AW5935" s="201"/>
      <c r="AX5935" s="201"/>
      <c r="AZ5935" s="201"/>
      <c r="BB5935"/>
      <c r="BD5935" s="117" t="s">
        <v>7852</v>
      </c>
    </row>
    <row r="5936" spans="48:56" x14ac:dyDescent="0.25">
      <c r="AV5936" s="201"/>
      <c r="AW5936" s="201"/>
      <c r="AX5936" s="201"/>
      <c r="AZ5936" s="201"/>
      <c r="BB5936"/>
      <c r="BD5936" s="117" t="s">
        <v>7853</v>
      </c>
    </row>
    <row r="5937" spans="48:56" x14ac:dyDescent="0.25">
      <c r="AV5937" s="201"/>
      <c r="AW5937" s="201"/>
      <c r="AX5937" s="201"/>
      <c r="AZ5937" s="201"/>
      <c r="BB5937"/>
      <c r="BD5937" s="117" t="s">
        <v>7854</v>
      </c>
    </row>
    <row r="5938" spans="48:56" x14ac:dyDescent="0.25">
      <c r="AV5938" s="201"/>
      <c r="AW5938" s="201"/>
      <c r="AX5938" s="201"/>
      <c r="AZ5938" s="201"/>
      <c r="BB5938"/>
      <c r="BD5938" s="117" t="s">
        <v>7855</v>
      </c>
    </row>
    <row r="5939" spans="48:56" x14ac:dyDescent="0.25">
      <c r="AV5939" s="201"/>
      <c r="AW5939" s="201"/>
      <c r="AX5939" s="201"/>
      <c r="AZ5939" s="201"/>
      <c r="BB5939"/>
      <c r="BD5939" s="117" t="s">
        <v>7856</v>
      </c>
    </row>
    <row r="5940" spans="48:56" x14ac:dyDescent="0.25">
      <c r="AV5940" s="201"/>
      <c r="AW5940" s="201"/>
      <c r="AX5940" s="201"/>
      <c r="AZ5940" s="201"/>
      <c r="BB5940"/>
      <c r="BD5940" s="117" t="s">
        <v>7857</v>
      </c>
    </row>
    <row r="5941" spans="48:56" x14ac:dyDescent="0.25">
      <c r="AV5941" s="201"/>
      <c r="AW5941" s="201"/>
      <c r="AX5941" s="201"/>
      <c r="AZ5941" s="201"/>
      <c r="BB5941"/>
      <c r="BD5941" s="117" t="s">
        <v>7858</v>
      </c>
    </row>
    <row r="5942" spans="48:56" x14ac:dyDescent="0.25">
      <c r="AV5942" s="201"/>
      <c r="AW5942" s="201"/>
      <c r="AX5942" s="201"/>
      <c r="AZ5942" s="201"/>
      <c r="BB5942"/>
      <c r="BD5942" s="117" t="s">
        <v>7859</v>
      </c>
    </row>
    <row r="5943" spans="48:56" x14ac:dyDescent="0.25">
      <c r="AV5943" s="201"/>
      <c r="AW5943" s="201"/>
      <c r="AX5943" s="201"/>
      <c r="AZ5943" s="201"/>
      <c r="BB5943"/>
      <c r="BD5943" s="117" t="s">
        <v>7860</v>
      </c>
    </row>
    <row r="5944" spans="48:56" x14ac:dyDescent="0.25">
      <c r="AV5944" s="201"/>
      <c r="AW5944" s="201"/>
      <c r="AX5944" s="201"/>
      <c r="AZ5944" s="201"/>
      <c r="BB5944"/>
      <c r="BD5944" s="117" t="s">
        <v>7861</v>
      </c>
    </row>
    <row r="5945" spans="48:56" x14ac:dyDescent="0.25">
      <c r="AV5945" s="201"/>
      <c r="AW5945" s="201"/>
      <c r="AX5945" s="201"/>
      <c r="AZ5945" s="201"/>
      <c r="BB5945"/>
      <c r="BD5945" s="117" t="s">
        <v>7862</v>
      </c>
    </row>
    <row r="5946" spans="48:56" x14ac:dyDescent="0.25">
      <c r="AV5946" s="201"/>
      <c r="AW5946" s="201"/>
      <c r="AX5946" s="201"/>
      <c r="AZ5946" s="201"/>
      <c r="BB5946"/>
      <c r="BD5946" s="117" t="s">
        <v>7863</v>
      </c>
    </row>
    <row r="5947" spans="48:56" x14ac:dyDescent="0.25">
      <c r="AV5947" s="201"/>
      <c r="AW5947" s="201"/>
      <c r="AX5947" s="201"/>
      <c r="AZ5947" s="201"/>
      <c r="BB5947"/>
      <c r="BD5947" s="117" t="s">
        <v>7864</v>
      </c>
    </row>
    <row r="5948" spans="48:56" x14ac:dyDescent="0.25">
      <c r="AV5948" s="201"/>
      <c r="AW5948" s="201"/>
      <c r="AX5948" s="201"/>
      <c r="AZ5948" s="201"/>
      <c r="BB5948"/>
      <c r="BD5948" s="117" t="s">
        <v>7865</v>
      </c>
    </row>
    <row r="5949" spans="48:56" x14ac:dyDescent="0.25">
      <c r="AV5949" s="201"/>
      <c r="AW5949" s="201"/>
      <c r="AX5949" s="201"/>
      <c r="AZ5949" s="201"/>
      <c r="BB5949"/>
      <c r="BD5949" s="117" t="s">
        <v>7866</v>
      </c>
    </row>
    <row r="5950" spans="48:56" x14ac:dyDescent="0.25">
      <c r="AV5950" s="201"/>
      <c r="AW5950" s="201"/>
      <c r="AX5950" s="201"/>
      <c r="AZ5950" s="201"/>
      <c r="BB5950"/>
      <c r="BD5950" s="117" t="s">
        <v>7867</v>
      </c>
    </row>
    <row r="5951" spans="48:56" x14ac:dyDescent="0.25">
      <c r="AV5951" s="201"/>
      <c r="AW5951" s="201"/>
      <c r="AX5951" s="201"/>
      <c r="AZ5951" s="201"/>
      <c r="BB5951"/>
      <c r="BD5951" s="117" t="s">
        <v>7868</v>
      </c>
    </row>
    <row r="5952" spans="48:56" x14ac:dyDescent="0.25">
      <c r="AV5952" s="201"/>
      <c r="AW5952" s="201"/>
      <c r="AX5952" s="201"/>
      <c r="AZ5952" s="201"/>
      <c r="BB5952"/>
      <c r="BD5952" s="117" t="s">
        <v>7869</v>
      </c>
    </row>
    <row r="5953" spans="48:56" x14ac:dyDescent="0.25">
      <c r="AV5953" s="201"/>
      <c r="AW5953" s="201"/>
      <c r="AX5953" s="201"/>
      <c r="AZ5953" s="201"/>
      <c r="BB5953"/>
      <c r="BD5953" s="117" t="s">
        <v>7870</v>
      </c>
    </row>
    <row r="5954" spans="48:56" x14ac:dyDescent="0.25">
      <c r="AV5954" s="201"/>
      <c r="AW5954" s="201"/>
      <c r="AX5954" s="201"/>
      <c r="AZ5954" s="201"/>
      <c r="BB5954"/>
      <c r="BD5954" s="117" t="s">
        <v>7871</v>
      </c>
    </row>
    <row r="5955" spans="48:56" x14ac:dyDescent="0.25">
      <c r="AV5955" s="201"/>
      <c r="AW5955" s="201"/>
      <c r="AX5955" s="201"/>
      <c r="AZ5955" s="201"/>
      <c r="BB5955"/>
      <c r="BD5955" s="117" t="s">
        <v>7872</v>
      </c>
    </row>
    <row r="5956" spans="48:56" x14ac:dyDescent="0.25">
      <c r="AV5956" s="201"/>
      <c r="AW5956" s="201"/>
      <c r="AX5956" s="201"/>
      <c r="AZ5956" s="201"/>
      <c r="BB5956"/>
      <c r="BD5956" s="117" t="s">
        <v>7873</v>
      </c>
    </row>
    <row r="5957" spans="48:56" x14ac:dyDescent="0.25">
      <c r="AV5957" s="201"/>
      <c r="AW5957" s="201"/>
      <c r="AX5957" s="201"/>
      <c r="AZ5957" s="201"/>
      <c r="BB5957"/>
      <c r="BD5957" s="117" t="s">
        <v>7874</v>
      </c>
    </row>
    <row r="5958" spans="48:56" x14ac:dyDescent="0.25">
      <c r="AV5958" s="201"/>
      <c r="AW5958" s="201"/>
      <c r="AX5958" s="201"/>
      <c r="AZ5958" s="201"/>
      <c r="BB5958"/>
      <c r="BD5958" s="117" t="s">
        <v>7875</v>
      </c>
    </row>
    <row r="5959" spans="48:56" x14ac:dyDescent="0.25">
      <c r="AV5959" s="201"/>
      <c r="AW5959" s="201"/>
      <c r="AX5959" s="201"/>
      <c r="AZ5959" s="201"/>
      <c r="BB5959"/>
      <c r="BD5959" s="117" t="s">
        <v>7876</v>
      </c>
    </row>
    <row r="5960" spans="48:56" x14ac:dyDescent="0.25">
      <c r="AV5960" s="201"/>
      <c r="AW5960" s="201"/>
      <c r="AX5960" s="201"/>
      <c r="AZ5960" s="201"/>
      <c r="BB5960"/>
      <c r="BD5960" s="117" t="s">
        <v>7877</v>
      </c>
    </row>
    <row r="5961" spans="48:56" x14ac:dyDescent="0.25">
      <c r="AV5961" s="201"/>
      <c r="AW5961" s="201"/>
      <c r="AX5961" s="201"/>
      <c r="AZ5961" s="201"/>
      <c r="BB5961"/>
      <c r="BD5961" s="117" t="s">
        <v>7878</v>
      </c>
    </row>
    <row r="5962" spans="48:56" x14ac:dyDescent="0.25">
      <c r="AV5962" s="201"/>
      <c r="AW5962" s="201"/>
      <c r="AX5962" s="201"/>
      <c r="AZ5962" s="201"/>
      <c r="BB5962"/>
      <c r="BD5962" s="117" t="s">
        <v>7879</v>
      </c>
    </row>
    <row r="5963" spans="48:56" x14ac:dyDescent="0.25">
      <c r="AV5963" s="201"/>
      <c r="AW5963" s="201"/>
      <c r="AX5963" s="201"/>
      <c r="AZ5963" s="201"/>
      <c r="BB5963"/>
      <c r="BD5963" s="117" t="s">
        <v>7880</v>
      </c>
    </row>
    <row r="5964" spans="48:56" x14ac:dyDescent="0.25">
      <c r="AV5964" s="201"/>
      <c r="AW5964" s="201"/>
      <c r="AX5964" s="201"/>
      <c r="AZ5964" s="201"/>
      <c r="BB5964"/>
      <c r="BD5964" s="117" t="s">
        <v>7881</v>
      </c>
    </row>
    <row r="5965" spans="48:56" x14ac:dyDescent="0.25">
      <c r="AV5965" s="201"/>
      <c r="AW5965" s="201"/>
      <c r="AX5965" s="201"/>
      <c r="AZ5965" s="201"/>
      <c r="BB5965"/>
      <c r="BD5965" s="117" t="s">
        <v>7882</v>
      </c>
    </row>
    <row r="5966" spans="48:56" x14ac:dyDescent="0.25">
      <c r="AV5966" s="201"/>
      <c r="AW5966" s="201"/>
      <c r="AX5966" s="201"/>
      <c r="AZ5966" s="201"/>
      <c r="BB5966"/>
      <c r="BD5966" s="117" t="s">
        <v>7883</v>
      </c>
    </row>
    <row r="5967" spans="48:56" x14ac:dyDescent="0.25">
      <c r="AV5967" s="201"/>
      <c r="AW5967" s="201"/>
      <c r="AX5967" s="201"/>
      <c r="AZ5967" s="201"/>
      <c r="BB5967"/>
      <c r="BD5967" s="117" t="s">
        <v>7884</v>
      </c>
    </row>
    <row r="5968" spans="48:56" x14ac:dyDescent="0.25">
      <c r="AV5968" s="201"/>
      <c r="AW5968" s="201"/>
      <c r="AX5968" s="201"/>
      <c r="AZ5968" s="201"/>
      <c r="BB5968"/>
      <c r="BD5968" s="117" t="s">
        <v>7885</v>
      </c>
    </row>
    <row r="5969" spans="48:56" x14ac:dyDescent="0.25">
      <c r="AV5969" s="201"/>
      <c r="AW5969" s="201"/>
      <c r="AX5969" s="201"/>
      <c r="AZ5969" s="201"/>
      <c r="BB5969"/>
      <c r="BD5969" s="117" t="s">
        <v>7886</v>
      </c>
    </row>
    <row r="5970" spans="48:56" x14ac:dyDescent="0.25">
      <c r="AV5970" s="201"/>
      <c r="AW5970" s="201"/>
      <c r="AX5970" s="201"/>
      <c r="AZ5970" s="201"/>
      <c r="BB5970"/>
      <c r="BD5970" s="117" t="s">
        <v>7887</v>
      </c>
    </row>
    <row r="5971" spans="48:56" x14ac:dyDescent="0.25">
      <c r="AV5971" s="201"/>
      <c r="AW5971" s="201"/>
      <c r="AX5971" s="201"/>
      <c r="AZ5971" s="201"/>
      <c r="BB5971"/>
      <c r="BD5971" s="117" t="s">
        <v>7888</v>
      </c>
    </row>
    <row r="5972" spans="48:56" x14ac:dyDescent="0.25">
      <c r="AV5972" s="201"/>
      <c r="AW5972" s="201"/>
      <c r="AX5972" s="201"/>
      <c r="AZ5972" s="201"/>
      <c r="BB5972"/>
      <c r="BD5972" s="117" t="s">
        <v>7889</v>
      </c>
    </row>
    <row r="5973" spans="48:56" x14ac:dyDescent="0.25">
      <c r="AV5973" s="201"/>
      <c r="AW5973" s="201"/>
      <c r="AX5973" s="201"/>
      <c r="AZ5973" s="201"/>
      <c r="BB5973"/>
      <c r="BD5973" s="117" t="s">
        <v>7890</v>
      </c>
    </row>
    <row r="5974" spans="48:56" x14ac:dyDescent="0.25">
      <c r="AV5974" s="201"/>
      <c r="AW5974" s="201"/>
      <c r="AX5974" s="201"/>
      <c r="AZ5974" s="201"/>
      <c r="BB5974"/>
      <c r="BD5974" s="117" t="s">
        <v>7891</v>
      </c>
    </row>
    <row r="5975" spans="48:56" x14ac:dyDescent="0.25">
      <c r="AV5975" s="201"/>
      <c r="AW5975" s="201"/>
      <c r="AX5975" s="201"/>
      <c r="AZ5975" s="201"/>
      <c r="BB5975"/>
      <c r="BD5975" s="117" t="s">
        <v>7892</v>
      </c>
    </row>
    <row r="5976" spans="48:56" x14ac:dyDescent="0.25">
      <c r="AV5976" s="201"/>
      <c r="AW5976" s="201"/>
      <c r="AX5976" s="201"/>
      <c r="AZ5976" s="201"/>
      <c r="BB5976"/>
      <c r="BD5976" s="117" t="s">
        <v>7893</v>
      </c>
    </row>
    <row r="5977" spans="48:56" x14ac:dyDescent="0.25">
      <c r="AV5977" s="201"/>
      <c r="AW5977" s="201"/>
      <c r="AX5977" s="201"/>
      <c r="AZ5977" s="201"/>
      <c r="BB5977"/>
      <c r="BD5977" s="117" t="s">
        <v>7894</v>
      </c>
    </row>
    <row r="5978" spans="48:56" x14ac:dyDescent="0.25">
      <c r="AV5978" s="201"/>
      <c r="AW5978" s="201"/>
      <c r="AX5978" s="201"/>
      <c r="AZ5978" s="201"/>
      <c r="BB5978"/>
      <c r="BD5978" s="117" t="s">
        <v>7895</v>
      </c>
    </row>
    <row r="5979" spans="48:56" x14ac:dyDescent="0.25">
      <c r="AV5979" s="201"/>
      <c r="AW5979" s="201"/>
      <c r="AX5979" s="201"/>
      <c r="AZ5979" s="201"/>
      <c r="BB5979"/>
      <c r="BD5979" s="117" t="s">
        <v>7896</v>
      </c>
    </row>
    <row r="5980" spans="48:56" x14ac:dyDescent="0.25">
      <c r="AV5980" s="201"/>
      <c r="AW5980" s="201"/>
      <c r="AX5980" s="201"/>
      <c r="AZ5980" s="201"/>
      <c r="BB5980"/>
      <c r="BD5980" s="117" t="s">
        <v>7897</v>
      </c>
    </row>
    <row r="5981" spans="48:56" x14ac:dyDescent="0.25">
      <c r="AV5981" s="201"/>
      <c r="AW5981" s="201"/>
      <c r="AX5981" s="201"/>
      <c r="AZ5981" s="201"/>
      <c r="BB5981"/>
      <c r="BD5981" s="117" t="s">
        <v>7898</v>
      </c>
    </row>
    <row r="5982" spans="48:56" x14ac:dyDescent="0.25">
      <c r="AV5982" s="201"/>
      <c r="AW5982" s="201"/>
      <c r="AX5982" s="201"/>
      <c r="AZ5982" s="201"/>
      <c r="BB5982"/>
      <c r="BD5982" s="117" t="s">
        <v>7899</v>
      </c>
    </row>
    <row r="5983" spans="48:56" x14ac:dyDescent="0.25">
      <c r="AV5983" s="201"/>
      <c r="AW5983" s="201"/>
      <c r="AX5983" s="201"/>
      <c r="AZ5983" s="201"/>
      <c r="BB5983"/>
      <c r="BD5983" s="117" t="s">
        <v>7900</v>
      </c>
    </row>
    <row r="5984" spans="48:56" x14ac:dyDescent="0.25">
      <c r="AV5984" s="201"/>
      <c r="AW5984" s="201"/>
      <c r="AX5984" s="201"/>
      <c r="AZ5984" s="201"/>
      <c r="BB5984"/>
      <c r="BD5984" s="117" t="s">
        <v>7901</v>
      </c>
    </row>
    <row r="5985" spans="48:56" x14ac:dyDescent="0.25">
      <c r="AV5985" s="201"/>
      <c r="AW5985" s="201"/>
      <c r="AX5985" s="201"/>
      <c r="AZ5985" s="201"/>
      <c r="BB5985"/>
      <c r="BD5985" s="117" t="s">
        <v>7902</v>
      </c>
    </row>
    <row r="5986" spans="48:56" x14ac:dyDescent="0.25">
      <c r="AV5986" s="201"/>
      <c r="AW5986" s="201"/>
      <c r="AX5986" s="201"/>
      <c r="AZ5986" s="201"/>
      <c r="BB5986"/>
      <c r="BD5986" s="117" t="s">
        <v>7903</v>
      </c>
    </row>
    <row r="5987" spans="48:56" x14ac:dyDescent="0.25">
      <c r="AV5987" s="201"/>
      <c r="AW5987" s="201"/>
      <c r="AX5987" s="201"/>
      <c r="AZ5987" s="201"/>
      <c r="BB5987"/>
      <c r="BD5987" s="117" t="s">
        <v>7904</v>
      </c>
    </row>
    <row r="5988" spans="48:56" x14ac:dyDescent="0.25">
      <c r="AV5988" s="201"/>
      <c r="AW5988" s="201"/>
      <c r="AX5988" s="201"/>
      <c r="AZ5988" s="201"/>
      <c r="BB5988"/>
      <c r="BD5988" s="117" t="s">
        <v>7905</v>
      </c>
    </row>
    <row r="5989" spans="48:56" x14ac:dyDescent="0.25">
      <c r="AV5989" s="201"/>
      <c r="AW5989" s="201"/>
      <c r="AX5989" s="201"/>
      <c r="AZ5989" s="201"/>
      <c r="BB5989"/>
      <c r="BD5989" s="117" t="s">
        <v>7906</v>
      </c>
    </row>
    <row r="5990" spans="48:56" x14ac:dyDescent="0.25">
      <c r="AV5990" s="201"/>
      <c r="AW5990" s="201"/>
      <c r="AX5990" s="201"/>
      <c r="AZ5990" s="201"/>
      <c r="BB5990"/>
      <c r="BD5990" s="117" t="s">
        <v>7907</v>
      </c>
    </row>
    <row r="5991" spans="48:56" x14ac:dyDescent="0.25">
      <c r="AV5991" s="201"/>
      <c r="AW5991" s="201"/>
      <c r="AX5991" s="201"/>
      <c r="AZ5991" s="201"/>
      <c r="BB5991"/>
      <c r="BD5991" s="117" t="s">
        <v>7908</v>
      </c>
    </row>
    <row r="5992" spans="48:56" x14ac:dyDescent="0.25">
      <c r="AV5992" s="201"/>
      <c r="AW5992" s="201"/>
      <c r="AX5992" s="201"/>
      <c r="AZ5992" s="201"/>
      <c r="BB5992"/>
      <c r="BD5992" s="117" t="s">
        <v>7909</v>
      </c>
    </row>
    <row r="5993" spans="48:56" x14ac:dyDescent="0.25">
      <c r="AV5993" s="201"/>
      <c r="AW5993" s="201"/>
      <c r="AX5993" s="201"/>
      <c r="AZ5993" s="201"/>
      <c r="BB5993"/>
      <c r="BD5993" s="117" t="s">
        <v>7910</v>
      </c>
    </row>
    <row r="5994" spans="48:56" x14ac:dyDescent="0.25">
      <c r="AV5994" s="201"/>
      <c r="AW5994" s="201"/>
      <c r="AX5994" s="201"/>
      <c r="AZ5994" s="201"/>
      <c r="BB5994"/>
      <c r="BD5994" s="117" t="s">
        <v>7911</v>
      </c>
    </row>
    <row r="5995" spans="48:56" x14ac:dyDescent="0.25">
      <c r="AV5995" s="201"/>
      <c r="AW5995" s="201"/>
      <c r="AX5995" s="201"/>
      <c r="AZ5995" s="201"/>
      <c r="BB5995"/>
      <c r="BD5995" s="117" t="s">
        <v>7912</v>
      </c>
    </row>
    <row r="5996" spans="48:56" x14ac:dyDescent="0.25">
      <c r="AV5996" s="201"/>
      <c r="AW5996" s="201"/>
      <c r="AX5996" s="201"/>
      <c r="AZ5996" s="201"/>
      <c r="BB5996"/>
      <c r="BD5996" s="117" t="s">
        <v>7913</v>
      </c>
    </row>
    <row r="5997" spans="48:56" x14ac:dyDescent="0.25">
      <c r="AV5997" s="201"/>
      <c r="AW5997" s="201"/>
      <c r="AX5997" s="201"/>
      <c r="AZ5997" s="201"/>
      <c r="BB5997"/>
      <c r="BD5997" s="117" t="s">
        <v>7914</v>
      </c>
    </row>
    <row r="5998" spans="48:56" x14ac:dyDescent="0.25">
      <c r="AV5998" s="201"/>
      <c r="AW5998" s="201"/>
      <c r="AX5998" s="201"/>
      <c r="AZ5998" s="201"/>
      <c r="BB5998"/>
      <c r="BD5998" s="117" t="s">
        <v>7915</v>
      </c>
    </row>
    <row r="5999" spans="48:56" x14ac:dyDescent="0.25">
      <c r="AV5999" s="201"/>
      <c r="AW5999" s="201"/>
      <c r="AX5999" s="201"/>
      <c r="AZ5999" s="201"/>
      <c r="BB5999"/>
      <c r="BD5999" s="117" t="s">
        <v>7916</v>
      </c>
    </row>
    <row r="6000" spans="48:56" x14ac:dyDescent="0.25">
      <c r="AV6000" s="201"/>
      <c r="AW6000" s="201"/>
      <c r="AX6000" s="201"/>
      <c r="AZ6000" s="201"/>
      <c r="BB6000"/>
      <c r="BD6000" s="117" t="s">
        <v>7917</v>
      </c>
    </row>
    <row r="6001" spans="48:56" x14ac:dyDescent="0.25">
      <c r="AV6001" s="201"/>
      <c r="AW6001" s="201"/>
      <c r="AX6001" s="201"/>
      <c r="AZ6001" s="201"/>
      <c r="BB6001"/>
      <c r="BD6001" s="117" t="s">
        <v>7918</v>
      </c>
    </row>
    <row r="6002" spans="48:56" x14ac:dyDescent="0.25">
      <c r="AV6002" s="201"/>
      <c r="AW6002" s="201"/>
      <c r="AX6002" s="201"/>
      <c r="AZ6002" s="201"/>
      <c r="BB6002"/>
      <c r="BD6002" s="117" t="s">
        <v>7919</v>
      </c>
    </row>
    <row r="6003" spans="48:56" x14ac:dyDescent="0.25">
      <c r="AV6003" s="201"/>
      <c r="AW6003" s="201"/>
      <c r="AX6003" s="201"/>
      <c r="AZ6003" s="201"/>
      <c r="BB6003"/>
      <c r="BD6003" s="117" t="s">
        <v>7920</v>
      </c>
    </row>
    <row r="6004" spans="48:56" x14ac:dyDescent="0.25">
      <c r="AV6004" s="201"/>
      <c r="AW6004" s="201"/>
      <c r="AX6004" s="201"/>
      <c r="AZ6004" s="201"/>
      <c r="BB6004"/>
      <c r="BD6004" s="117" t="s">
        <v>7921</v>
      </c>
    </row>
    <row r="6005" spans="48:56" x14ac:dyDescent="0.25">
      <c r="AV6005" s="201"/>
      <c r="AW6005" s="201"/>
      <c r="AX6005" s="201"/>
      <c r="AZ6005" s="201"/>
      <c r="BB6005"/>
      <c r="BD6005" s="117" t="s">
        <v>7922</v>
      </c>
    </row>
    <row r="6006" spans="48:56" x14ac:dyDescent="0.25">
      <c r="AV6006" s="201"/>
      <c r="AW6006" s="201"/>
      <c r="AX6006" s="201"/>
      <c r="AZ6006" s="201"/>
      <c r="BB6006"/>
      <c r="BD6006" s="117" t="s">
        <v>7923</v>
      </c>
    </row>
    <row r="6007" spans="48:56" x14ac:dyDescent="0.25">
      <c r="AV6007" s="201"/>
      <c r="AW6007" s="201"/>
      <c r="AX6007" s="201"/>
      <c r="AZ6007" s="201"/>
      <c r="BB6007"/>
      <c r="BD6007" s="117" t="s">
        <v>7924</v>
      </c>
    </row>
    <row r="6008" spans="48:56" x14ac:dyDescent="0.25">
      <c r="AV6008" s="201"/>
      <c r="AW6008" s="201"/>
      <c r="AX6008" s="201"/>
      <c r="AZ6008" s="201"/>
      <c r="BB6008"/>
      <c r="BD6008" s="117" t="s">
        <v>7925</v>
      </c>
    </row>
    <row r="6009" spans="48:56" x14ac:dyDescent="0.25">
      <c r="AV6009" s="201"/>
      <c r="AW6009" s="201"/>
      <c r="AX6009" s="201"/>
      <c r="AZ6009" s="201"/>
      <c r="BB6009"/>
      <c r="BD6009" s="117" t="s">
        <v>7926</v>
      </c>
    </row>
    <row r="6010" spans="48:56" x14ac:dyDescent="0.25">
      <c r="AV6010" s="201"/>
      <c r="AW6010" s="201"/>
      <c r="AX6010" s="201"/>
      <c r="AZ6010" s="201"/>
      <c r="BB6010"/>
      <c r="BD6010" s="117" t="s">
        <v>7927</v>
      </c>
    </row>
    <row r="6011" spans="48:56" x14ac:dyDescent="0.25">
      <c r="AV6011" s="201"/>
      <c r="AW6011" s="201"/>
      <c r="AX6011" s="201"/>
      <c r="AZ6011" s="201"/>
      <c r="BB6011"/>
      <c r="BD6011" s="117" t="s">
        <v>7928</v>
      </c>
    </row>
    <row r="6012" spans="48:56" x14ac:dyDescent="0.25">
      <c r="AV6012" s="201"/>
      <c r="AW6012" s="201"/>
      <c r="AX6012" s="201"/>
      <c r="AZ6012" s="201"/>
      <c r="BB6012"/>
      <c r="BD6012" s="117" t="s">
        <v>7929</v>
      </c>
    </row>
    <row r="6013" spans="48:56" x14ac:dyDescent="0.25">
      <c r="AV6013" s="201"/>
      <c r="AW6013" s="201"/>
      <c r="AX6013" s="201"/>
      <c r="AZ6013" s="201"/>
      <c r="BB6013"/>
      <c r="BD6013" s="117" t="s">
        <v>7930</v>
      </c>
    </row>
    <row r="6014" spans="48:56" x14ac:dyDescent="0.25">
      <c r="AV6014" s="201"/>
      <c r="AW6014" s="201"/>
      <c r="AX6014" s="201"/>
      <c r="AZ6014" s="201"/>
      <c r="BB6014"/>
      <c r="BD6014" s="117" t="s">
        <v>7931</v>
      </c>
    </row>
    <row r="6015" spans="48:56" x14ac:dyDescent="0.25">
      <c r="AV6015" s="201"/>
      <c r="AW6015" s="201"/>
      <c r="AX6015" s="201"/>
      <c r="AZ6015" s="201"/>
      <c r="BB6015"/>
      <c r="BD6015" s="117" t="s">
        <v>7932</v>
      </c>
    </row>
    <row r="6016" spans="48:56" x14ac:dyDescent="0.25">
      <c r="AV6016" s="201"/>
      <c r="AW6016" s="201"/>
      <c r="AX6016" s="201"/>
      <c r="AZ6016" s="201"/>
      <c r="BB6016"/>
      <c r="BD6016" s="117" t="s">
        <v>7933</v>
      </c>
    </row>
    <row r="6017" spans="48:56" x14ac:dyDescent="0.25">
      <c r="AV6017" s="201"/>
      <c r="AW6017" s="201"/>
      <c r="AX6017" s="201"/>
      <c r="AZ6017" s="201"/>
      <c r="BB6017"/>
      <c r="BD6017" s="117" t="s">
        <v>7934</v>
      </c>
    </row>
    <row r="6018" spans="48:56" x14ac:dyDescent="0.25">
      <c r="AV6018" s="201"/>
      <c r="AW6018" s="201"/>
      <c r="AX6018" s="201"/>
      <c r="AZ6018" s="201"/>
      <c r="BB6018"/>
      <c r="BD6018" s="117" t="s">
        <v>7935</v>
      </c>
    </row>
    <row r="6019" spans="48:56" x14ac:dyDescent="0.25">
      <c r="AV6019" s="201"/>
      <c r="AW6019" s="201"/>
      <c r="AX6019" s="201"/>
      <c r="AZ6019" s="201"/>
      <c r="BB6019"/>
      <c r="BD6019" s="117" t="s">
        <v>7936</v>
      </c>
    </row>
    <row r="6020" spans="48:56" x14ac:dyDescent="0.25">
      <c r="AV6020" s="201"/>
      <c r="AW6020" s="201"/>
      <c r="AX6020" s="201"/>
      <c r="AZ6020" s="201"/>
      <c r="BB6020"/>
      <c r="BD6020" s="117" t="s">
        <v>7937</v>
      </c>
    </row>
    <row r="6021" spans="48:56" x14ac:dyDescent="0.25">
      <c r="AV6021" s="201"/>
      <c r="AW6021" s="201"/>
      <c r="AX6021" s="201"/>
      <c r="AZ6021" s="201"/>
      <c r="BB6021"/>
      <c r="BD6021" s="117" t="s">
        <v>7938</v>
      </c>
    </row>
    <row r="6022" spans="48:56" x14ac:dyDescent="0.25">
      <c r="AV6022" s="201"/>
      <c r="AW6022" s="201"/>
      <c r="AX6022" s="201"/>
      <c r="AZ6022" s="201"/>
      <c r="BB6022"/>
      <c r="BD6022" s="117" t="s">
        <v>7939</v>
      </c>
    </row>
    <row r="6023" spans="48:56" x14ac:dyDescent="0.25">
      <c r="AV6023" s="201"/>
      <c r="AW6023" s="201"/>
      <c r="AX6023" s="201"/>
      <c r="AZ6023" s="201"/>
      <c r="BB6023"/>
      <c r="BD6023" s="117" t="s">
        <v>7940</v>
      </c>
    </row>
    <row r="6024" spans="48:56" x14ac:dyDescent="0.25">
      <c r="AV6024" s="201"/>
      <c r="AW6024" s="201"/>
      <c r="AX6024" s="201"/>
      <c r="AZ6024" s="201"/>
      <c r="BB6024"/>
      <c r="BD6024" s="117" t="s">
        <v>7941</v>
      </c>
    </row>
    <row r="6025" spans="48:56" x14ac:dyDescent="0.25">
      <c r="AV6025" s="201"/>
      <c r="AW6025" s="201"/>
      <c r="AX6025" s="201"/>
      <c r="AZ6025" s="201"/>
      <c r="BB6025"/>
      <c r="BD6025" s="117" t="s">
        <v>7942</v>
      </c>
    </row>
    <row r="6026" spans="48:56" x14ac:dyDescent="0.25">
      <c r="AV6026" s="201"/>
      <c r="AW6026" s="201"/>
      <c r="AX6026" s="201"/>
      <c r="AZ6026" s="201"/>
      <c r="BB6026"/>
      <c r="BD6026" s="117" t="s">
        <v>7943</v>
      </c>
    </row>
    <row r="6027" spans="48:56" x14ac:dyDescent="0.25">
      <c r="AV6027" s="201"/>
      <c r="AW6027" s="201"/>
      <c r="AX6027" s="201"/>
      <c r="AZ6027" s="201"/>
      <c r="BB6027"/>
      <c r="BD6027" s="117" t="s">
        <v>7944</v>
      </c>
    </row>
    <row r="6028" spans="48:56" x14ac:dyDescent="0.25">
      <c r="AV6028" s="201"/>
      <c r="AW6028" s="201"/>
      <c r="AX6028" s="201"/>
      <c r="AZ6028" s="201"/>
      <c r="BB6028"/>
      <c r="BD6028" s="117" t="s">
        <v>7945</v>
      </c>
    </row>
    <row r="6029" spans="48:56" x14ac:dyDescent="0.25">
      <c r="AV6029" s="201"/>
      <c r="AW6029" s="201"/>
      <c r="AX6029" s="201"/>
      <c r="AZ6029" s="201"/>
      <c r="BB6029"/>
      <c r="BD6029" s="117" t="s">
        <v>7946</v>
      </c>
    </row>
    <row r="6030" spans="48:56" x14ac:dyDescent="0.25">
      <c r="AV6030" s="201"/>
      <c r="AW6030" s="201"/>
      <c r="AX6030" s="201"/>
      <c r="AZ6030" s="201"/>
      <c r="BB6030"/>
      <c r="BD6030" s="117" t="s">
        <v>7947</v>
      </c>
    </row>
    <row r="6031" spans="48:56" x14ac:dyDescent="0.25">
      <c r="AV6031" s="201"/>
      <c r="AW6031" s="201"/>
      <c r="AX6031" s="201"/>
      <c r="AZ6031" s="201"/>
      <c r="BB6031"/>
      <c r="BD6031" s="117" t="s">
        <v>7948</v>
      </c>
    </row>
    <row r="6032" spans="48:56" x14ac:dyDescent="0.25">
      <c r="AV6032" s="201"/>
      <c r="AW6032" s="201"/>
      <c r="AX6032" s="201"/>
      <c r="AZ6032" s="201"/>
      <c r="BB6032"/>
      <c r="BD6032" s="117" t="s">
        <v>7949</v>
      </c>
    </row>
    <row r="6033" spans="48:56" x14ac:dyDescent="0.25">
      <c r="AV6033" s="201"/>
      <c r="AW6033" s="201"/>
      <c r="AX6033" s="201"/>
      <c r="AZ6033" s="201"/>
      <c r="BB6033"/>
      <c r="BD6033" s="117" t="s">
        <v>7950</v>
      </c>
    </row>
    <row r="6034" spans="48:56" x14ac:dyDescent="0.25">
      <c r="AV6034" s="201"/>
      <c r="AW6034" s="201"/>
      <c r="AX6034" s="201"/>
      <c r="AZ6034" s="201"/>
      <c r="BB6034"/>
      <c r="BD6034" s="117" t="s">
        <v>7951</v>
      </c>
    </row>
    <row r="6035" spans="48:56" x14ac:dyDescent="0.25">
      <c r="AV6035" s="201"/>
      <c r="AW6035" s="201"/>
      <c r="AX6035" s="201"/>
      <c r="AZ6035" s="201"/>
      <c r="BB6035"/>
      <c r="BD6035" s="117" t="s">
        <v>7952</v>
      </c>
    </row>
    <row r="6036" spans="48:56" x14ac:dyDescent="0.25">
      <c r="AV6036" s="201"/>
      <c r="AW6036" s="201"/>
      <c r="AX6036" s="201"/>
      <c r="AZ6036" s="201"/>
      <c r="BB6036"/>
      <c r="BD6036" s="117" t="s">
        <v>7953</v>
      </c>
    </row>
    <row r="6037" spans="48:56" x14ac:dyDescent="0.25">
      <c r="AV6037" s="201"/>
      <c r="AW6037" s="201"/>
      <c r="AX6037" s="201"/>
      <c r="AZ6037" s="201"/>
      <c r="BB6037"/>
      <c r="BD6037" s="117" t="s">
        <v>7954</v>
      </c>
    </row>
    <row r="6038" spans="48:56" x14ac:dyDescent="0.25">
      <c r="AV6038" s="201"/>
      <c r="AW6038" s="201"/>
      <c r="AX6038" s="201"/>
      <c r="AZ6038" s="201"/>
      <c r="BB6038"/>
      <c r="BD6038" s="117" t="s">
        <v>7955</v>
      </c>
    </row>
    <row r="6039" spans="48:56" x14ac:dyDescent="0.25">
      <c r="AV6039" s="201"/>
      <c r="AW6039" s="201"/>
      <c r="AX6039" s="201"/>
      <c r="AZ6039" s="201"/>
      <c r="BB6039"/>
      <c r="BD6039" s="117" t="s">
        <v>7956</v>
      </c>
    </row>
    <row r="6040" spans="48:56" x14ac:dyDescent="0.25">
      <c r="AV6040" s="201"/>
      <c r="AW6040" s="201"/>
      <c r="AX6040" s="201"/>
      <c r="AZ6040" s="201"/>
      <c r="BB6040"/>
      <c r="BD6040" s="117" t="s">
        <v>7957</v>
      </c>
    </row>
    <row r="6041" spans="48:56" x14ac:dyDescent="0.25">
      <c r="AV6041" s="201"/>
      <c r="AW6041" s="201"/>
      <c r="AX6041" s="201"/>
      <c r="AZ6041" s="201"/>
      <c r="BB6041"/>
      <c r="BD6041" s="117" t="s">
        <v>7958</v>
      </c>
    </row>
    <row r="6042" spans="48:56" x14ac:dyDescent="0.25">
      <c r="AV6042" s="201"/>
      <c r="AW6042" s="201"/>
      <c r="AX6042" s="201"/>
      <c r="AZ6042" s="201"/>
      <c r="BB6042"/>
      <c r="BD6042" s="117" t="s">
        <v>7959</v>
      </c>
    </row>
    <row r="6043" spans="48:56" x14ac:dyDescent="0.25">
      <c r="AV6043" s="201"/>
      <c r="AW6043" s="201"/>
      <c r="AX6043" s="201"/>
      <c r="AZ6043" s="201"/>
      <c r="BB6043"/>
      <c r="BD6043" s="117" t="s">
        <v>7960</v>
      </c>
    </row>
    <row r="6044" spans="48:56" x14ac:dyDescent="0.25">
      <c r="AV6044" s="201"/>
      <c r="AW6044" s="201"/>
      <c r="AX6044" s="201"/>
      <c r="AZ6044" s="201"/>
      <c r="BB6044"/>
      <c r="BD6044" s="117" t="s">
        <v>7961</v>
      </c>
    </row>
    <row r="6045" spans="48:56" x14ac:dyDescent="0.25">
      <c r="AV6045" s="201"/>
      <c r="AW6045" s="201"/>
      <c r="AX6045" s="201"/>
      <c r="AZ6045" s="201"/>
      <c r="BB6045"/>
      <c r="BD6045" s="117" t="s">
        <v>7962</v>
      </c>
    </row>
    <row r="6046" spans="48:56" x14ac:dyDescent="0.25">
      <c r="AV6046" s="201"/>
      <c r="AW6046" s="201"/>
      <c r="AX6046" s="201"/>
      <c r="AZ6046" s="201"/>
      <c r="BB6046"/>
      <c r="BD6046" s="117" t="s">
        <v>7963</v>
      </c>
    </row>
    <row r="6047" spans="48:56" x14ac:dyDescent="0.25">
      <c r="AV6047" s="201"/>
      <c r="AW6047" s="201"/>
      <c r="AX6047" s="201"/>
      <c r="AZ6047" s="201"/>
      <c r="BB6047"/>
      <c r="BD6047" s="117" t="s">
        <v>7964</v>
      </c>
    </row>
    <row r="6048" spans="48:56" x14ac:dyDescent="0.25">
      <c r="AV6048" s="201"/>
      <c r="AW6048" s="201"/>
      <c r="AX6048" s="201"/>
      <c r="AZ6048" s="201"/>
      <c r="BB6048"/>
      <c r="BD6048" s="117" t="s">
        <v>7965</v>
      </c>
    </row>
    <row r="6049" spans="48:56" x14ac:dyDescent="0.25">
      <c r="AV6049" s="201"/>
      <c r="AW6049" s="201"/>
      <c r="AX6049" s="201"/>
      <c r="AZ6049" s="201"/>
      <c r="BB6049"/>
      <c r="BD6049" s="117" t="s">
        <v>7966</v>
      </c>
    </row>
    <row r="6050" spans="48:56" x14ac:dyDescent="0.25">
      <c r="AV6050" s="201"/>
      <c r="AW6050" s="201"/>
      <c r="AX6050" s="201"/>
      <c r="AZ6050" s="201"/>
      <c r="BB6050"/>
      <c r="BD6050" s="117" t="s">
        <v>7967</v>
      </c>
    </row>
    <row r="6051" spans="48:56" x14ac:dyDescent="0.25">
      <c r="AV6051" s="201"/>
      <c r="AW6051" s="201"/>
      <c r="AX6051" s="201"/>
      <c r="AZ6051" s="201"/>
      <c r="BB6051"/>
      <c r="BD6051" s="117" t="s">
        <v>7968</v>
      </c>
    </row>
    <row r="6052" spans="48:56" x14ac:dyDescent="0.25">
      <c r="AV6052" s="201"/>
      <c r="AW6052" s="201"/>
      <c r="AX6052" s="201"/>
      <c r="AZ6052" s="201"/>
      <c r="BB6052"/>
      <c r="BD6052" s="117" t="s">
        <v>7969</v>
      </c>
    </row>
    <row r="6053" spans="48:56" x14ac:dyDescent="0.25">
      <c r="AV6053" s="201"/>
      <c r="AW6053" s="201"/>
      <c r="AX6053" s="201"/>
      <c r="AZ6053" s="201"/>
      <c r="BB6053"/>
      <c r="BD6053" s="117" t="s">
        <v>7970</v>
      </c>
    </row>
    <row r="6054" spans="48:56" x14ac:dyDescent="0.25">
      <c r="AV6054" s="201"/>
      <c r="AW6054" s="201"/>
      <c r="AX6054" s="201"/>
      <c r="AZ6054" s="201"/>
      <c r="BB6054"/>
      <c r="BD6054" s="117" t="s">
        <v>7971</v>
      </c>
    </row>
    <row r="6055" spans="48:56" x14ac:dyDescent="0.25">
      <c r="AV6055" s="201"/>
      <c r="AW6055" s="201"/>
      <c r="AX6055" s="201"/>
      <c r="AZ6055" s="201"/>
      <c r="BB6055"/>
      <c r="BD6055" s="117" t="s">
        <v>7972</v>
      </c>
    </row>
    <row r="6056" spans="48:56" x14ac:dyDescent="0.25">
      <c r="AV6056" s="201"/>
      <c r="AW6056" s="201"/>
      <c r="AX6056" s="201"/>
      <c r="AZ6056" s="201"/>
      <c r="BB6056"/>
      <c r="BD6056" s="117" t="s">
        <v>7973</v>
      </c>
    </row>
    <row r="6057" spans="48:56" x14ac:dyDescent="0.25">
      <c r="AV6057" s="201"/>
      <c r="AW6057" s="201"/>
      <c r="AX6057" s="201"/>
      <c r="AZ6057" s="201"/>
      <c r="BB6057"/>
      <c r="BD6057" s="117" t="s">
        <v>7974</v>
      </c>
    </row>
    <row r="6058" spans="48:56" x14ac:dyDescent="0.25">
      <c r="AV6058" s="201"/>
      <c r="AW6058" s="201"/>
      <c r="AX6058" s="201"/>
      <c r="AZ6058" s="201"/>
      <c r="BB6058"/>
      <c r="BD6058" s="117" t="s">
        <v>7975</v>
      </c>
    </row>
    <row r="6059" spans="48:56" x14ac:dyDescent="0.25">
      <c r="AV6059" s="201"/>
      <c r="AW6059" s="201"/>
      <c r="AX6059" s="201"/>
      <c r="AZ6059" s="201"/>
      <c r="BB6059"/>
      <c r="BD6059" s="117" t="s">
        <v>7976</v>
      </c>
    </row>
    <row r="6060" spans="48:56" x14ac:dyDescent="0.25">
      <c r="AV6060" s="201"/>
      <c r="AW6060" s="201"/>
      <c r="AX6060" s="201"/>
      <c r="AZ6060" s="201"/>
      <c r="BB6060"/>
      <c r="BD6060" s="117" t="s">
        <v>7977</v>
      </c>
    </row>
    <row r="6061" spans="48:56" x14ac:dyDescent="0.25">
      <c r="AV6061" s="201"/>
      <c r="AW6061" s="201"/>
      <c r="AX6061" s="201"/>
      <c r="AZ6061" s="201"/>
      <c r="BB6061"/>
      <c r="BD6061" s="117" t="s">
        <v>7978</v>
      </c>
    </row>
    <row r="6062" spans="48:56" x14ac:dyDescent="0.25">
      <c r="AV6062" s="201"/>
      <c r="AW6062" s="201"/>
      <c r="AX6062" s="201"/>
      <c r="AZ6062" s="201"/>
      <c r="BB6062"/>
      <c r="BD6062" s="117" t="s">
        <v>7979</v>
      </c>
    </row>
    <row r="6063" spans="48:56" x14ac:dyDescent="0.25">
      <c r="AV6063" s="201"/>
      <c r="AW6063" s="201"/>
      <c r="AX6063" s="201"/>
      <c r="AZ6063" s="201"/>
      <c r="BB6063"/>
      <c r="BD6063" s="117" t="s">
        <v>7980</v>
      </c>
    </row>
    <row r="6064" spans="48:56" x14ac:dyDescent="0.25">
      <c r="AV6064" s="201"/>
      <c r="AW6064" s="201"/>
      <c r="AX6064" s="201"/>
      <c r="AZ6064" s="201"/>
      <c r="BB6064"/>
      <c r="BD6064" s="117" t="s">
        <v>7981</v>
      </c>
    </row>
    <row r="6065" spans="48:56" x14ac:dyDescent="0.25">
      <c r="AV6065" s="201"/>
      <c r="AW6065" s="201"/>
      <c r="AX6065" s="201"/>
      <c r="AZ6065" s="201"/>
      <c r="BB6065"/>
      <c r="BD6065" s="117" t="s">
        <v>7982</v>
      </c>
    </row>
    <row r="6066" spans="48:56" x14ac:dyDescent="0.25">
      <c r="AV6066" s="201"/>
      <c r="AW6066" s="201"/>
      <c r="AX6066" s="201"/>
      <c r="AZ6066" s="201"/>
      <c r="BB6066"/>
      <c r="BD6066" s="117" t="s">
        <v>7983</v>
      </c>
    </row>
    <row r="6067" spans="48:56" x14ac:dyDescent="0.25">
      <c r="AV6067" s="201"/>
      <c r="AW6067" s="201"/>
      <c r="AX6067" s="201"/>
      <c r="AZ6067" s="201"/>
      <c r="BB6067"/>
      <c r="BD6067" s="117" t="s">
        <v>7984</v>
      </c>
    </row>
    <row r="6068" spans="48:56" x14ac:dyDescent="0.25">
      <c r="AV6068" s="201"/>
      <c r="AW6068" s="201"/>
      <c r="AX6068" s="201"/>
      <c r="AZ6068" s="201"/>
      <c r="BB6068"/>
      <c r="BD6068" s="117" t="s">
        <v>7985</v>
      </c>
    </row>
    <row r="6069" spans="48:56" x14ac:dyDescent="0.25">
      <c r="AV6069" s="201"/>
      <c r="AW6069" s="201"/>
      <c r="AX6069" s="201"/>
      <c r="AZ6069" s="201"/>
      <c r="BB6069"/>
      <c r="BD6069" s="117" t="s">
        <v>7986</v>
      </c>
    </row>
    <row r="6070" spans="48:56" x14ac:dyDescent="0.25">
      <c r="AV6070" s="201"/>
      <c r="AW6070" s="201"/>
      <c r="AX6070" s="201"/>
      <c r="AZ6070" s="201"/>
      <c r="BB6070"/>
      <c r="BD6070" s="117" t="s">
        <v>7987</v>
      </c>
    </row>
    <row r="6071" spans="48:56" x14ac:dyDescent="0.25">
      <c r="AV6071" s="201"/>
      <c r="AW6071" s="201"/>
      <c r="AX6071" s="201"/>
      <c r="AZ6071" s="201"/>
      <c r="BB6071"/>
      <c r="BD6071" s="117" t="s">
        <v>7988</v>
      </c>
    </row>
    <row r="6072" spans="48:56" x14ac:dyDescent="0.25">
      <c r="AV6072" s="201"/>
      <c r="AW6072" s="201"/>
      <c r="AX6072" s="201"/>
      <c r="AZ6072" s="201"/>
      <c r="BB6072"/>
      <c r="BD6072" s="117" t="s">
        <v>7989</v>
      </c>
    </row>
    <row r="6073" spans="48:56" x14ac:dyDescent="0.25">
      <c r="AV6073" s="201"/>
      <c r="AW6073" s="201"/>
      <c r="AX6073" s="201"/>
      <c r="AZ6073" s="201"/>
      <c r="BB6073"/>
      <c r="BD6073" s="117" t="s">
        <v>7990</v>
      </c>
    </row>
    <row r="6074" spans="48:56" x14ac:dyDescent="0.25">
      <c r="AV6074" s="201"/>
      <c r="AW6074" s="201"/>
      <c r="AX6074" s="201"/>
      <c r="AZ6074" s="201"/>
      <c r="BB6074"/>
      <c r="BD6074" s="117" t="s">
        <v>7991</v>
      </c>
    </row>
    <row r="6075" spans="48:56" x14ac:dyDescent="0.25">
      <c r="AV6075" s="201"/>
      <c r="AW6075" s="201"/>
      <c r="AX6075" s="201"/>
      <c r="AZ6075" s="201"/>
      <c r="BB6075"/>
      <c r="BD6075" s="117" t="s">
        <v>7992</v>
      </c>
    </row>
    <row r="6076" spans="48:56" x14ac:dyDescent="0.25">
      <c r="AV6076" s="201"/>
      <c r="AW6076" s="201"/>
      <c r="AX6076" s="201"/>
      <c r="AZ6076" s="201"/>
      <c r="BB6076"/>
      <c r="BD6076" s="117" t="s">
        <v>7993</v>
      </c>
    </row>
    <row r="6077" spans="48:56" x14ac:dyDescent="0.25">
      <c r="AV6077" s="201"/>
      <c r="AW6077" s="201"/>
      <c r="AX6077" s="201"/>
      <c r="AZ6077" s="201"/>
      <c r="BB6077"/>
      <c r="BD6077" s="117" t="s">
        <v>7994</v>
      </c>
    </row>
    <row r="6078" spans="48:56" x14ac:dyDescent="0.25">
      <c r="AV6078" s="201"/>
      <c r="AW6078" s="201"/>
      <c r="AX6078" s="201"/>
      <c r="AZ6078" s="201"/>
      <c r="BB6078"/>
      <c r="BD6078" s="117" t="s">
        <v>7995</v>
      </c>
    </row>
    <row r="6079" spans="48:56" x14ac:dyDescent="0.25">
      <c r="AV6079" s="201"/>
      <c r="AW6079" s="201"/>
      <c r="AX6079" s="201"/>
      <c r="AZ6079" s="201"/>
      <c r="BB6079"/>
      <c r="BD6079" s="117" t="s">
        <v>7996</v>
      </c>
    </row>
    <row r="6080" spans="48:56" x14ac:dyDescent="0.25">
      <c r="AV6080" s="201"/>
      <c r="AW6080" s="201"/>
      <c r="AX6080" s="201"/>
      <c r="AZ6080" s="201"/>
      <c r="BB6080"/>
      <c r="BD6080" s="117" t="s">
        <v>7997</v>
      </c>
    </row>
    <row r="6081" spans="48:56" x14ac:dyDescent="0.25">
      <c r="AV6081" s="201"/>
      <c r="AW6081" s="201"/>
      <c r="AX6081" s="201"/>
      <c r="AZ6081" s="201"/>
      <c r="BB6081"/>
      <c r="BD6081" s="117" t="s">
        <v>7998</v>
      </c>
    </row>
    <row r="6082" spans="48:56" x14ac:dyDescent="0.25">
      <c r="AV6082" s="201"/>
      <c r="AW6082" s="201"/>
      <c r="AX6082" s="201"/>
      <c r="AZ6082" s="201"/>
      <c r="BB6082"/>
      <c r="BD6082" s="117" t="s">
        <v>7999</v>
      </c>
    </row>
    <row r="6083" spans="48:56" x14ac:dyDescent="0.25">
      <c r="AV6083" s="201"/>
      <c r="AW6083" s="201"/>
      <c r="AX6083" s="201"/>
      <c r="AZ6083" s="201"/>
      <c r="BB6083"/>
      <c r="BD6083" s="117" t="s">
        <v>8000</v>
      </c>
    </row>
    <row r="6084" spans="48:56" x14ac:dyDescent="0.25">
      <c r="AV6084" s="201"/>
      <c r="AW6084" s="201"/>
      <c r="AX6084" s="201"/>
      <c r="AZ6084" s="201"/>
      <c r="BB6084"/>
      <c r="BD6084" s="117" t="s">
        <v>8001</v>
      </c>
    </row>
    <row r="6085" spans="48:56" x14ac:dyDescent="0.25">
      <c r="AV6085" s="201"/>
      <c r="AW6085" s="201"/>
      <c r="AX6085" s="201"/>
      <c r="AZ6085" s="201"/>
      <c r="BB6085"/>
      <c r="BD6085" s="117" t="s">
        <v>8002</v>
      </c>
    </row>
    <row r="6086" spans="48:56" x14ac:dyDescent="0.25">
      <c r="AV6086" s="201"/>
      <c r="AW6086" s="201"/>
      <c r="AX6086" s="201"/>
      <c r="AZ6086" s="201"/>
      <c r="BB6086"/>
      <c r="BD6086" s="117" t="s">
        <v>8003</v>
      </c>
    </row>
    <row r="6087" spans="48:56" x14ac:dyDescent="0.25">
      <c r="AV6087" s="201"/>
      <c r="AW6087" s="201"/>
      <c r="AX6087" s="201"/>
      <c r="AZ6087" s="201"/>
      <c r="BB6087"/>
      <c r="BD6087" s="117" t="s">
        <v>8004</v>
      </c>
    </row>
    <row r="6088" spans="48:56" x14ac:dyDescent="0.25">
      <c r="AV6088" s="201"/>
      <c r="AW6088" s="201"/>
      <c r="AX6088" s="201"/>
      <c r="AZ6088" s="201"/>
      <c r="BB6088"/>
      <c r="BD6088" s="117" t="s">
        <v>8005</v>
      </c>
    </row>
    <row r="6089" spans="48:56" x14ac:dyDescent="0.25">
      <c r="AV6089" s="201"/>
      <c r="AW6089" s="201"/>
      <c r="AX6089" s="201"/>
      <c r="AZ6089" s="201"/>
      <c r="BB6089"/>
      <c r="BD6089" s="117" t="s">
        <v>8006</v>
      </c>
    </row>
    <row r="6090" spans="48:56" x14ac:dyDescent="0.25">
      <c r="AV6090" s="201"/>
      <c r="AW6090" s="201"/>
      <c r="AX6090" s="201"/>
      <c r="AZ6090" s="201"/>
      <c r="BB6090"/>
      <c r="BD6090" s="117" t="s">
        <v>8007</v>
      </c>
    </row>
    <row r="6091" spans="48:56" x14ac:dyDescent="0.25">
      <c r="AV6091" s="201"/>
      <c r="AW6091" s="201"/>
      <c r="AX6091" s="201"/>
      <c r="AZ6091" s="201"/>
      <c r="BB6091"/>
      <c r="BD6091" s="117" t="s">
        <v>8008</v>
      </c>
    </row>
    <row r="6092" spans="48:56" x14ac:dyDescent="0.25">
      <c r="AV6092" s="201"/>
      <c r="AW6092" s="201"/>
      <c r="AX6092" s="201"/>
      <c r="AZ6092" s="201"/>
      <c r="BB6092"/>
      <c r="BD6092" s="117" t="s">
        <v>8009</v>
      </c>
    </row>
    <row r="6093" spans="48:56" x14ac:dyDescent="0.25">
      <c r="AV6093" s="201"/>
      <c r="AW6093" s="201"/>
      <c r="AX6093" s="201"/>
      <c r="AZ6093" s="201"/>
      <c r="BB6093"/>
      <c r="BD6093" s="117" t="s">
        <v>1904</v>
      </c>
    </row>
    <row r="6094" spans="48:56" x14ac:dyDescent="0.25">
      <c r="AV6094" s="201"/>
      <c r="AW6094" s="201"/>
      <c r="AX6094" s="201"/>
      <c r="AZ6094" s="201"/>
      <c r="BB6094"/>
      <c r="BD6094" s="117" t="s">
        <v>8010</v>
      </c>
    </row>
    <row r="6095" spans="48:56" x14ac:dyDescent="0.25">
      <c r="AV6095" s="201"/>
      <c r="AW6095" s="201"/>
      <c r="AX6095" s="201"/>
      <c r="AZ6095" s="201"/>
      <c r="BB6095"/>
      <c r="BD6095" s="117" t="s">
        <v>8011</v>
      </c>
    </row>
    <row r="6096" spans="48:56" x14ac:dyDescent="0.25">
      <c r="AV6096" s="201"/>
      <c r="AW6096" s="201"/>
      <c r="AX6096" s="201"/>
      <c r="AZ6096" s="201"/>
      <c r="BB6096"/>
      <c r="BD6096" s="117" t="s">
        <v>8012</v>
      </c>
    </row>
    <row r="6097" spans="48:56" x14ac:dyDescent="0.25">
      <c r="AV6097" s="201"/>
      <c r="AW6097" s="201"/>
      <c r="AX6097" s="201"/>
      <c r="AZ6097" s="201"/>
      <c r="BB6097"/>
      <c r="BD6097" s="117" t="s">
        <v>8013</v>
      </c>
    </row>
    <row r="6098" spans="48:56" x14ac:dyDescent="0.25">
      <c r="AV6098" s="201"/>
      <c r="AW6098" s="201"/>
      <c r="AX6098" s="201"/>
      <c r="AZ6098" s="201"/>
      <c r="BB6098"/>
      <c r="BD6098" s="117" t="s">
        <v>8014</v>
      </c>
    </row>
    <row r="6099" spans="48:56" x14ac:dyDescent="0.25">
      <c r="AV6099" s="201"/>
      <c r="AW6099" s="201"/>
      <c r="AX6099" s="201"/>
      <c r="AZ6099" s="201"/>
      <c r="BB6099"/>
      <c r="BD6099" s="117" t="s">
        <v>8015</v>
      </c>
    </row>
    <row r="6100" spans="48:56" x14ac:dyDescent="0.25">
      <c r="AV6100" s="201"/>
      <c r="AW6100" s="201"/>
      <c r="AX6100" s="201"/>
      <c r="AZ6100" s="201"/>
      <c r="BB6100"/>
      <c r="BD6100" s="117" t="s">
        <v>8016</v>
      </c>
    </row>
    <row r="6101" spans="48:56" x14ac:dyDescent="0.25">
      <c r="AV6101" s="201"/>
      <c r="AW6101" s="201"/>
      <c r="AX6101" s="201"/>
      <c r="AZ6101" s="201"/>
      <c r="BB6101"/>
      <c r="BD6101" s="117" t="s">
        <v>8017</v>
      </c>
    </row>
    <row r="6102" spans="48:56" x14ac:dyDescent="0.25">
      <c r="AV6102" s="201"/>
      <c r="AW6102" s="201"/>
      <c r="AX6102" s="201"/>
      <c r="AZ6102" s="201"/>
      <c r="BB6102"/>
      <c r="BD6102" s="117" t="s">
        <v>8018</v>
      </c>
    </row>
    <row r="6103" spans="48:56" x14ac:dyDescent="0.25">
      <c r="AV6103" s="201"/>
      <c r="AW6103" s="201"/>
      <c r="AX6103" s="201"/>
      <c r="AZ6103" s="201"/>
      <c r="BB6103"/>
      <c r="BD6103" s="117" t="s">
        <v>8019</v>
      </c>
    </row>
    <row r="6104" spans="48:56" x14ac:dyDescent="0.25">
      <c r="AV6104" s="201"/>
      <c r="AW6104" s="201"/>
      <c r="AX6104" s="201"/>
      <c r="AZ6104" s="201"/>
      <c r="BB6104"/>
      <c r="BD6104" s="117" t="s">
        <v>8020</v>
      </c>
    </row>
    <row r="6105" spans="48:56" x14ac:dyDescent="0.25">
      <c r="AV6105" s="201"/>
      <c r="AW6105" s="201"/>
      <c r="AX6105" s="201"/>
      <c r="AZ6105" s="201"/>
      <c r="BB6105"/>
      <c r="BD6105" s="117" t="s">
        <v>8021</v>
      </c>
    </row>
    <row r="6106" spans="48:56" x14ac:dyDescent="0.25">
      <c r="AV6106" s="201"/>
      <c r="AW6106" s="201"/>
      <c r="AX6106" s="201"/>
      <c r="AZ6106" s="201"/>
      <c r="BB6106"/>
      <c r="BD6106" s="117" t="s">
        <v>8022</v>
      </c>
    </row>
    <row r="6107" spans="48:56" x14ac:dyDescent="0.25">
      <c r="AV6107" s="201"/>
      <c r="AW6107" s="201"/>
      <c r="AX6107" s="201"/>
      <c r="AZ6107" s="201"/>
      <c r="BB6107"/>
      <c r="BD6107" s="117" t="s">
        <v>8023</v>
      </c>
    </row>
    <row r="6108" spans="48:56" x14ac:dyDescent="0.25">
      <c r="AV6108" s="201"/>
      <c r="AW6108" s="201"/>
      <c r="AX6108" s="201"/>
      <c r="AZ6108" s="201"/>
      <c r="BB6108"/>
      <c r="BD6108" s="117" t="s">
        <v>8024</v>
      </c>
    </row>
    <row r="6109" spans="48:56" x14ac:dyDescent="0.25">
      <c r="AV6109" s="201"/>
      <c r="AW6109" s="201"/>
      <c r="AX6109" s="201"/>
      <c r="AZ6109" s="201"/>
      <c r="BB6109"/>
      <c r="BD6109" s="117" t="s">
        <v>8025</v>
      </c>
    </row>
    <row r="6110" spans="48:56" x14ac:dyDescent="0.25">
      <c r="AV6110" s="201"/>
      <c r="AW6110" s="201"/>
      <c r="AX6110" s="201"/>
      <c r="AZ6110" s="201"/>
      <c r="BB6110"/>
      <c r="BD6110" s="117" t="s">
        <v>8026</v>
      </c>
    </row>
    <row r="6111" spans="48:56" x14ac:dyDescent="0.25">
      <c r="AV6111" s="201"/>
      <c r="AW6111" s="201"/>
      <c r="AX6111" s="201"/>
      <c r="AZ6111" s="201"/>
      <c r="BB6111"/>
      <c r="BD6111" s="117" t="s">
        <v>8027</v>
      </c>
    </row>
    <row r="6112" spans="48:56" x14ac:dyDescent="0.25">
      <c r="AV6112" s="201"/>
      <c r="AW6112" s="201"/>
      <c r="AX6112" s="201"/>
      <c r="AZ6112" s="201"/>
      <c r="BB6112"/>
      <c r="BD6112" s="117" t="s">
        <v>8028</v>
      </c>
    </row>
    <row r="6113" spans="48:56" x14ac:dyDescent="0.25">
      <c r="AV6113" s="201"/>
      <c r="AW6113" s="201"/>
      <c r="AX6113" s="201"/>
      <c r="AZ6113" s="201"/>
      <c r="BB6113"/>
      <c r="BD6113" s="117" t="s">
        <v>8029</v>
      </c>
    </row>
    <row r="6114" spans="48:56" x14ac:dyDescent="0.25">
      <c r="AV6114" s="201"/>
      <c r="AW6114" s="201"/>
      <c r="AX6114" s="201"/>
      <c r="AZ6114" s="201"/>
      <c r="BB6114"/>
      <c r="BD6114" s="117" t="s">
        <v>8030</v>
      </c>
    </row>
    <row r="6115" spans="48:56" x14ac:dyDescent="0.25">
      <c r="AV6115" s="201"/>
      <c r="AW6115" s="201"/>
      <c r="AX6115" s="201"/>
      <c r="AZ6115" s="201"/>
      <c r="BB6115"/>
      <c r="BD6115" s="117" t="s">
        <v>8031</v>
      </c>
    </row>
    <row r="6116" spans="48:56" x14ac:dyDescent="0.25">
      <c r="AV6116" s="201"/>
      <c r="AW6116" s="201"/>
      <c r="AX6116" s="201"/>
      <c r="AZ6116" s="201"/>
      <c r="BB6116"/>
      <c r="BD6116" s="117" t="s">
        <v>8032</v>
      </c>
    </row>
    <row r="6117" spans="48:56" x14ac:dyDescent="0.25">
      <c r="AV6117" s="201"/>
      <c r="AW6117" s="201"/>
      <c r="AX6117" s="201"/>
      <c r="AZ6117" s="201"/>
      <c r="BB6117"/>
      <c r="BD6117" s="117" t="s">
        <v>8033</v>
      </c>
    </row>
    <row r="6118" spans="48:56" x14ac:dyDescent="0.25">
      <c r="AV6118" s="201"/>
      <c r="AW6118" s="201"/>
      <c r="AX6118" s="201"/>
      <c r="AZ6118" s="201"/>
      <c r="BB6118"/>
      <c r="BD6118" s="117" t="s">
        <v>8034</v>
      </c>
    </row>
    <row r="6119" spans="48:56" x14ac:dyDescent="0.25">
      <c r="AV6119" s="201"/>
      <c r="AW6119" s="201"/>
      <c r="AX6119" s="201"/>
      <c r="AZ6119" s="201"/>
      <c r="BB6119"/>
      <c r="BD6119" s="117" t="s">
        <v>8035</v>
      </c>
    </row>
    <row r="6120" spans="48:56" x14ac:dyDescent="0.25">
      <c r="AV6120" s="201"/>
      <c r="AW6120" s="201"/>
      <c r="AX6120" s="201"/>
      <c r="AZ6120" s="201"/>
      <c r="BB6120"/>
      <c r="BD6120" s="117" t="s">
        <v>8036</v>
      </c>
    </row>
    <row r="6121" spans="48:56" x14ac:dyDescent="0.25">
      <c r="AV6121" s="201"/>
      <c r="AW6121" s="201"/>
      <c r="AX6121" s="201"/>
      <c r="AZ6121" s="201"/>
      <c r="BB6121"/>
      <c r="BD6121" s="117" t="s">
        <v>8037</v>
      </c>
    </row>
    <row r="6122" spans="48:56" x14ac:dyDescent="0.25">
      <c r="AV6122" s="201"/>
      <c r="AW6122" s="201"/>
      <c r="AX6122" s="201"/>
      <c r="AZ6122" s="201"/>
      <c r="BB6122"/>
      <c r="BD6122" s="117" t="s">
        <v>8038</v>
      </c>
    </row>
    <row r="6123" spans="48:56" x14ac:dyDescent="0.25">
      <c r="AV6123" s="201"/>
      <c r="AW6123" s="201"/>
      <c r="AX6123" s="201"/>
      <c r="AZ6123" s="201"/>
      <c r="BB6123"/>
      <c r="BD6123" s="117" t="s">
        <v>8039</v>
      </c>
    </row>
    <row r="6124" spans="48:56" x14ac:dyDescent="0.25">
      <c r="AV6124" s="201"/>
      <c r="AW6124" s="201"/>
      <c r="AX6124" s="201"/>
      <c r="AZ6124" s="201"/>
      <c r="BB6124"/>
      <c r="BD6124" s="117" t="s">
        <v>8040</v>
      </c>
    </row>
    <row r="6125" spans="48:56" x14ac:dyDescent="0.25">
      <c r="AV6125" s="201"/>
      <c r="AW6125" s="201"/>
      <c r="AX6125" s="201"/>
      <c r="AZ6125" s="201"/>
      <c r="BB6125"/>
      <c r="BD6125" s="117" t="s">
        <v>8041</v>
      </c>
    </row>
    <row r="6126" spans="48:56" x14ac:dyDescent="0.25">
      <c r="AV6126" s="201"/>
      <c r="AW6126" s="201"/>
      <c r="AX6126" s="201"/>
      <c r="AZ6126" s="201"/>
      <c r="BB6126"/>
      <c r="BD6126" s="117" t="s">
        <v>8042</v>
      </c>
    </row>
    <row r="6127" spans="48:56" x14ac:dyDescent="0.25">
      <c r="AV6127" s="201"/>
      <c r="AW6127" s="201"/>
      <c r="AX6127" s="201"/>
      <c r="AZ6127" s="201"/>
      <c r="BB6127"/>
      <c r="BD6127" s="117" t="s">
        <v>8043</v>
      </c>
    </row>
    <row r="6128" spans="48:56" x14ac:dyDescent="0.25">
      <c r="AV6128" s="201"/>
      <c r="AW6128" s="201"/>
      <c r="AX6128" s="201"/>
      <c r="AZ6128" s="201"/>
      <c r="BB6128"/>
      <c r="BD6128" s="117" t="s">
        <v>8044</v>
      </c>
    </row>
    <row r="6129" spans="48:56" x14ac:dyDescent="0.25">
      <c r="AV6129" s="201"/>
      <c r="AW6129" s="201"/>
      <c r="AX6129" s="201"/>
      <c r="AZ6129" s="201"/>
      <c r="BB6129"/>
      <c r="BD6129" s="117" t="s">
        <v>8045</v>
      </c>
    </row>
    <row r="6130" spans="48:56" x14ac:dyDescent="0.25">
      <c r="AV6130" s="201"/>
      <c r="AW6130" s="201"/>
      <c r="AX6130" s="201"/>
      <c r="AZ6130" s="201"/>
      <c r="BB6130"/>
      <c r="BD6130" s="117" t="s">
        <v>8046</v>
      </c>
    </row>
    <row r="6131" spans="48:56" x14ac:dyDescent="0.25">
      <c r="AV6131" s="201"/>
      <c r="AW6131" s="201"/>
      <c r="AX6131" s="201"/>
      <c r="AZ6131" s="201"/>
      <c r="BB6131"/>
      <c r="BD6131" s="117" t="s">
        <v>8047</v>
      </c>
    </row>
    <row r="6132" spans="48:56" x14ac:dyDescent="0.25">
      <c r="AV6132" s="201"/>
      <c r="AW6132" s="201"/>
      <c r="AX6132" s="201"/>
      <c r="AZ6132" s="201"/>
      <c r="BB6132"/>
      <c r="BD6132" s="117" t="s">
        <v>8048</v>
      </c>
    </row>
    <row r="6133" spans="48:56" x14ac:dyDescent="0.25">
      <c r="AV6133" s="201"/>
      <c r="AW6133" s="201"/>
      <c r="AX6133" s="201"/>
      <c r="AZ6133" s="201"/>
      <c r="BB6133"/>
      <c r="BD6133" s="117" t="s">
        <v>8049</v>
      </c>
    </row>
    <row r="6134" spans="48:56" x14ac:dyDescent="0.25">
      <c r="AV6134" s="201"/>
      <c r="AW6134" s="201"/>
      <c r="AX6134" s="201"/>
      <c r="AZ6134" s="201"/>
      <c r="BB6134"/>
      <c r="BD6134" s="117" t="s">
        <v>8050</v>
      </c>
    </row>
    <row r="6135" spans="48:56" x14ac:dyDescent="0.25">
      <c r="AV6135" s="201"/>
      <c r="AW6135" s="201"/>
      <c r="AX6135" s="201"/>
      <c r="AZ6135" s="201"/>
      <c r="BB6135"/>
      <c r="BD6135" s="117" t="s">
        <v>8051</v>
      </c>
    </row>
    <row r="6136" spans="48:56" x14ac:dyDescent="0.25">
      <c r="AV6136" s="201"/>
      <c r="AW6136" s="201"/>
      <c r="AX6136" s="201"/>
      <c r="AZ6136" s="201"/>
      <c r="BB6136"/>
      <c r="BD6136" s="117" t="s">
        <v>8052</v>
      </c>
    </row>
    <row r="6137" spans="48:56" x14ac:dyDescent="0.25">
      <c r="AV6137" s="201"/>
      <c r="AW6137" s="201"/>
      <c r="AX6137" s="201"/>
      <c r="AZ6137" s="201"/>
      <c r="BB6137"/>
      <c r="BD6137" s="117" t="s">
        <v>8053</v>
      </c>
    </row>
    <row r="6138" spans="48:56" x14ac:dyDescent="0.25">
      <c r="AV6138" s="201"/>
      <c r="AW6138" s="201"/>
      <c r="AX6138" s="201"/>
      <c r="AZ6138" s="201"/>
      <c r="BB6138"/>
      <c r="BD6138" s="117" t="s">
        <v>8054</v>
      </c>
    </row>
    <row r="6139" spans="48:56" x14ac:dyDescent="0.25">
      <c r="AV6139" s="201"/>
      <c r="AW6139" s="201"/>
      <c r="AX6139" s="201"/>
      <c r="AZ6139" s="201"/>
      <c r="BB6139"/>
      <c r="BD6139" s="117" t="s">
        <v>8055</v>
      </c>
    </row>
    <row r="6140" spans="48:56" x14ac:dyDescent="0.25">
      <c r="AV6140" s="201"/>
      <c r="AW6140" s="201"/>
      <c r="AX6140" s="201"/>
      <c r="AZ6140" s="201"/>
      <c r="BB6140"/>
      <c r="BD6140" s="117" t="s">
        <v>8056</v>
      </c>
    </row>
    <row r="6141" spans="48:56" x14ac:dyDescent="0.25">
      <c r="AV6141" s="201"/>
      <c r="AW6141" s="201"/>
      <c r="AX6141" s="201"/>
      <c r="AZ6141" s="201"/>
      <c r="BB6141"/>
      <c r="BD6141" s="117" t="s">
        <v>8057</v>
      </c>
    </row>
    <row r="6142" spans="48:56" x14ac:dyDescent="0.25">
      <c r="AV6142" s="201"/>
      <c r="AW6142" s="201"/>
      <c r="AX6142" s="201"/>
      <c r="AZ6142" s="201"/>
      <c r="BB6142"/>
      <c r="BD6142" s="117" t="s">
        <v>8058</v>
      </c>
    </row>
    <row r="6143" spans="48:56" x14ac:dyDescent="0.25">
      <c r="AV6143" s="201"/>
      <c r="AW6143" s="201"/>
      <c r="AX6143" s="201"/>
      <c r="AZ6143" s="201"/>
      <c r="BB6143"/>
      <c r="BD6143" s="117" t="s">
        <v>8059</v>
      </c>
    </row>
    <row r="6144" spans="48:56" x14ac:dyDescent="0.25">
      <c r="AV6144" s="201"/>
      <c r="AW6144" s="201"/>
      <c r="AX6144" s="201"/>
      <c r="AZ6144" s="201"/>
      <c r="BB6144"/>
      <c r="BD6144" s="117" t="s">
        <v>8060</v>
      </c>
    </row>
    <row r="6145" spans="48:56" x14ac:dyDescent="0.25">
      <c r="AV6145" s="201"/>
      <c r="AW6145" s="201"/>
      <c r="AX6145" s="201"/>
      <c r="AZ6145" s="201"/>
      <c r="BB6145"/>
      <c r="BD6145" s="117" t="s">
        <v>8061</v>
      </c>
    </row>
    <row r="6146" spans="48:56" x14ac:dyDescent="0.25">
      <c r="AV6146" s="201"/>
      <c r="AW6146" s="201"/>
      <c r="AX6146" s="201"/>
      <c r="AZ6146" s="201"/>
      <c r="BB6146"/>
      <c r="BD6146" s="117" t="s">
        <v>8062</v>
      </c>
    </row>
    <row r="6147" spans="48:56" x14ac:dyDescent="0.25">
      <c r="AV6147" s="201"/>
      <c r="AW6147" s="201"/>
      <c r="AX6147" s="201"/>
      <c r="AZ6147" s="201"/>
      <c r="BB6147"/>
      <c r="BD6147" s="117" t="s">
        <v>8063</v>
      </c>
    </row>
    <row r="6148" spans="48:56" x14ac:dyDescent="0.25">
      <c r="AV6148" s="201"/>
      <c r="AW6148" s="201"/>
      <c r="AX6148" s="201"/>
      <c r="AZ6148" s="201"/>
      <c r="BB6148"/>
      <c r="BD6148" s="117" t="s">
        <v>8064</v>
      </c>
    </row>
    <row r="6149" spans="48:56" x14ac:dyDescent="0.25">
      <c r="AV6149" s="201"/>
      <c r="AW6149" s="201"/>
      <c r="AX6149" s="201"/>
      <c r="AZ6149" s="201"/>
      <c r="BB6149"/>
      <c r="BD6149" s="117" t="s">
        <v>8065</v>
      </c>
    </row>
    <row r="6150" spans="48:56" x14ac:dyDescent="0.25">
      <c r="AV6150" s="201"/>
      <c r="AW6150" s="201"/>
      <c r="AX6150" s="201"/>
      <c r="AZ6150" s="201"/>
      <c r="BB6150"/>
      <c r="BD6150" s="117" t="s">
        <v>8066</v>
      </c>
    </row>
    <row r="6151" spans="48:56" x14ac:dyDescent="0.25">
      <c r="AV6151" s="201"/>
      <c r="AW6151" s="201"/>
      <c r="AX6151" s="201"/>
      <c r="AZ6151" s="201"/>
      <c r="BB6151"/>
      <c r="BD6151" s="117" t="s">
        <v>8067</v>
      </c>
    </row>
    <row r="6152" spans="48:56" x14ac:dyDescent="0.25">
      <c r="AV6152" s="201"/>
      <c r="AW6152" s="201"/>
      <c r="AX6152" s="201"/>
      <c r="AZ6152" s="201"/>
      <c r="BB6152"/>
      <c r="BD6152" s="117" t="s">
        <v>8068</v>
      </c>
    </row>
    <row r="6153" spans="48:56" x14ac:dyDescent="0.25">
      <c r="AV6153" s="201"/>
      <c r="AW6153" s="201"/>
      <c r="AX6153" s="201"/>
      <c r="AZ6153" s="201"/>
      <c r="BB6153"/>
      <c r="BD6153" s="117" t="s">
        <v>8069</v>
      </c>
    </row>
    <row r="6154" spans="48:56" x14ac:dyDescent="0.25">
      <c r="AV6154" s="201"/>
      <c r="AW6154" s="201"/>
      <c r="AX6154" s="201"/>
      <c r="AZ6154" s="201"/>
      <c r="BB6154"/>
      <c r="BD6154" s="117" t="s">
        <v>8070</v>
      </c>
    </row>
    <row r="6155" spans="48:56" x14ac:dyDescent="0.25">
      <c r="AV6155" s="201"/>
      <c r="AW6155" s="201"/>
      <c r="AX6155" s="201"/>
      <c r="AZ6155" s="201"/>
      <c r="BB6155"/>
      <c r="BD6155" s="117" t="s">
        <v>8071</v>
      </c>
    </row>
    <row r="6156" spans="48:56" x14ac:dyDescent="0.25">
      <c r="AV6156" s="201"/>
      <c r="AW6156" s="201"/>
      <c r="AX6156" s="201"/>
      <c r="AZ6156" s="201"/>
      <c r="BB6156"/>
      <c r="BD6156" s="117" t="s">
        <v>8072</v>
      </c>
    </row>
    <row r="6157" spans="48:56" x14ac:dyDescent="0.25">
      <c r="AV6157" s="201"/>
      <c r="AW6157" s="201"/>
      <c r="AX6157" s="201"/>
      <c r="AZ6157" s="201"/>
      <c r="BB6157"/>
      <c r="BD6157" s="117" t="s">
        <v>8073</v>
      </c>
    </row>
    <row r="6158" spans="48:56" x14ac:dyDescent="0.25">
      <c r="AV6158" s="201"/>
      <c r="AW6158" s="201"/>
      <c r="AX6158" s="201"/>
      <c r="AZ6158" s="201"/>
      <c r="BB6158"/>
      <c r="BD6158" s="117" t="s">
        <v>8074</v>
      </c>
    </row>
    <row r="6159" spans="48:56" x14ac:dyDescent="0.25">
      <c r="AV6159" s="201"/>
      <c r="AW6159" s="201"/>
      <c r="AX6159" s="201"/>
      <c r="AZ6159" s="201"/>
      <c r="BB6159"/>
      <c r="BD6159" s="117" t="s">
        <v>8075</v>
      </c>
    </row>
    <row r="6160" spans="48:56" x14ac:dyDescent="0.25">
      <c r="AV6160" s="201"/>
      <c r="AW6160" s="201"/>
      <c r="AX6160" s="201"/>
      <c r="AZ6160" s="201"/>
      <c r="BB6160"/>
      <c r="BD6160" s="117" t="s">
        <v>8076</v>
      </c>
    </row>
    <row r="6161" spans="48:56" x14ac:dyDescent="0.25">
      <c r="AV6161" s="201"/>
      <c r="AW6161" s="201"/>
      <c r="AX6161" s="201"/>
      <c r="AZ6161" s="201"/>
      <c r="BB6161"/>
      <c r="BD6161" s="117" t="s">
        <v>8077</v>
      </c>
    </row>
    <row r="6162" spans="48:56" x14ac:dyDescent="0.25">
      <c r="AV6162" s="201"/>
      <c r="AW6162" s="201"/>
      <c r="AX6162" s="201"/>
      <c r="AZ6162" s="201"/>
      <c r="BB6162"/>
      <c r="BD6162" s="117" t="s">
        <v>8078</v>
      </c>
    </row>
    <row r="6163" spans="48:56" x14ac:dyDescent="0.25">
      <c r="AV6163" s="201"/>
      <c r="AW6163" s="201"/>
      <c r="AX6163" s="201"/>
      <c r="AZ6163" s="201"/>
      <c r="BB6163"/>
      <c r="BD6163" s="117" t="s">
        <v>8079</v>
      </c>
    </row>
    <row r="6164" spans="48:56" x14ac:dyDescent="0.25">
      <c r="AV6164" s="201"/>
      <c r="AW6164" s="201"/>
      <c r="AX6164" s="201"/>
      <c r="AZ6164" s="201"/>
      <c r="BB6164"/>
      <c r="BD6164" s="117" t="s">
        <v>8080</v>
      </c>
    </row>
    <row r="6165" spans="48:56" x14ac:dyDescent="0.25">
      <c r="AV6165" s="201"/>
      <c r="AW6165" s="201"/>
      <c r="AX6165" s="201"/>
      <c r="AZ6165" s="201"/>
      <c r="BB6165"/>
      <c r="BD6165" s="117" t="s">
        <v>8081</v>
      </c>
    </row>
    <row r="6166" spans="48:56" x14ac:dyDescent="0.25">
      <c r="AV6166" s="201"/>
      <c r="AW6166" s="201"/>
      <c r="AX6166" s="201"/>
      <c r="AZ6166" s="201"/>
      <c r="BB6166"/>
      <c r="BD6166" s="117" t="s">
        <v>8082</v>
      </c>
    </row>
    <row r="6167" spans="48:56" x14ac:dyDescent="0.25">
      <c r="AV6167" s="201"/>
      <c r="AW6167" s="201"/>
      <c r="AX6167" s="201"/>
      <c r="AZ6167" s="201"/>
      <c r="BB6167"/>
      <c r="BD6167" s="117" t="s">
        <v>8083</v>
      </c>
    </row>
    <row r="6168" spans="48:56" x14ac:dyDescent="0.25">
      <c r="AV6168" s="201"/>
      <c r="AW6168" s="201"/>
      <c r="AX6168" s="201"/>
      <c r="AZ6168" s="201"/>
      <c r="BB6168"/>
      <c r="BD6168" s="117" t="s">
        <v>8084</v>
      </c>
    </row>
    <row r="6169" spans="48:56" x14ac:dyDescent="0.25">
      <c r="AV6169" s="201"/>
      <c r="AW6169" s="201"/>
      <c r="AX6169" s="201"/>
      <c r="AZ6169" s="201"/>
      <c r="BB6169"/>
      <c r="BD6169" s="117" t="s">
        <v>8085</v>
      </c>
    </row>
    <row r="6170" spans="48:56" x14ac:dyDescent="0.25">
      <c r="AV6170" s="201"/>
      <c r="AW6170" s="201"/>
      <c r="AX6170" s="201"/>
      <c r="AZ6170" s="201"/>
      <c r="BB6170"/>
      <c r="BD6170" s="117" t="s">
        <v>8086</v>
      </c>
    </row>
    <row r="6171" spans="48:56" x14ac:dyDescent="0.25">
      <c r="AV6171" s="201"/>
      <c r="AW6171" s="201"/>
      <c r="AX6171" s="201"/>
      <c r="AZ6171" s="201"/>
      <c r="BB6171"/>
      <c r="BD6171" s="117" t="s">
        <v>8087</v>
      </c>
    </row>
    <row r="6172" spans="48:56" x14ac:dyDescent="0.25">
      <c r="AV6172" s="201"/>
      <c r="AW6172" s="201"/>
      <c r="AX6172" s="201"/>
      <c r="AZ6172" s="201"/>
      <c r="BB6172"/>
      <c r="BD6172" s="117" t="s">
        <v>8088</v>
      </c>
    </row>
    <row r="6173" spans="48:56" x14ac:dyDescent="0.25">
      <c r="AV6173" s="201"/>
      <c r="AW6173" s="201"/>
      <c r="AX6173" s="201"/>
      <c r="AZ6173" s="201"/>
      <c r="BB6173"/>
      <c r="BD6173" s="117" t="s">
        <v>8089</v>
      </c>
    </row>
    <row r="6174" spans="48:56" x14ac:dyDescent="0.25">
      <c r="AV6174" s="201"/>
      <c r="AW6174" s="201"/>
      <c r="AX6174" s="201"/>
      <c r="AZ6174" s="201"/>
      <c r="BB6174"/>
      <c r="BD6174" s="117" t="s">
        <v>8090</v>
      </c>
    </row>
    <row r="6175" spans="48:56" x14ac:dyDescent="0.25">
      <c r="AV6175" s="201"/>
      <c r="AW6175" s="201"/>
      <c r="AX6175" s="201"/>
      <c r="AZ6175" s="201"/>
      <c r="BB6175"/>
      <c r="BD6175" s="117" t="s">
        <v>8091</v>
      </c>
    </row>
    <row r="6176" spans="48:56" x14ac:dyDescent="0.25">
      <c r="AV6176" s="201"/>
      <c r="AW6176" s="201"/>
      <c r="AX6176" s="201"/>
      <c r="AZ6176" s="201"/>
      <c r="BB6176"/>
      <c r="BD6176" s="117" t="s">
        <v>8092</v>
      </c>
    </row>
    <row r="6177" spans="48:56" x14ac:dyDescent="0.25">
      <c r="AV6177" s="201"/>
      <c r="AW6177" s="201"/>
      <c r="AX6177" s="201"/>
      <c r="AZ6177" s="201"/>
      <c r="BB6177"/>
      <c r="BD6177" s="117" t="s">
        <v>8093</v>
      </c>
    </row>
    <row r="6178" spans="48:56" x14ac:dyDescent="0.25">
      <c r="AV6178" s="201"/>
      <c r="AW6178" s="201"/>
      <c r="AX6178" s="201"/>
      <c r="AZ6178" s="201"/>
      <c r="BB6178"/>
      <c r="BD6178" s="117" t="s">
        <v>8094</v>
      </c>
    </row>
    <row r="6179" spans="48:56" x14ac:dyDescent="0.25">
      <c r="AV6179" s="201"/>
      <c r="AW6179" s="201"/>
      <c r="AX6179" s="201"/>
      <c r="AZ6179" s="201"/>
      <c r="BB6179"/>
      <c r="BD6179" s="117" t="s">
        <v>8095</v>
      </c>
    </row>
    <row r="6180" spans="48:56" x14ac:dyDescent="0.25">
      <c r="AV6180" s="201"/>
      <c r="AW6180" s="201"/>
      <c r="AX6180" s="201"/>
      <c r="AZ6180" s="201"/>
      <c r="BB6180"/>
      <c r="BD6180" s="117" t="s">
        <v>8096</v>
      </c>
    </row>
    <row r="6181" spans="48:56" x14ac:dyDescent="0.25">
      <c r="AV6181" s="201"/>
      <c r="AW6181" s="201"/>
      <c r="AX6181" s="201"/>
      <c r="AZ6181" s="201"/>
      <c r="BB6181"/>
      <c r="BD6181" s="117" t="s">
        <v>8097</v>
      </c>
    </row>
    <row r="6182" spans="48:56" x14ac:dyDescent="0.25">
      <c r="AV6182" s="201"/>
      <c r="AW6182" s="201"/>
      <c r="AX6182" s="201"/>
      <c r="AZ6182" s="201"/>
      <c r="BB6182"/>
      <c r="BD6182" s="117" t="s">
        <v>8098</v>
      </c>
    </row>
    <row r="6183" spans="48:56" x14ac:dyDescent="0.25">
      <c r="AV6183" s="201"/>
      <c r="AW6183" s="201"/>
      <c r="AX6183" s="201"/>
      <c r="AZ6183" s="201"/>
      <c r="BB6183"/>
      <c r="BD6183" s="117" t="s">
        <v>8099</v>
      </c>
    </row>
    <row r="6184" spans="48:56" x14ac:dyDescent="0.25">
      <c r="AV6184" s="201"/>
      <c r="AW6184" s="201"/>
      <c r="AX6184" s="201"/>
      <c r="AZ6184" s="201"/>
      <c r="BB6184"/>
      <c r="BD6184" s="117" t="s">
        <v>8100</v>
      </c>
    </row>
    <row r="6185" spans="48:56" x14ac:dyDescent="0.25">
      <c r="AV6185" s="201"/>
      <c r="AW6185" s="201"/>
      <c r="AX6185" s="201"/>
      <c r="AZ6185" s="201"/>
      <c r="BB6185"/>
      <c r="BD6185" s="117" t="s">
        <v>8101</v>
      </c>
    </row>
    <row r="6186" spans="48:56" x14ac:dyDescent="0.25">
      <c r="AV6186" s="201"/>
      <c r="AW6186" s="201"/>
      <c r="AX6186" s="201"/>
      <c r="AZ6186" s="201"/>
      <c r="BB6186"/>
      <c r="BD6186" s="117" t="s">
        <v>8102</v>
      </c>
    </row>
    <row r="6187" spans="48:56" x14ac:dyDescent="0.25">
      <c r="AV6187" s="201"/>
      <c r="AW6187" s="201"/>
      <c r="AX6187" s="201"/>
      <c r="AZ6187" s="201"/>
      <c r="BB6187"/>
      <c r="BD6187" s="117" t="s">
        <v>8103</v>
      </c>
    </row>
    <row r="6188" spans="48:56" x14ac:dyDescent="0.25">
      <c r="AV6188" s="201"/>
      <c r="AW6188" s="201"/>
      <c r="AX6188" s="201"/>
      <c r="AZ6188" s="201"/>
      <c r="BB6188"/>
      <c r="BD6188" s="117" t="s">
        <v>8104</v>
      </c>
    </row>
    <row r="6189" spans="48:56" x14ac:dyDescent="0.25">
      <c r="AV6189" s="201"/>
      <c r="AW6189" s="201"/>
      <c r="AX6189" s="201"/>
      <c r="AZ6189" s="201"/>
      <c r="BB6189"/>
      <c r="BD6189" s="117" t="s">
        <v>8105</v>
      </c>
    </row>
    <row r="6190" spans="48:56" x14ac:dyDescent="0.25">
      <c r="AV6190" s="201"/>
      <c r="AW6190" s="201"/>
      <c r="AX6190" s="201"/>
      <c r="AZ6190" s="201"/>
      <c r="BB6190"/>
      <c r="BD6190" s="117" t="s">
        <v>8106</v>
      </c>
    </row>
    <row r="6191" spans="48:56" x14ac:dyDescent="0.25">
      <c r="AV6191" s="201"/>
      <c r="AW6191" s="201"/>
      <c r="AX6191" s="201"/>
      <c r="AZ6191" s="201"/>
      <c r="BB6191"/>
      <c r="BD6191" s="117" t="s">
        <v>8107</v>
      </c>
    </row>
    <row r="6192" spans="48:56" x14ac:dyDescent="0.25">
      <c r="AV6192" s="201"/>
      <c r="AW6192" s="201"/>
      <c r="AX6192" s="201"/>
      <c r="AZ6192" s="201"/>
      <c r="BB6192"/>
      <c r="BD6192" s="117" t="s">
        <v>8108</v>
      </c>
    </row>
    <row r="6193" spans="48:56" x14ac:dyDescent="0.25">
      <c r="AV6193" s="201"/>
      <c r="AW6193" s="201"/>
      <c r="AX6193" s="201"/>
      <c r="AZ6193" s="201"/>
      <c r="BB6193"/>
      <c r="BD6193" s="117" t="s">
        <v>8109</v>
      </c>
    </row>
    <row r="6194" spans="48:56" x14ac:dyDescent="0.25">
      <c r="AV6194" s="201"/>
      <c r="AW6194" s="201"/>
      <c r="AX6194" s="201"/>
      <c r="AZ6194" s="201"/>
      <c r="BB6194"/>
      <c r="BD6194" s="117" t="s">
        <v>8110</v>
      </c>
    </row>
    <row r="6195" spans="48:56" x14ac:dyDescent="0.25">
      <c r="AV6195" s="201"/>
      <c r="AW6195" s="201"/>
      <c r="AX6195" s="201"/>
      <c r="AZ6195" s="201"/>
      <c r="BB6195"/>
      <c r="BD6195" s="117" t="s">
        <v>8111</v>
      </c>
    </row>
    <row r="6196" spans="48:56" x14ac:dyDescent="0.25">
      <c r="AV6196" s="201"/>
      <c r="AW6196" s="201"/>
      <c r="AX6196" s="201"/>
      <c r="AZ6196" s="201"/>
      <c r="BB6196"/>
      <c r="BD6196" s="117" t="s">
        <v>8112</v>
      </c>
    </row>
    <row r="6197" spans="48:56" x14ac:dyDescent="0.25">
      <c r="AV6197" s="201"/>
      <c r="AW6197" s="201"/>
      <c r="AX6197" s="201"/>
      <c r="AZ6197" s="201"/>
      <c r="BB6197"/>
      <c r="BD6197" s="117" t="s">
        <v>8113</v>
      </c>
    </row>
    <row r="6198" spans="48:56" x14ac:dyDescent="0.25">
      <c r="AV6198" s="201"/>
      <c r="AW6198" s="201"/>
      <c r="AX6198" s="201"/>
      <c r="AZ6198" s="201"/>
      <c r="BB6198"/>
      <c r="BD6198" s="117" t="s">
        <v>8114</v>
      </c>
    </row>
    <row r="6199" spans="48:56" x14ac:dyDescent="0.25">
      <c r="AV6199" s="201"/>
      <c r="AW6199" s="201"/>
      <c r="AX6199" s="201"/>
      <c r="AZ6199" s="201"/>
      <c r="BB6199"/>
      <c r="BD6199" s="117" t="s">
        <v>8115</v>
      </c>
    </row>
    <row r="6200" spans="48:56" x14ac:dyDescent="0.25">
      <c r="AV6200" s="201"/>
      <c r="AW6200" s="201"/>
      <c r="AX6200" s="201"/>
      <c r="AZ6200" s="201"/>
      <c r="BB6200"/>
      <c r="BD6200" s="117" t="s">
        <v>8116</v>
      </c>
    </row>
    <row r="6201" spans="48:56" x14ac:dyDescent="0.25">
      <c r="AV6201" s="201"/>
      <c r="AW6201" s="201"/>
      <c r="AX6201" s="201"/>
      <c r="AZ6201" s="201"/>
      <c r="BB6201"/>
      <c r="BD6201" s="117" t="s">
        <v>8117</v>
      </c>
    </row>
    <row r="6202" spans="48:56" x14ac:dyDescent="0.25">
      <c r="AV6202" s="201"/>
      <c r="AW6202" s="201"/>
      <c r="AX6202" s="201"/>
      <c r="AZ6202" s="201"/>
      <c r="BB6202"/>
      <c r="BD6202" s="117" t="s">
        <v>8118</v>
      </c>
    </row>
    <row r="6203" spans="48:56" x14ac:dyDescent="0.25">
      <c r="AV6203" s="201"/>
      <c r="AW6203" s="201"/>
      <c r="AX6203" s="201"/>
      <c r="AZ6203" s="201"/>
      <c r="BB6203"/>
      <c r="BD6203" s="117" t="s">
        <v>8119</v>
      </c>
    </row>
    <row r="6204" spans="48:56" x14ac:dyDescent="0.25">
      <c r="AV6204" s="201"/>
      <c r="AW6204" s="201"/>
      <c r="AX6204" s="201"/>
      <c r="AZ6204" s="201"/>
      <c r="BB6204"/>
      <c r="BD6204" s="117" t="s">
        <v>8120</v>
      </c>
    </row>
    <row r="6205" spans="48:56" x14ac:dyDescent="0.25">
      <c r="AV6205" s="201"/>
      <c r="AW6205" s="201"/>
      <c r="AX6205" s="201"/>
      <c r="AZ6205" s="201"/>
      <c r="BB6205"/>
      <c r="BD6205" s="117" t="s">
        <v>8121</v>
      </c>
    </row>
    <row r="6206" spans="48:56" x14ac:dyDescent="0.25">
      <c r="AV6206" s="201"/>
      <c r="AW6206" s="201"/>
      <c r="AX6206" s="201"/>
      <c r="AZ6206" s="201"/>
      <c r="BB6206"/>
      <c r="BD6206" s="117" t="s">
        <v>8122</v>
      </c>
    </row>
    <row r="6207" spans="48:56" x14ac:dyDescent="0.25">
      <c r="AV6207" s="201"/>
      <c r="AW6207" s="201"/>
      <c r="AX6207" s="201"/>
      <c r="AZ6207" s="201"/>
      <c r="BB6207"/>
      <c r="BD6207" s="117" t="s">
        <v>8123</v>
      </c>
    </row>
    <row r="6208" spans="48:56" x14ac:dyDescent="0.25">
      <c r="AV6208" s="201"/>
      <c r="AW6208" s="201"/>
      <c r="AX6208" s="201"/>
      <c r="AZ6208" s="201"/>
      <c r="BB6208"/>
      <c r="BD6208" s="117" t="s">
        <v>8124</v>
      </c>
    </row>
    <row r="6209" spans="48:56" x14ac:dyDescent="0.25">
      <c r="AV6209" s="201"/>
      <c r="AW6209" s="201"/>
      <c r="AX6209" s="201"/>
      <c r="AZ6209" s="201"/>
      <c r="BB6209"/>
      <c r="BD6209" s="117" t="s">
        <v>8125</v>
      </c>
    </row>
    <row r="6210" spans="48:56" x14ac:dyDescent="0.25">
      <c r="AV6210" s="201"/>
      <c r="AW6210" s="201"/>
      <c r="AX6210" s="201"/>
      <c r="AZ6210" s="201"/>
      <c r="BB6210"/>
      <c r="BD6210" s="117" t="s">
        <v>8126</v>
      </c>
    </row>
    <row r="6211" spans="48:56" x14ac:dyDescent="0.25">
      <c r="AV6211" s="201"/>
      <c r="AW6211" s="201"/>
      <c r="AX6211" s="201"/>
      <c r="AZ6211" s="201"/>
      <c r="BB6211"/>
      <c r="BD6211" s="117" t="s">
        <v>8127</v>
      </c>
    </row>
    <row r="6212" spans="48:56" x14ac:dyDescent="0.25">
      <c r="AV6212" s="201"/>
      <c r="AW6212" s="201"/>
      <c r="AX6212" s="201"/>
      <c r="AZ6212" s="201"/>
      <c r="BB6212"/>
      <c r="BD6212" s="117" t="s">
        <v>8128</v>
      </c>
    </row>
    <row r="6213" spans="48:56" x14ac:dyDescent="0.25">
      <c r="AV6213" s="201"/>
      <c r="AW6213" s="201"/>
      <c r="AX6213" s="201"/>
      <c r="AZ6213" s="201"/>
      <c r="BB6213"/>
      <c r="BD6213" s="117" t="s">
        <v>8129</v>
      </c>
    </row>
    <row r="6214" spans="48:56" x14ac:dyDescent="0.25">
      <c r="AV6214" s="201"/>
      <c r="AW6214" s="201"/>
      <c r="AX6214" s="201"/>
      <c r="AZ6214" s="201"/>
      <c r="BB6214"/>
      <c r="BD6214" s="117" t="s">
        <v>8130</v>
      </c>
    </row>
    <row r="6215" spans="48:56" x14ac:dyDescent="0.25">
      <c r="AV6215" s="201"/>
      <c r="AW6215" s="201"/>
      <c r="AX6215" s="201"/>
      <c r="AZ6215" s="201"/>
      <c r="BB6215"/>
      <c r="BD6215" s="117" t="s">
        <v>8131</v>
      </c>
    </row>
    <row r="6216" spans="48:56" x14ac:dyDescent="0.25">
      <c r="AV6216" s="201"/>
      <c r="AW6216" s="201"/>
      <c r="AX6216" s="201"/>
      <c r="AZ6216" s="201"/>
      <c r="BB6216"/>
      <c r="BD6216" s="117" t="s">
        <v>8132</v>
      </c>
    </row>
    <row r="6217" spans="48:56" x14ac:dyDescent="0.25">
      <c r="AV6217" s="201"/>
      <c r="AW6217" s="201"/>
      <c r="AX6217" s="201"/>
      <c r="AZ6217" s="201"/>
      <c r="BB6217"/>
      <c r="BD6217" s="117" t="s">
        <v>8133</v>
      </c>
    </row>
    <row r="6218" spans="48:56" x14ac:dyDescent="0.25">
      <c r="AV6218" s="201"/>
      <c r="AW6218" s="201"/>
      <c r="AX6218" s="201"/>
      <c r="AZ6218" s="201"/>
      <c r="BB6218"/>
      <c r="BD6218" s="117" t="s">
        <v>8134</v>
      </c>
    </row>
    <row r="6219" spans="48:56" x14ac:dyDescent="0.25">
      <c r="AV6219" s="201"/>
      <c r="AW6219" s="201"/>
      <c r="AX6219" s="201"/>
      <c r="AZ6219" s="201"/>
      <c r="BB6219"/>
      <c r="BD6219" s="117" t="s">
        <v>8135</v>
      </c>
    </row>
    <row r="6220" spans="48:56" x14ac:dyDescent="0.25">
      <c r="AV6220" s="201"/>
      <c r="AW6220" s="201"/>
      <c r="AX6220" s="201"/>
      <c r="AZ6220" s="201"/>
      <c r="BB6220"/>
      <c r="BD6220" s="117" t="s">
        <v>8136</v>
      </c>
    </row>
    <row r="6221" spans="48:56" x14ac:dyDescent="0.25">
      <c r="AV6221" s="201"/>
      <c r="AW6221" s="201"/>
      <c r="AX6221" s="201"/>
      <c r="AZ6221" s="201"/>
      <c r="BB6221"/>
      <c r="BD6221" s="117" t="s">
        <v>8137</v>
      </c>
    </row>
    <row r="6222" spans="48:56" x14ac:dyDescent="0.25">
      <c r="AV6222" s="201"/>
      <c r="AW6222" s="201"/>
      <c r="AX6222" s="201"/>
      <c r="AZ6222" s="201"/>
      <c r="BB6222"/>
      <c r="BD6222" s="117" t="s">
        <v>8138</v>
      </c>
    </row>
    <row r="6223" spans="48:56" x14ac:dyDescent="0.25">
      <c r="AV6223" s="201"/>
      <c r="AW6223" s="201"/>
      <c r="AX6223" s="201"/>
      <c r="AZ6223" s="201"/>
      <c r="BB6223"/>
      <c r="BD6223" s="117" t="s">
        <v>8139</v>
      </c>
    </row>
    <row r="6224" spans="48:56" x14ac:dyDescent="0.25">
      <c r="AV6224" s="201"/>
      <c r="AW6224" s="201"/>
      <c r="AX6224" s="201"/>
      <c r="AZ6224" s="201"/>
      <c r="BB6224"/>
      <c r="BD6224" s="117" t="s">
        <v>8140</v>
      </c>
    </row>
    <row r="6225" spans="48:56" x14ac:dyDescent="0.25">
      <c r="AV6225" s="201"/>
      <c r="AW6225" s="201"/>
      <c r="AX6225" s="201"/>
      <c r="AZ6225" s="201"/>
      <c r="BB6225"/>
      <c r="BD6225" s="117" t="s">
        <v>8141</v>
      </c>
    </row>
    <row r="6226" spans="48:56" x14ac:dyDescent="0.25">
      <c r="AV6226" s="201"/>
      <c r="AW6226" s="201"/>
      <c r="AX6226" s="201"/>
      <c r="AZ6226" s="201"/>
      <c r="BB6226"/>
      <c r="BD6226" s="117" t="s">
        <v>8142</v>
      </c>
    </row>
    <row r="6227" spans="48:56" x14ac:dyDescent="0.25">
      <c r="AV6227" s="201"/>
      <c r="AW6227" s="201"/>
      <c r="AX6227" s="201"/>
      <c r="AZ6227" s="201"/>
      <c r="BB6227"/>
      <c r="BD6227" s="117" t="s">
        <v>8143</v>
      </c>
    </row>
    <row r="6228" spans="48:56" x14ac:dyDescent="0.25">
      <c r="AV6228" s="201"/>
      <c r="AW6228" s="201"/>
      <c r="AX6228" s="201"/>
      <c r="AZ6228" s="201"/>
      <c r="BB6228"/>
      <c r="BD6228" s="117" t="s">
        <v>8144</v>
      </c>
    </row>
    <row r="6229" spans="48:56" x14ac:dyDescent="0.25">
      <c r="AV6229" s="201"/>
      <c r="AW6229" s="201"/>
      <c r="AX6229" s="201"/>
      <c r="AZ6229" s="201"/>
      <c r="BB6229"/>
      <c r="BD6229" s="117" t="s">
        <v>8145</v>
      </c>
    </row>
    <row r="6230" spans="48:56" x14ac:dyDescent="0.25">
      <c r="AV6230" s="201"/>
      <c r="AW6230" s="201"/>
      <c r="AX6230" s="201"/>
      <c r="AZ6230" s="201"/>
      <c r="BB6230"/>
      <c r="BD6230" s="117" t="s">
        <v>8146</v>
      </c>
    </row>
    <row r="6231" spans="48:56" x14ac:dyDescent="0.25">
      <c r="AV6231" s="201"/>
      <c r="AW6231" s="201"/>
      <c r="AX6231" s="201"/>
      <c r="AZ6231" s="201"/>
      <c r="BB6231"/>
      <c r="BD6231" s="117" t="s">
        <v>8147</v>
      </c>
    </row>
    <row r="6232" spans="48:56" x14ac:dyDescent="0.25">
      <c r="AV6232" s="201"/>
      <c r="AW6232" s="201"/>
      <c r="AX6232" s="201"/>
      <c r="AZ6232" s="201"/>
      <c r="BB6232"/>
      <c r="BD6232" s="117" t="s">
        <v>8148</v>
      </c>
    </row>
    <row r="6233" spans="48:56" x14ac:dyDescent="0.25">
      <c r="AV6233" s="201"/>
      <c r="AW6233" s="201"/>
      <c r="AX6233" s="201"/>
      <c r="AZ6233" s="201"/>
      <c r="BB6233"/>
      <c r="BD6233" s="117" t="s">
        <v>8149</v>
      </c>
    </row>
    <row r="6234" spans="48:56" x14ac:dyDescent="0.25">
      <c r="AV6234" s="201"/>
      <c r="AW6234" s="201"/>
      <c r="AX6234" s="201"/>
      <c r="AZ6234" s="201"/>
      <c r="BB6234"/>
      <c r="BD6234" s="117" t="s">
        <v>8150</v>
      </c>
    </row>
    <row r="6235" spans="48:56" x14ac:dyDescent="0.25">
      <c r="AV6235" s="201"/>
      <c r="AW6235" s="201"/>
      <c r="AX6235" s="201"/>
      <c r="AZ6235" s="201"/>
      <c r="BB6235"/>
      <c r="BD6235" s="117" t="s">
        <v>8151</v>
      </c>
    </row>
    <row r="6236" spans="48:56" x14ac:dyDescent="0.25">
      <c r="AV6236" s="201"/>
      <c r="AW6236" s="201"/>
      <c r="AX6236" s="201"/>
      <c r="AZ6236" s="201"/>
      <c r="BB6236"/>
      <c r="BD6236" s="117" t="s">
        <v>8152</v>
      </c>
    </row>
    <row r="6237" spans="48:56" x14ac:dyDescent="0.25">
      <c r="AV6237" s="201"/>
      <c r="AW6237" s="201"/>
      <c r="AX6237" s="201"/>
      <c r="AZ6237" s="201"/>
      <c r="BB6237"/>
      <c r="BD6237" s="117" t="s">
        <v>8153</v>
      </c>
    </row>
    <row r="6238" spans="48:56" x14ac:dyDescent="0.25">
      <c r="AV6238" s="201"/>
      <c r="AW6238" s="201"/>
      <c r="AX6238" s="201"/>
      <c r="AZ6238" s="201"/>
      <c r="BB6238"/>
      <c r="BD6238" s="117" t="s">
        <v>8154</v>
      </c>
    </row>
    <row r="6239" spans="48:56" x14ac:dyDescent="0.25">
      <c r="AV6239" s="201"/>
      <c r="AW6239" s="201"/>
      <c r="AX6239" s="201"/>
      <c r="AZ6239" s="201"/>
      <c r="BB6239"/>
      <c r="BD6239" s="117" t="s">
        <v>8155</v>
      </c>
    </row>
    <row r="6240" spans="48:56" x14ac:dyDescent="0.25">
      <c r="AV6240" s="201"/>
      <c r="AW6240" s="201"/>
      <c r="AX6240" s="201"/>
      <c r="AZ6240" s="201"/>
      <c r="BB6240"/>
      <c r="BD6240" s="117" t="s">
        <v>8156</v>
      </c>
    </row>
    <row r="6241" spans="48:56" x14ac:dyDescent="0.25">
      <c r="AV6241" s="201"/>
      <c r="AW6241" s="201"/>
      <c r="AX6241" s="201"/>
      <c r="AZ6241" s="201"/>
      <c r="BB6241"/>
      <c r="BD6241" s="117" t="s">
        <v>8157</v>
      </c>
    </row>
    <row r="6242" spans="48:56" x14ac:dyDescent="0.25">
      <c r="AV6242" s="201"/>
      <c r="AW6242" s="201"/>
      <c r="AX6242" s="201"/>
      <c r="AZ6242" s="201"/>
      <c r="BB6242"/>
      <c r="BD6242" s="117" t="s">
        <v>8158</v>
      </c>
    </row>
    <row r="6243" spans="48:56" x14ac:dyDescent="0.25">
      <c r="AV6243" s="201"/>
      <c r="AW6243" s="201"/>
      <c r="AX6243" s="201"/>
      <c r="AZ6243" s="201"/>
      <c r="BB6243"/>
      <c r="BD6243" s="117" t="s">
        <v>8159</v>
      </c>
    </row>
    <row r="6244" spans="48:56" x14ac:dyDescent="0.25">
      <c r="AV6244" s="201"/>
      <c r="AW6244" s="201"/>
      <c r="AX6244" s="201"/>
      <c r="AZ6244" s="201"/>
      <c r="BB6244"/>
      <c r="BD6244" s="117" t="s">
        <v>8160</v>
      </c>
    </row>
    <row r="6245" spans="48:56" x14ac:dyDescent="0.25">
      <c r="AV6245" s="201"/>
      <c r="AW6245" s="201"/>
      <c r="AX6245" s="201"/>
      <c r="AZ6245" s="201"/>
      <c r="BB6245"/>
      <c r="BD6245" s="117" t="s">
        <v>8161</v>
      </c>
    </row>
    <row r="6246" spans="48:56" x14ac:dyDescent="0.25">
      <c r="AV6246" s="201"/>
      <c r="AW6246" s="201"/>
      <c r="AX6246" s="201"/>
      <c r="AZ6246" s="201"/>
      <c r="BB6246"/>
      <c r="BD6246" s="117" t="s">
        <v>8162</v>
      </c>
    </row>
    <row r="6247" spans="48:56" x14ac:dyDescent="0.25">
      <c r="AV6247" s="201"/>
      <c r="AW6247" s="201"/>
      <c r="AX6247" s="201"/>
      <c r="AZ6247" s="201"/>
      <c r="BB6247"/>
      <c r="BD6247" s="117" t="s">
        <v>8163</v>
      </c>
    </row>
    <row r="6248" spans="48:56" x14ac:dyDescent="0.25">
      <c r="AV6248" s="201"/>
      <c r="AW6248" s="201"/>
      <c r="AX6248" s="201"/>
      <c r="AZ6248" s="201"/>
      <c r="BB6248"/>
      <c r="BD6248" s="117" t="s">
        <v>8164</v>
      </c>
    </row>
    <row r="6249" spans="48:56" x14ac:dyDescent="0.25">
      <c r="AV6249" s="201"/>
      <c r="AW6249" s="201"/>
      <c r="AX6249" s="201"/>
      <c r="AZ6249" s="201"/>
      <c r="BB6249"/>
      <c r="BD6249" s="117" t="s">
        <v>8165</v>
      </c>
    </row>
    <row r="6250" spans="48:56" x14ac:dyDescent="0.25">
      <c r="AV6250" s="201"/>
      <c r="AW6250" s="201"/>
      <c r="AX6250" s="201"/>
      <c r="AZ6250" s="201"/>
      <c r="BB6250"/>
      <c r="BD6250" s="117" t="s">
        <v>8166</v>
      </c>
    </row>
    <row r="6251" spans="48:56" x14ac:dyDescent="0.25">
      <c r="AV6251" s="201"/>
      <c r="AW6251" s="201"/>
      <c r="AX6251" s="201"/>
      <c r="AZ6251" s="201"/>
      <c r="BB6251"/>
      <c r="BD6251" s="117" t="s">
        <v>8167</v>
      </c>
    </row>
    <row r="6252" spans="48:56" x14ac:dyDescent="0.25">
      <c r="AV6252" s="201"/>
      <c r="AW6252" s="201"/>
      <c r="AX6252" s="201"/>
      <c r="AZ6252" s="201"/>
      <c r="BB6252"/>
      <c r="BD6252" s="117" t="s">
        <v>8168</v>
      </c>
    </row>
    <row r="6253" spans="48:56" x14ac:dyDescent="0.25">
      <c r="AV6253" s="201"/>
      <c r="AW6253" s="201"/>
      <c r="AX6253" s="201"/>
      <c r="AZ6253" s="201"/>
      <c r="BB6253"/>
      <c r="BD6253" s="117" t="s">
        <v>8169</v>
      </c>
    </row>
    <row r="6254" spans="48:56" x14ac:dyDescent="0.25">
      <c r="AV6254" s="201"/>
      <c r="AW6254" s="201"/>
      <c r="AX6254" s="201"/>
      <c r="AZ6254" s="201"/>
      <c r="BB6254"/>
      <c r="BD6254" s="117" t="s">
        <v>8170</v>
      </c>
    </row>
    <row r="6255" spans="48:56" x14ac:dyDescent="0.25">
      <c r="AV6255" s="201"/>
      <c r="AW6255" s="201"/>
      <c r="AX6255" s="201"/>
      <c r="AZ6255" s="201"/>
      <c r="BB6255"/>
      <c r="BD6255" s="117" t="s">
        <v>8171</v>
      </c>
    </row>
    <row r="6256" spans="48:56" x14ac:dyDescent="0.25">
      <c r="AV6256" s="201"/>
      <c r="AW6256" s="201"/>
      <c r="AX6256" s="201"/>
      <c r="AZ6256" s="201"/>
      <c r="BB6256"/>
      <c r="BD6256" s="117" t="s">
        <v>8172</v>
      </c>
    </row>
    <row r="6257" spans="48:56" x14ac:dyDescent="0.25">
      <c r="AV6257" s="201"/>
      <c r="AW6257" s="201"/>
      <c r="AX6257" s="201"/>
      <c r="AZ6257" s="201"/>
      <c r="BB6257"/>
      <c r="BD6257" s="117" t="s">
        <v>8173</v>
      </c>
    </row>
    <row r="6258" spans="48:56" x14ac:dyDescent="0.25">
      <c r="AV6258" s="201"/>
      <c r="AW6258" s="201"/>
      <c r="AX6258" s="201"/>
      <c r="AZ6258" s="201"/>
      <c r="BB6258"/>
      <c r="BD6258" s="117" t="s">
        <v>8174</v>
      </c>
    </row>
    <row r="6259" spans="48:56" x14ac:dyDescent="0.25">
      <c r="AV6259" s="201"/>
      <c r="AW6259" s="201"/>
      <c r="AX6259" s="201"/>
      <c r="AZ6259" s="201"/>
      <c r="BB6259"/>
      <c r="BD6259" s="117" t="s">
        <v>8175</v>
      </c>
    </row>
    <row r="6260" spans="48:56" x14ac:dyDescent="0.25">
      <c r="AV6260" s="201"/>
      <c r="AW6260" s="201"/>
      <c r="AX6260" s="201"/>
      <c r="AZ6260" s="201"/>
      <c r="BB6260"/>
      <c r="BD6260" s="117" t="s">
        <v>8176</v>
      </c>
    </row>
    <row r="6261" spans="48:56" x14ac:dyDescent="0.25">
      <c r="AV6261" s="201"/>
      <c r="AW6261" s="201"/>
      <c r="AX6261" s="201"/>
      <c r="AZ6261" s="201"/>
      <c r="BB6261"/>
      <c r="BD6261" s="117" t="s">
        <v>8177</v>
      </c>
    </row>
    <row r="6262" spans="48:56" x14ac:dyDescent="0.25">
      <c r="AV6262" s="201"/>
      <c r="AW6262" s="201"/>
      <c r="AX6262" s="201"/>
      <c r="AZ6262" s="201"/>
      <c r="BB6262"/>
      <c r="BD6262" s="117" t="s">
        <v>8178</v>
      </c>
    </row>
    <row r="6263" spans="48:56" x14ac:dyDescent="0.25">
      <c r="AV6263" s="201"/>
      <c r="AW6263" s="201"/>
      <c r="AX6263" s="201"/>
      <c r="AZ6263" s="201"/>
      <c r="BB6263"/>
      <c r="BD6263" s="117" t="s">
        <v>8179</v>
      </c>
    </row>
    <row r="6264" spans="48:56" x14ac:dyDescent="0.25">
      <c r="AV6264" s="201"/>
      <c r="AW6264" s="201"/>
      <c r="AX6264" s="201"/>
      <c r="AZ6264" s="201"/>
      <c r="BB6264"/>
      <c r="BD6264" s="117" t="s">
        <v>8180</v>
      </c>
    </row>
    <row r="6265" spans="48:56" x14ac:dyDescent="0.25">
      <c r="AV6265" s="201"/>
      <c r="AW6265" s="201"/>
      <c r="AX6265" s="201"/>
      <c r="AZ6265" s="201"/>
      <c r="BB6265"/>
      <c r="BD6265" s="117" t="s">
        <v>8181</v>
      </c>
    </row>
    <row r="6266" spans="48:56" x14ac:dyDescent="0.25">
      <c r="AV6266" s="201"/>
      <c r="AW6266" s="201"/>
      <c r="AX6266" s="201"/>
      <c r="AZ6266" s="201"/>
      <c r="BB6266"/>
      <c r="BD6266" s="117" t="s">
        <v>8182</v>
      </c>
    </row>
    <row r="6267" spans="48:56" x14ac:dyDescent="0.25">
      <c r="AV6267" s="201"/>
      <c r="AW6267" s="201"/>
      <c r="AX6267" s="201"/>
      <c r="AZ6267" s="201"/>
      <c r="BB6267"/>
      <c r="BD6267" s="117" t="s">
        <v>8183</v>
      </c>
    </row>
    <row r="6268" spans="48:56" x14ac:dyDescent="0.25">
      <c r="AV6268" s="201"/>
      <c r="AW6268" s="201"/>
      <c r="AX6268" s="201"/>
      <c r="AZ6268" s="201"/>
      <c r="BB6268"/>
      <c r="BD6268" s="117" t="s">
        <v>8184</v>
      </c>
    </row>
    <row r="6269" spans="48:56" x14ac:dyDescent="0.25">
      <c r="AV6269" s="201"/>
      <c r="AW6269" s="201"/>
      <c r="AX6269" s="201"/>
      <c r="AZ6269" s="201"/>
      <c r="BB6269"/>
      <c r="BD6269" s="117" t="s">
        <v>8185</v>
      </c>
    </row>
    <row r="6270" spans="48:56" x14ac:dyDescent="0.25">
      <c r="AV6270" s="201"/>
      <c r="AW6270" s="201"/>
      <c r="AX6270" s="201"/>
      <c r="AZ6270" s="201"/>
      <c r="BB6270"/>
      <c r="BD6270" s="117" t="s">
        <v>8186</v>
      </c>
    </row>
    <row r="6271" spans="48:56" x14ac:dyDescent="0.25">
      <c r="AV6271" s="201"/>
      <c r="AW6271" s="201"/>
      <c r="AX6271" s="201"/>
      <c r="AZ6271" s="201"/>
      <c r="BB6271"/>
      <c r="BD6271" s="117" t="s">
        <v>8187</v>
      </c>
    </row>
    <row r="6272" spans="48:56" x14ac:dyDescent="0.25">
      <c r="AV6272" s="201"/>
      <c r="AW6272" s="201"/>
      <c r="AX6272" s="201"/>
      <c r="AZ6272" s="201"/>
      <c r="BB6272"/>
      <c r="BD6272" s="117" t="s">
        <v>8188</v>
      </c>
    </row>
    <row r="6273" spans="48:56" x14ac:dyDescent="0.25">
      <c r="AV6273" s="201"/>
      <c r="AW6273" s="201"/>
      <c r="AX6273" s="201"/>
      <c r="AZ6273" s="201"/>
      <c r="BB6273"/>
      <c r="BD6273" s="117" t="s">
        <v>8189</v>
      </c>
    </row>
    <row r="6274" spans="48:56" x14ac:dyDescent="0.25">
      <c r="AV6274" s="201"/>
      <c r="AW6274" s="201"/>
      <c r="AX6274" s="201"/>
      <c r="AZ6274" s="201"/>
      <c r="BB6274"/>
      <c r="BD6274" s="117" t="s">
        <v>8190</v>
      </c>
    </row>
    <row r="6275" spans="48:56" x14ac:dyDescent="0.25">
      <c r="AV6275" s="201"/>
      <c r="AW6275" s="201"/>
      <c r="AX6275" s="201"/>
      <c r="AZ6275" s="201"/>
      <c r="BB6275"/>
      <c r="BD6275" s="117" t="s">
        <v>8191</v>
      </c>
    </row>
    <row r="6276" spans="48:56" x14ac:dyDescent="0.25">
      <c r="AV6276" s="201"/>
      <c r="AW6276" s="201"/>
      <c r="AX6276" s="201"/>
      <c r="AZ6276" s="201"/>
      <c r="BB6276"/>
      <c r="BD6276" s="117" t="s">
        <v>8192</v>
      </c>
    </row>
    <row r="6277" spans="48:56" x14ac:dyDescent="0.25">
      <c r="AV6277" s="201"/>
      <c r="AW6277" s="201"/>
      <c r="AX6277" s="201"/>
      <c r="AZ6277" s="201"/>
      <c r="BB6277"/>
      <c r="BD6277" s="117" t="s">
        <v>8193</v>
      </c>
    </row>
    <row r="6278" spans="48:56" x14ac:dyDescent="0.25">
      <c r="AV6278" s="201"/>
      <c r="AW6278" s="201"/>
      <c r="AX6278" s="201"/>
      <c r="AZ6278" s="201"/>
      <c r="BB6278"/>
      <c r="BD6278" s="117" t="s">
        <v>8194</v>
      </c>
    </row>
    <row r="6279" spans="48:56" x14ac:dyDescent="0.25">
      <c r="AV6279" s="201"/>
      <c r="AW6279" s="201"/>
      <c r="AX6279" s="201"/>
      <c r="AZ6279" s="201"/>
      <c r="BB6279"/>
      <c r="BD6279" s="117" t="s">
        <v>8195</v>
      </c>
    </row>
    <row r="6280" spans="48:56" x14ac:dyDescent="0.25">
      <c r="AV6280" s="201"/>
      <c r="AW6280" s="201"/>
      <c r="AX6280" s="201"/>
      <c r="AZ6280" s="201"/>
      <c r="BB6280"/>
      <c r="BD6280" s="117" t="s">
        <v>8196</v>
      </c>
    </row>
    <row r="6281" spans="48:56" x14ac:dyDescent="0.25">
      <c r="AV6281" s="201"/>
      <c r="AW6281" s="201"/>
      <c r="AX6281" s="201"/>
      <c r="AZ6281" s="201"/>
      <c r="BB6281"/>
      <c r="BD6281" s="117" t="s">
        <v>8197</v>
      </c>
    </row>
    <row r="6282" spans="48:56" x14ac:dyDescent="0.25">
      <c r="AV6282" s="201"/>
      <c r="AW6282" s="201"/>
      <c r="AX6282" s="201"/>
      <c r="AZ6282" s="201"/>
      <c r="BB6282"/>
      <c r="BD6282" s="117" t="s">
        <v>8198</v>
      </c>
    </row>
    <row r="6283" spans="48:56" x14ac:dyDescent="0.25">
      <c r="AV6283" s="201"/>
      <c r="AW6283" s="201"/>
      <c r="AX6283" s="201"/>
      <c r="AZ6283" s="201"/>
      <c r="BB6283"/>
      <c r="BD6283" s="117" t="s">
        <v>8199</v>
      </c>
    </row>
    <row r="6284" spans="48:56" x14ac:dyDescent="0.25">
      <c r="AV6284" s="201"/>
      <c r="AW6284" s="201"/>
      <c r="AX6284" s="201"/>
      <c r="AZ6284" s="201"/>
      <c r="BB6284"/>
      <c r="BD6284" s="117" t="s">
        <v>8200</v>
      </c>
    </row>
    <row r="6285" spans="48:56" x14ac:dyDescent="0.25">
      <c r="AV6285" s="201"/>
      <c r="AW6285" s="201"/>
      <c r="AX6285" s="201"/>
      <c r="AZ6285" s="201"/>
      <c r="BB6285"/>
      <c r="BD6285" s="117" t="s">
        <v>8201</v>
      </c>
    </row>
    <row r="6286" spans="48:56" x14ac:dyDescent="0.25">
      <c r="AV6286" s="201"/>
      <c r="AW6286" s="201"/>
      <c r="AX6286" s="201"/>
      <c r="AZ6286" s="201"/>
      <c r="BB6286"/>
      <c r="BD6286" s="117" t="s">
        <v>8202</v>
      </c>
    </row>
    <row r="6287" spans="48:56" x14ac:dyDescent="0.25">
      <c r="AV6287" s="201"/>
      <c r="AW6287" s="201"/>
      <c r="AX6287" s="201"/>
      <c r="AZ6287" s="201"/>
      <c r="BB6287"/>
      <c r="BD6287" s="117" t="s">
        <v>8203</v>
      </c>
    </row>
    <row r="6288" spans="48:56" x14ac:dyDescent="0.25">
      <c r="AV6288" s="201"/>
      <c r="AW6288" s="201"/>
      <c r="AX6288" s="201"/>
      <c r="AZ6288" s="201"/>
      <c r="BB6288"/>
      <c r="BD6288" s="117" t="s">
        <v>8204</v>
      </c>
    </row>
    <row r="6289" spans="48:56" x14ac:dyDescent="0.25">
      <c r="AV6289" s="201"/>
      <c r="AW6289" s="201"/>
      <c r="AX6289" s="201"/>
      <c r="AZ6289" s="201"/>
      <c r="BB6289"/>
      <c r="BD6289" s="117" t="s">
        <v>8205</v>
      </c>
    </row>
    <row r="6290" spans="48:56" x14ac:dyDescent="0.25">
      <c r="AV6290" s="201"/>
      <c r="AW6290" s="201"/>
      <c r="AX6290" s="201"/>
      <c r="AZ6290" s="201"/>
      <c r="BB6290"/>
      <c r="BD6290" s="117" t="s">
        <v>8206</v>
      </c>
    </row>
    <row r="6291" spans="48:56" x14ac:dyDescent="0.25">
      <c r="AV6291" s="201"/>
      <c r="AW6291" s="201"/>
      <c r="AX6291" s="201"/>
      <c r="AZ6291" s="201"/>
      <c r="BB6291"/>
      <c r="BD6291" s="117" t="s">
        <v>8207</v>
      </c>
    </row>
    <row r="6292" spans="48:56" x14ac:dyDescent="0.25">
      <c r="AV6292" s="201"/>
      <c r="AW6292" s="201"/>
      <c r="AX6292" s="201"/>
      <c r="AZ6292" s="201"/>
      <c r="BB6292"/>
      <c r="BD6292" s="117" t="s">
        <v>8208</v>
      </c>
    </row>
    <row r="6293" spans="48:56" x14ac:dyDescent="0.25">
      <c r="AV6293" s="201"/>
      <c r="AW6293" s="201"/>
      <c r="AX6293" s="201"/>
      <c r="AZ6293" s="201"/>
      <c r="BB6293"/>
      <c r="BD6293" s="117" t="s">
        <v>8209</v>
      </c>
    </row>
    <row r="6294" spans="48:56" x14ac:dyDescent="0.25">
      <c r="AV6294" s="201"/>
      <c r="AW6294" s="201"/>
      <c r="AX6294" s="201"/>
      <c r="AZ6294" s="201"/>
      <c r="BB6294"/>
      <c r="BD6294" s="117" t="s">
        <v>8210</v>
      </c>
    </row>
    <row r="6295" spans="48:56" x14ac:dyDescent="0.25">
      <c r="AV6295" s="201"/>
      <c r="AW6295" s="201"/>
      <c r="AX6295" s="201"/>
      <c r="AZ6295" s="201"/>
      <c r="BB6295"/>
      <c r="BD6295" s="117" t="s">
        <v>8211</v>
      </c>
    </row>
    <row r="6296" spans="48:56" x14ac:dyDescent="0.25">
      <c r="AV6296" s="201"/>
      <c r="AW6296" s="201"/>
      <c r="AX6296" s="201"/>
      <c r="AZ6296" s="201"/>
      <c r="BB6296"/>
      <c r="BD6296" s="117" t="s">
        <v>8212</v>
      </c>
    </row>
    <row r="6297" spans="48:56" x14ac:dyDescent="0.25">
      <c r="AV6297" s="201"/>
      <c r="AW6297" s="201"/>
      <c r="AX6297" s="201"/>
      <c r="AZ6297" s="201"/>
      <c r="BB6297"/>
      <c r="BD6297" s="117" t="s">
        <v>8213</v>
      </c>
    </row>
    <row r="6298" spans="48:56" x14ac:dyDescent="0.25">
      <c r="AV6298" s="201"/>
      <c r="AW6298" s="201"/>
      <c r="AX6298" s="201"/>
      <c r="AZ6298" s="201"/>
      <c r="BB6298"/>
      <c r="BD6298" s="117" t="s">
        <v>8214</v>
      </c>
    </row>
    <row r="6299" spans="48:56" x14ac:dyDescent="0.25">
      <c r="AV6299" s="201"/>
      <c r="AW6299" s="201"/>
      <c r="AX6299" s="201"/>
      <c r="AZ6299" s="201"/>
      <c r="BB6299"/>
      <c r="BD6299" s="117" t="s">
        <v>8215</v>
      </c>
    </row>
    <row r="6300" spans="48:56" x14ac:dyDescent="0.25">
      <c r="AV6300" s="201"/>
      <c r="AW6300" s="201"/>
      <c r="AX6300" s="201"/>
      <c r="AZ6300" s="201"/>
      <c r="BB6300"/>
      <c r="BD6300" s="117" t="s">
        <v>8216</v>
      </c>
    </row>
    <row r="6301" spans="48:56" x14ac:dyDescent="0.25">
      <c r="AV6301" s="201"/>
      <c r="AW6301" s="201"/>
      <c r="AX6301" s="201"/>
      <c r="AZ6301" s="201"/>
      <c r="BB6301"/>
      <c r="BD6301" s="117" t="s">
        <v>8217</v>
      </c>
    </row>
    <row r="6302" spans="48:56" x14ac:dyDescent="0.25">
      <c r="AV6302" s="201"/>
      <c r="AW6302" s="201"/>
      <c r="AX6302" s="201"/>
      <c r="AZ6302" s="201"/>
      <c r="BB6302"/>
      <c r="BD6302" s="117" t="s">
        <v>8218</v>
      </c>
    </row>
    <row r="6303" spans="48:56" x14ac:dyDescent="0.25">
      <c r="AV6303" s="201"/>
      <c r="AW6303" s="201"/>
      <c r="AX6303" s="201"/>
      <c r="AZ6303" s="201"/>
      <c r="BB6303"/>
      <c r="BD6303" s="117" t="s">
        <v>8219</v>
      </c>
    </row>
    <row r="6304" spans="48:56" x14ac:dyDescent="0.25">
      <c r="AV6304" s="201"/>
      <c r="AW6304" s="201"/>
      <c r="AX6304" s="201"/>
      <c r="AZ6304" s="201"/>
      <c r="BB6304"/>
      <c r="BD6304" s="117" t="s">
        <v>8220</v>
      </c>
    </row>
    <row r="6305" spans="48:56" x14ac:dyDescent="0.25">
      <c r="AV6305" s="201"/>
      <c r="AW6305" s="201"/>
      <c r="AX6305" s="201"/>
      <c r="AZ6305" s="201"/>
      <c r="BB6305"/>
      <c r="BD6305" s="117" t="s">
        <v>8221</v>
      </c>
    </row>
    <row r="6306" spans="48:56" x14ac:dyDescent="0.25">
      <c r="AV6306" s="201"/>
      <c r="AW6306" s="201"/>
      <c r="AX6306" s="201"/>
      <c r="AZ6306" s="201"/>
      <c r="BB6306"/>
      <c r="BD6306" s="117" t="s">
        <v>8222</v>
      </c>
    </row>
    <row r="6307" spans="48:56" x14ac:dyDescent="0.25">
      <c r="AV6307" s="201"/>
      <c r="AW6307" s="201"/>
      <c r="AX6307" s="201"/>
      <c r="AZ6307" s="201"/>
      <c r="BB6307"/>
      <c r="BD6307" s="117" t="s">
        <v>8223</v>
      </c>
    </row>
    <row r="6308" spans="48:56" x14ac:dyDescent="0.25">
      <c r="AV6308" s="201"/>
      <c r="AW6308" s="201"/>
      <c r="AX6308" s="201"/>
      <c r="AZ6308" s="201"/>
      <c r="BB6308"/>
      <c r="BD6308" s="117" t="s">
        <v>8224</v>
      </c>
    </row>
    <row r="6309" spans="48:56" x14ac:dyDescent="0.25">
      <c r="AV6309" s="201"/>
      <c r="AW6309" s="201"/>
      <c r="AX6309" s="201"/>
      <c r="AZ6309" s="201"/>
      <c r="BB6309"/>
      <c r="BD6309" s="117" t="s">
        <v>8225</v>
      </c>
    </row>
    <row r="6310" spans="48:56" x14ac:dyDescent="0.25">
      <c r="AV6310" s="201"/>
      <c r="AW6310" s="201"/>
      <c r="AX6310" s="201"/>
      <c r="AZ6310" s="201"/>
      <c r="BB6310"/>
      <c r="BD6310" s="117" t="s">
        <v>8226</v>
      </c>
    </row>
    <row r="6311" spans="48:56" x14ac:dyDescent="0.25">
      <c r="AV6311" s="201"/>
      <c r="AW6311" s="201"/>
      <c r="AX6311" s="201"/>
      <c r="AZ6311" s="201"/>
      <c r="BB6311"/>
      <c r="BD6311" s="117" t="s">
        <v>8227</v>
      </c>
    </row>
    <row r="6312" spans="48:56" x14ac:dyDescent="0.25">
      <c r="AV6312" s="201"/>
      <c r="AW6312" s="201"/>
      <c r="AX6312" s="201"/>
      <c r="AZ6312" s="201"/>
      <c r="BB6312"/>
      <c r="BD6312" s="117" t="s">
        <v>8228</v>
      </c>
    </row>
    <row r="6313" spans="48:56" x14ac:dyDescent="0.25">
      <c r="AV6313" s="201"/>
      <c r="AW6313" s="201"/>
      <c r="AX6313" s="201"/>
      <c r="AZ6313" s="201"/>
      <c r="BB6313"/>
      <c r="BD6313" s="117" t="s">
        <v>8229</v>
      </c>
    </row>
    <row r="6314" spans="48:56" x14ac:dyDescent="0.25">
      <c r="AV6314" s="201"/>
      <c r="AW6314" s="201"/>
      <c r="AX6314" s="201"/>
      <c r="AZ6314" s="201"/>
      <c r="BB6314"/>
      <c r="BD6314" s="117" t="s">
        <v>8230</v>
      </c>
    </row>
    <row r="6315" spans="48:56" x14ac:dyDescent="0.25">
      <c r="AV6315" s="201"/>
      <c r="AW6315" s="201"/>
      <c r="AX6315" s="201"/>
      <c r="AZ6315" s="201"/>
      <c r="BB6315"/>
      <c r="BD6315" s="117" t="s">
        <v>8231</v>
      </c>
    </row>
    <row r="6316" spans="48:56" x14ac:dyDescent="0.25">
      <c r="AV6316" s="201"/>
      <c r="AW6316" s="201"/>
      <c r="AX6316" s="201"/>
      <c r="AZ6316" s="201"/>
      <c r="BB6316"/>
      <c r="BD6316" s="117" t="s">
        <v>8232</v>
      </c>
    </row>
    <row r="6317" spans="48:56" x14ac:dyDescent="0.25">
      <c r="AV6317" s="201"/>
      <c r="AW6317" s="201"/>
      <c r="AX6317" s="201"/>
      <c r="AZ6317" s="201"/>
      <c r="BB6317"/>
      <c r="BD6317" s="117" t="s">
        <v>8233</v>
      </c>
    </row>
    <row r="6318" spans="48:56" x14ac:dyDescent="0.25">
      <c r="AV6318" s="201"/>
      <c r="AW6318" s="201"/>
      <c r="AX6318" s="201"/>
      <c r="AZ6318" s="201"/>
      <c r="BB6318"/>
      <c r="BD6318" s="117" t="s">
        <v>8234</v>
      </c>
    </row>
    <row r="6319" spans="48:56" x14ac:dyDescent="0.25">
      <c r="AV6319" s="201"/>
      <c r="AW6319" s="201"/>
      <c r="AX6319" s="201"/>
      <c r="AZ6319" s="201"/>
      <c r="BB6319"/>
      <c r="BD6319" s="117" t="s">
        <v>8235</v>
      </c>
    </row>
    <row r="6320" spans="48:56" x14ac:dyDescent="0.25">
      <c r="AV6320" s="201"/>
      <c r="AW6320" s="201"/>
      <c r="AX6320" s="201"/>
      <c r="AZ6320" s="201"/>
      <c r="BB6320"/>
      <c r="BD6320" s="117" t="s">
        <v>8236</v>
      </c>
    </row>
    <row r="6321" spans="48:56" x14ac:dyDescent="0.25">
      <c r="AV6321" s="201"/>
      <c r="AW6321" s="201"/>
      <c r="AX6321" s="201"/>
      <c r="AZ6321" s="201"/>
      <c r="BB6321"/>
      <c r="BD6321" s="117" t="s">
        <v>8237</v>
      </c>
    </row>
    <row r="6322" spans="48:56" x14ac:dyDescent="0.25">
      <c r="AV6322" s="201"/>
      <c r="AW6322" s="201"/>
      <c r="AX6322" s="201"/>
      <c r="AZ6322" s="201"/>
      <c r="BB6322"/>
      <c r="BD6322" s="117" t="s">
        <v>8238</v>
      </c>
    </row>
    <row r="6323" spans="48:56" x14ac:dyDescent="0.25">
      <c r="AV6323" s="201"/>
      <c r="AW6323" s="201"/>
      <c r="AX6323" s="201"/>
      <c r="AZ6323" s="201"/>
      <c r="BB6323"/>
      <c r="BD6323" s="117" t="s">
        <v>8239</v>
      </c>
    </row>
    <row r="6324" spans="48:56" x14ac:dyDescent="0.25">
      <c r="AV6324" s="201"/>
      <c r="AW6324" s="201"/>
      <c r="AX6324" s="201"/>
      <c r="AZ6324" s="201"/>
      <c r="BB6324"/>
      <c r="BD6324" s="117" t="s">
        <v>8240</v>
      </c>
    </row>
    <row r="6325" spans="48:56" x14ac:dyDescent="0.25">
      <c r="AV6325" s="201"/>
      <c r="AW6325" s="201"/>
      <c r="AX6325" s="201"/>
      <c r="AZ6325" s="201"/>
      <c r="BB6325"/>
      <c r="BD6325" s="117" t="s">
        <v>8241</v>
      </c>
    </row>
    <row r="6326" spans="48:56" x14ac:dyDescent="0.25">
      <c r="AV6326" s="201"/>
      <c r="AW6326" s="201"/>
      <c r="AX6326" s="201"/>
      <c r="AZ6326" s="201"/>
      <c r="BB6326"/>
      <c r="BD6326" s="117" t="s">
        <v>8242</v>
      </c>
    </row>
    <row r="6327" spans="48:56" x14ac:dyDescent="0.25">
      <c r="AV6327" s="201"/>
      <c r="AW6327" s="201"/>
      <c r="AX6327" s="201"/>
      <c r="AZ6327" s="201"/>
      <c r="BB6327"/>
      <c r="BD6327" s="117" t="s">
        <v>8243</v>
      </c>
    </row>
    <row r="6328" spans="48:56" x14ac:dyDescent="0.25">
      <c r="AV6328" s="201"/>
      <c r="AW6328" s="201"/>
      <c r="AX6328" s="201"/>
      <c r="AZ6328" s="201"/>
      <c r="BB6328"/>
      <c r="BD6328" s="117" t="s">
        <v>8244</v>
      </c>
    </row>
    <row r="6329" spans="48:56" x14ac:dyDescent="0.25">
      <c r="AV6329" s="201"/>
      <c r="AW6329" s="201"/>
      <c r="AX6329" s="201"/>
      <c r="AZ6329" s="201"/>
      <c r="BB6329"/>
      <c r="BD6329" s="117" t="s">
        <v>8245</v>
      </c>
    </row>
    <row r="6330" spans="48:56" x14ac:dyDescent="0.25">
      <c r="AV6330" s="201"/>
      <c r="AW6330" s="201"/>
      <c r="AX6330" s="201"/>
      <c r="AZ6330" s="201"/>
      <c r="BB6330"/>
      <c r="BD6330" s="117" t="s">
        <v>8246</v>
      </c>
    </row>
    <row r="6331" spans="48:56" x14ac:dyDescent="0.25">
      <c r="AV6331" s="201"/>
      <c r="AW6331" s="201"/>
      <c r="AX6331" s="201"/>
      <c r="AZ6331" s="201"/>
      <c r="BB6331"/>
      <c r="BD6331" s="117" t="s">
        <v>8247</v>
      </c>
    </row>
    <row r="6332" spans="48:56" x14ac:dyDescent="0.25">
      <c r="AV6332" s="201"/>
      <c r="AW6332" s="201"/>
      <c r="AX6332" s="201"/>
      <c r="AZ6332" s="201"/>
      <c r="BB6332"/>
      <c r="BD6332" s="117" t="s">
        <v>8248</v>
      </c>
    </row>
    <row r="6333" spans="48:56" x14ac:dyDescent="0.25">
      <c r="AV6333" s="201"/>
      <c r="AW6333" s="201"/>
      <c r="AX6333" s="201"/>
      <c r="AZ6333" s="201"/>
      <c r="BB6333"/>
      <c r="BD6333" s="117" t="s">
        <v>8249</v>
      </c>
    </row>
    <row r="6334" spans="48:56" x14ac:dyDescent="0.25">
      <c r="AV6334" s="201"/>
      <c r="AW6334" s="201"/>
      <c r="AX6334" s="201"/>
      <c r="AZ6334" s="201"/>
      <c r="BB6334"/>
      <c r="BD6334" s="117" t="s">
        <v>8250</v>
      </c>
    </row>
    <row r="6335" spans="48:56" x14ac:dyDescent="0.25">
      <c r="AV6335" s="201"/>
      <c r="AW6335" s="201"/>
      <c r="AX6335" s="201"/>
      <c r="AZ6335" s="201"/>
      <c r="BB6335"/>
      <c r="BD6335" s="117" t="s">
        <v>8251</v>
      </c>
    </row>
    <row r="6336" spans="48:56" x14ac:dyDescent="0.25">
      <c r="AV6336" s="201"/>
      <c r="AW6336" s="201"/>
      <c r="AX6336" s="201"/>
      <c r="AZ6336" s="201"/>
      <c r="BB6336"/>
      <c r="BD6336" s="117" t="s">
        <v>8252</v>
      </c>
    </row>
    <row r="6337" spans="48:56" x14ac:dyDescent="0.25">
      <c r="AV6337" s="201"/>
      <c r="AW6337" s="201"/>
      <c r="AX6337" s="201"/>
      <c r="AZ6337" s="201"/>
      <c r="BB6337"/>
      <c r="BD6337" s="117" t="s">
        <v>8253</v>
      </c>
    </row>
    <row r="6338" spans="48:56" x14ac:dyDescent="0.25">
      <c r="AV6338" s="201"/>
      <c r="AW6338" s="201"/>
      <c r="AX6338" s="201"/>
      <c r="AZ6338" s="201"/>
      <c r="BB6338"/>
      <c r="BD6338" s="117" t="s">
        <v>8254</v>
      </c>
    </row>
    <row r="6339" spans="48:56" x14ac:dyDescent="0.25">
      <c r="AV6339" s="201"/>
      <c r="AW6339" s="201"/>
      <c r="AX6339" s="201"/>
      <c r="AZ6339" s="201"/>
      <c r="BB6339"/>
      <c r="BD6339" s="117" t="s">
        <v>8255</v>
      </c>
    </row>
    <row r="6340" spans="48:56" x14ac:dyDescent="0.25">
      <c r="AV6340" s="201"/>
      <c r="AW6340" s="201"/>
      <c r="AX6340" s="201"/>
      <c r="AZ6340" s="201"/>
      <c r="BB6340"/>
      <c r="BD6340" s="117" t="s">
        <v>8256</v>
      </c>
    </row>
    <row r="6341" spans="48:56" x14ac:dyDescent="0.25">
      <c r="AV6341" s="201"/>
      <c r="AW6341" s="201"/>
      <c r="AX6341" s="201"/>
      <c r="AZ6341" s="201"/>
      <c r="BB6341"/>
      <c r="BD6341" s="117" t="s">
        <v>8257</v>
      </c>
    </row>
    <row r="6342" spans="48:56" x14ac:dyDescent="0.25">
      <c r="AV6342" s="201"/>
      <c r="AW6342" s="201"/>
      <c r="AX6342" s="201"/>
      <c r="AZ6342" s="201"/>
      <c r="BB6342"/>
      <c r="BD6342" s="117" t="s">
        <v>8258</v>
      </c>
    </row>
    <row r="6343" spans="48:56" x14ac:dyDescent="0.25">
      <c r="AV6343" s="201"/>
      <c r="AW6343" s="201"/>
      <c r="AX6343" s="201"/>
      <c r="AZ6343" s="201"/>
      <c r="BB6343"/>
      <c r="BD6343" s="117" t="s">
        <v>8259</v>
      </c>
    </row>
    <row r="6344" spans="48:56" x14ac:dyDescent="0.25">
      <c r="AV6344" s="201"/>
      <c r="AW6344" s="201"/>
      <c r="AX6344" s="201"/>
      <c r="AZ6344" s="201"/>
      <c r="BB6344"/>
      <c r="BD6344" s="117" t="s">
        <v>8260</v>
      </c>
    </row>
    <row r="6345" spans="48:56" x14ac:dyDescent="0.25">
      <c r="AV6345" s="201"/>
      <c r="AW6345" s="201"/>
      <c r="AX6345" s="201"/>
      <c r="AZ6345" s="201"/>
      <c r="BB6345"/>
      <c r="BD6345" s="117" t="s">
        <v>8261</v>
      </c>
    </row>
    <row r="6346" spans="48:56" x14ac:dyDescent="0.25">
      <c r="AV6346" s="201"/>
      <c r="AW6346" s="201"/>
      <c r="AX6346" s="201"/>
      <c r="AZ6346" s="201"/>
      <c r="BB6346"/>
      <c r="BD6346" s="117" t="s">
        <v>8262</v>
      </c>
    </row>
    <row r="6347" spans="48:56" x14ac:dyDescent="0.25">
      <c r="AV6347" s="201"/>
      <c r="AW6347" s="201"/>
      <c r="AX6347" s="201"/>
      <c r="AZ6347" s="201"/>
      <c r="BB6347"/>
      <c r="BD6347" s="117" t="s">
        <v>8263</v>
      </c>
    </row>
    <row r="6348" spans="48:56" x14ac:dyDescent="0.25">
      <c r="AV6348" s="201"/>
      <c r="AW6348" s="201"/>
      <c r="AX6348" s="201"/>
      <c r="AZ6348" s="201"/>
      <c r="BB6348"/>
      <c r="BD6348" s="117" t="s">
        <v>8264</v>
      </c>
    </row>
    <row r="6349" spans="48:56" x14ac:dyDescent="0.25">
      <c r="AV6349" s="201"/>
      <c r="AW6349" s="201"/>
      <c r="AX6349" s="201"/>
      <c r="AZ6349" s="201"/>
      <c r="BB6349"/>
      <c r="BD6349" s="117" t="s">
        <v>8265</v>
      </c>
    </row>
    <row r="6350" spans="48:56" x14ac:dyDescent="0.25">
      <c r="AV6350" s="201"/>
      <c r="AW6350" s="201"/>
      <c r="AX6350" s="201"/>
      <c r="AZ6350" s="201"/>
      <c r="BB6350"/>
      <c r="BD6350" s="117" t="s">
        <v>8266</v>
      </c>
    </row>
    <row r="6351" spans="48:56" x14ac:dyDescent="0.25">
      <c r="AV6351" s="201"/>
      <c r="AW6351" s="201"/>
      <c r="AX6351" s="201"/>
      <c r="AZ6351" s="201"/>
      <c r="BB6351"/>
      <c r="BD6351" s="117" t="s">
        <v>8267</v>
      </c>
    </row>
    <row r="6352" spans="48:56" x14ac:dyDescent="0.25">
      <c r="AV6352" s="201"/>
      <c r="AW6352" s="201"/>
      <c r="AX6352" s="201"/>
      <c r="AZ6352" s="201"/>
      <c r="BB6352"/>
      <c r="BD6352" s="117" t="s">
        <v>8268</v>
      </c>
    </row>
    <row r="6353" spans="48:56" x14ac:dyDescent="0.25">
      <c r="AV6353" s="201"/>
      <c r="AW6353" s="201"/>
      <c r="AX6353" s="201"/>
      <c r="AZ6353" s="201"/>
      <c r="BB6353"/>
      <c r="BD6353" s="117" t="s">
        <v>8269</v>
      </c>
    </row>
    <row r="6354" spans="48:56" x14ac:dyDescent="0.25">
      <c r="AV6354" s="201"/>
      <c r="AW6354" s="201"/>
      <c r="AX6354" s="201"/>
      <c r="AZ6354" s="201"/>
      <c r="BB6354"/>
      <c r="BD6354" s="117" t="s">
        <v>8270</v>
      </c>
    </row>
    <row r="6355" spans="48:56" x14ac:dyDescent="0.25">
      <c r="AV6355" s="201"/>
      <c r="AW6355" s="201"/>
      <c r="AX6355" s="201"/>
      <c r="AZ6355" s="201"/>
      <c r="BB6355"/>
      <c r="BD6355" s="117" t="s">
        <v>8271</v>
      </c>
    </row>
    <row r="6356" spans="48:56" x14ac:dyDescent="0.25">
      <c r="AV6356" s="201"/>
      <c r="AW6356" s="201"/>
      <c r="AX6356" s="201"/>
      <c r="AZ6356" s="201"/>
      <c r="BB6356"/>
      <c r="BD6356" s="117" t="s">
        <v>8272</v>
      </c>
    </row>
    <row r="6357" spans="48:56" x14ac:dyDescent="0.25">
      <c r="AV6357" s="201"/>
      <c r="AW6357" s="201"/>
      <c r="AX6357" s="201"/>
      <c r="AZ6357" s="201"/>
      <c r="BB6357"/>
      <c r="BD6357" s="117" t="s">
        <v>8273</v>
      </c>
    </row>
    <row r="6358" spans="48:56" x14ac:dyDescent="0.25">
      <c r="AV6358" s="201"/>
      <c r="AW6358" s="201"/>
      <c r="AX6358" s="201"/>
      <c r="AZ6358" s="201"/>
      <c r="BB6358"/>
      <c r="BD6358" s="117" t="s">
        <v>8274</v>
      </c>
    </row>
    <row r="6359" spans="48:56" x14ac:dyDescent="0.25">
      <c r="AV6359" s="201"/>
      <c r="AW6359" s="201"/>
      <c r="AX6359" s="201"/>
      <c r="AZ6359" s="201"/>
      <c r="BB6359"/>
      <c r="BD6359" s="117" t="s">
        <v>8275</v>
      </c>
    </row>
    <row r="6360" spans="48:56" x14ac:dyDescent="0.25">
      <c r="AV6360" s="201"/>
      <c r="AW6360" s="201"/>
      <c r="AX6360" s="201"/>
      <c r="AZ6360" s="201"/>
      <c r="BB6360"/>
      <c r="BD6360" s="117" t="s">
        <v>8276</v>
      </c>
    </row>
    <row r="6361" spans="48:56" x14ac:dyDescent="0.25">
      <c r="AV6361" s="201"/>
      <c r="AW6361" s="201"/>
      <c r="AX6361" s="201"/>
      <c r="AZ6361" s="201"/>
      <c r="BB6361"/>
      <c r="BD6361" s="117" t="s">
        <v>8277</v>
      </c>
    </row>
    <row r="6362" spans="48:56" x14ac:dyDescent="0.25">
      <c r="AV6362" s="201"/>
      <c r="AW6362" s="201"/>
      <c r="AX6362" s="201"/>
      <c r="AZ6362" s="201"/>
      <c r="BB6362"/>
      <c r="BD6362" s="117" t="s">
        <v>8278</v>
      </c>
    </row>
    <row r="6363" spans="48:56" x14ac:dyDescent="0.25">
      <c r="AV6363" s="201"/>
      <c r="AW6363" s="201"/>
      <c r="AX6363" s="201"/>
      <c r="AZ6363" s="201"/>
      <c r="BB6363"/>
      <c r="BD6363" s="117" t="s">
        <v>8279</v>
      </c>
    </row>
    <row r="6364" spans="48:56" x14ac:dyDescent="0.25">
      <c r="AV6364" s="201"/>
      <c r="AW6364" s="201"/>
      <c r="AX6364" s="201"/>
      <c r="AZ6364" s="201"/>
      <c r="BB6364"/>
      <c r="BD6364" s="117" t="s">
        <v>8280</v>
      </c>
    </row>
    <row r="6365" spans="48:56" x14ac:dyDescent="0.25">
      <c r="AV6365" s="201"/>
      <c r="AW6365" s="201"/>
      <c r="AX6365" s="201"/>
      <c r="AZ6365" s="201"/>
      <c r="BB6365"/>
      <c r="BD6365" s="117" t="s">
        <v>8281</v>
      </c>
    </row>
    <row r="6366" spans="48:56" x14ac:dyDescent="0.25">
      <c r="AV6366" s="201"/>
      <c r="AW6366" s="201"/>
      <c r="AX6366" s="201"/>
      <c r="AZ6366" s="201"/>
      <c r="BB6366"/>
      <c r="BD6366" s="117" t="s">
        <v>8282</v>
      </c>
    </row>
    <row r="6367" spans="48:56" x14ac:dyDescent="0.25">
      <c r="AV6367" s="201"/>
      <c r="AW6367" s="201"/>
      <c r="AX6367" s="201"/>
      <c r="AZ6367" s="201"/>
      <c r="BB6367"/>
      <c r="BD6367" s="117" t="s">
        <v>8283</v>
      </c>
    </row>
    <row r="6368" spans="48:56" x14ac:dyDescent="0.25">
      <c r="AV6368" s="201"/>
      <c r="AW6368" s="201"/>
      <c r="AX6368" s="201"/>
      <c r="AZ6368" s="201"/>
      <c r="BB6368"/>
      <c r="BD6368" s="117" t="s">
        <v>8284</v>
      </c>
    </row>
    <row r="6369" spans="48:56" x14ac:dyDescent="0.25">
      <c r="AV6369" s="201"/>
      <c r="AW6369" s="201"/>
      <c r="AX6369" s="201"/>
      <c r="AZ6369" s="201"/>
      <c r="BB6369"/>
      <c r="BD6369" s="117" t="s">
        <v>8285</v>
      </c>
    </row>
    <row r="6370" spans="48:56" x14ac:dyDescent="0.25">
      <c r="AV6370" s="201"/>
      <c r="AW6370" s="201"/>
      <c r="AX6370" s="201"/>
      <c r="AZ6370" s="201"/>
      <c r="BB6370"/>
      <c r="BD6370" s="117" t="s">
        <v>8286</v>
      </c>
    </row>
    <row r="6371" spans="48:56" x14ac:dyDescent="0.25">
      <c r="AV6371" s="201"/>
      <c r="AW6371" s="201"/>
      <c r="AX6371" s="201"/>
      <c r="AZ6371" s="201"/>
      <c r="BB6371"/>
      <c r="BD6371" s="117" t="s">
        <v>8287</v>
      </c>
    </row>
    <row r="6372" spans="48:56" x14ac:dyDescent="0.25">
      <c r="AV6372" s="201"/>
      <c r="AW6372" s="201"/>
      <c r="AX6372" s="201"/>
      <c r="AZ6372" s="201"/>
      <c r="BB6372"/>
      <c r="BD6372" s="117" t="s">
        <v>8288</v>
      </c>
    </row>
    <row r="6373" spans="48:56" x14ac:dyDescent="0.25">
      <c r="AV6373" s="201"/>
      <c r="AW6373" s="201"/>
      <c r="AX6373" s="201"/>
      <c r="AZ6373" s="201"/>
      <c r="BB6373"/>
      <c r="BD6373" s="117" t="s">
        <v>8289</v>
      </c>
    </row>
    <row r="6374" spans="48:56" x14ac:dyDescent="0.25">
      <c r="AV6374" s="201"/>
      <c r="AW6374" s="201"/>
      <c r="AX6374" s="201"/>
      <c r="AZ6374" s="201"/>
      <c r="BB6374"/>
      <c r="BD6374" s="117" t="s">
        <v>8290</v>
      </c>
    </row>
    <row r="6375" spans="48:56" x14ac:dyDescent="0.25">
      <c r="AV6375" s="201"/>
      <c r="AW6375" s="201"/>
      <c r="AX6375" s="201"/>
      <c r="AZ6375" s="201"/>
      <c r="BB6375"/>
      <c r="BD6375" s="117" t="s">
        <v>8291</v>
      </c>
    </row>
    <row r="6376" spans="48:56" x14ac:dyDescent="0.25">
      <c r="AV6376" s="201"/>
      <c r="AW6376" s="201"/>
      <c r="AX6376" s="201"/>
      <c r="AZ6376" s="201"/>
      <c r="BB6376"/>
      <c r="BD6376" s="117" t="s">
        <v>8292</v>
      </c>
    </row>
    <row r="6377" spans="48:56" x14ac:dyDescent="0.25">
      <c r="AV6377" s="201"/>
      <c r="AW6377" s="201"/>
      <c r="AX6377" s="201"/>
      <c r="AZ6377" s="201"/>
      <c r="BB6377"/>
      <c r="BD6377" s="117" t="s">
        <v>8293</v>
      </c>
    </row>
    <row r="6378" spans="48:56" x14ac:dyDescent="0.25">
      <c r="AV6378" s="201"/>
      <c r="AW6378" s="201"/>
      <c r="AX6378" s="201"/>
      <c r="AZ6378" s="201"/>
      <c r="BB6378"/>
      <c r="BD6378" s="117" t="s">
        <v>8294</v>
      </c>
    </row>
    <row r="6379" spans="48:56" x14ac:dyDescent="0.25">
      <c r="AV6379" s="201"/>
      <c r="AW6379" s="201"/>
      <c r="AX6379" s="201"/>
      <c r="AZ6379" s="201"/>
      <c r="BB6379"/>
      <c r="BD6379" s="117" t="s">
        <v>8295</v>
      </c>
    </row>
    <row r="6380" spans="48:56" x14ac:dyDescent="0.25">
      <c r="AV6380" s="201"/>
      <c r="AW6380" s="201"/>
      <c r="AX6380" s="201"/>
      <c r="AZ6380" s="201"/>
      <c r="BB6380"/>
      <c r="BD6380" s="117" t="s">
        <v>8296</v>
      </c>
    </row>
    <row r="6381" spans="48:56" x14ac:dyDescent="0.25">
      <c r="AV6381" s="201"/>
      <c r="AW6381" s="201"/>
      <c r="AX6381" s="201"/>
      <c r="AZ6381" s="201"/>
      <c r="BB6381"/>
      <c r="BD6381" s="117" t="s">
        <v>8297</v>
      </c>
    </row>
    <row r="6382" spans="48:56" x14ac:dyDescent="0.25">
      <c r="AV6382" s="201"/>
      <c r="AW6382" s="201"/>
      <c r="AX6382" s="201"/>
      <c r="AZ6382" s="201"/>
      <c r="BB6382"/>
      <c r="BD6382" s="117" t="s">
        <v>8298</v>
      </c>
    </row>
    <row r="6383" spans="48:56" x14ac:dyDescent="0.25">
      <c r="AV6383" s="201"/>
      <c r="AW6383" s="201"/>
      <c r="AX6383" s="201"/>
      <c r="AZ6383" s="201"/>
      <c r="BB6383"/>
      <c r="BD6383" s="117" t="s">
        <v>8299</v>
      </c>
    </row>
    <row r="6384" spans="48:56" x14ac:dyDescent="0.25">
      <c r="AV6384" s="201"/>
      <c r="AW6384" s="201"/>
      <c r="AX6384" s="201"/>
      <c r="AZ6384" s="201"/>
      <c r="BB6384"/>
      <c r="BD6384" s="117" t="s">
        <v>8300</v>
      </c>
    </row>
    <row r="6385" spans="48:56" x14ac:dyDescent="0.25">
      <c r="AV6385" s="201"/>
      <c r="AW6385" s="201"/>
      <c r="AX6385" s="201"/>
      <c r="AZ6385" s="201"/>
      <c r="BB6385"/>
      <c r="BD6385" s="117" t="s">
        <v>8301</v>
      </c>
    </row>
    <row r="6386" spans="48:56" x14ac:dyDescent="0.25">
      <c r="AV6386" s="201"/>
      <c r="AW6386" s="201"/>
      <c r="AX6386" s="201"/>
      <c r="AZ6386" s="201"/>
      <c r="BB6386"/>
      <c r="BD6386" s="117" t="s">
        <v>8302</v>
      </c>
    </row>
    <row r="6387" spans="48:56" x14ac:dyDescent="0.25">
      <c r="AV6387" s="201"/>
      <c r="AW6387" s="201"/>
      <c r="AX6387" s="201"/>
      <c r="AZ6387" s="201"/>
      <c r="BB6387"/>
      <c r="BD6387" s="117" t="s">
        <v>8303</v>
      </c>
    </row>
    <row r="6388" spans="48:56" x14ac:dyDescent="0.25">
      <c r="AV6388" s="201"/>
      <c r="AW6388" s="201"/>
      <c r="AX6388" s="201"/>
      <c r="AZ6388" s="201"/>
      <c r="BB6388"/>
      <c r="BD6388" s="117" t="s">
        <v>8304</v>
      </c>
    </row>
    <row r="6389" spans="48:56" x14ac:dyDescent="0.25">
      <c r="AV6389" s="201"/>
      <c r="AW6389" s="201"/>
      <c r="AX6389" s="201"/>
      <c r="AZ6389" s="201"/>
      <c r="BB6389"/>
      <c r="BD6389" s="117" t="s">
        <v>8305</v>
      </c>
    </row>
    <row r="6390" spans="48:56" x14ac:dyDescent="0.25">
      <c r="AV6390" s="201"/>
      <c r="AW6390" s="201"/>
      <c r="AX6390" s="201"/>
      <c r="AZ6390" s="201"/>
      <c r="BB6390"/>
      <c r="BD6390" s="117" t="s">
        <v>8306</v>
      </c>
    </row>
    <row r="6391" spans="48:56" x14ac:dyDescent="0.25">
      <c r="AV6391" s="201"/>
      <c r="AW6391" s="201"/>
      <c r="AX6391" s="201"/>
      <c r="AZ6391" s="201"/>
      <c r="BB6391"/>
      <c r="BD6391" s="117" t="s">
        <v>8307</v>
      </c>
    </row>
    <row r="6392" spans="48:56" x14ac:dyDescent="0.25">
      <c r="AV6392" s="201"/>
      <c r="AW6392" s="201"/>
      <c r="AX6392" s="201"/>
      <c r="AZ6392" s="201"/>
      <c r="BB6392"/>
      <c r="BD6392" s="117" t="s">
        <v>8308</v>
      </c>
    </row>
    <row r="6393" spans="48:56" x14ac:dyDescent="0.25">
      <c r="AV6393" s="201"/>
      <c r="AW6393" s="201"/>
      <c r="AX6393" s="201"/>
      <c r="AZ6393" s="201"/>
      <c r="BB6393"/>
      <c r="BD6393" s="117" t="s">
        <v>8309</v>
      </c>
    </row>
    <row r="6394" spans="48:56" x14ac:dyDescent="0.25">
      <c r="AV6394" s="201"/>
      <c r="AW6394" s="201"/>
      <c r="AX6394" s="201"/>
      <c r="AZ6394" s="201"/>
      <c r="BB6394"/>
      <c r="BD6394" s="117" t="s">
        <v>8310</v>
      </c>
    </row>
    <row r="6395" spans="48:56" x14ac:dyDescent="0.25">
      <c r="AV6395" s="201"/>
      <c r="AW6395" s="201"/>
      <c r="AX6395" s="201"/>
      <c r="AZ6395" s="201"/>
      <c r="BB6395"/>
      <c r="BD6395" s="117" t="s">
        <v>8311</v>
      </c>
    </row>
    <row r="6396" spans="48:56" x14ac:dyDescent="0.25">
      <c r="AV6396" s="201"/>
      <c r="AW6396" s="201"/>
      <c r="AX6396" s="201"/>
      <c r="AZ6396" s="201"/>
      <c r="BB6396"/>
      <c r="BD6396" s="117" t="s">
        <v>8312</v>
      </c>
    </row>
    <row r="6397" spans="48:56" x14ac:dyDescent="0.25">
      <c r="AV6397" s="201"/>
      <c r="AW6397" s="201"/>
      <c r="AX6397" s="201"/>
      <c r="AZ6397" s="201"/>
      <c r="BB6397"/>
      <c r="BD6397" s="117" t="s">
        <v>8313</v>
      </c>
    </row>
    <row r="6398" spans="48:56" x14ac:dyDescent="0.25">
      <c r="AV6398" s="201"/>
      <c r="AW6398" s="201"/>
      <c r="AX6398" s="201"/>
      <c r="AZ6398" s="201"/>
      <c r="BB6398"/>
      <c r="BD6398" s="117" t="s">
        <v>8314</v>
      </c>
    </row>
    <row r="6399" spans="48:56" x14ac:dyDescent="0.25">
      <c r="AV6399" s="201"/>
      <c r="AW6399" s="201"/>
      <c r="AX6399" s="201"/>
      <c r="AZ6399" s="201"/>
      <c r="BB6399"/>
      <c r="BD6399" s="117" t="s">
        <v>8315</v>
      </c>
    </row>
    <row r="6400" spans="48:56" x14ac:dyDescent="0.25">
      <c r="AV6400" s="201"/>
      <c r="AW6400" s="201"/>
      <c r="AX6400" s="201"/>
      <c r="AZ6400" s="201"/>
      <c r="BB6400"/>
      <c r="BD6400" s="117" t="s">
        <v>8316</v>
      </c>
    </row>
    <row r="6401" spans="48:56" x14ac:dyDescent="0.25">
      <c r="AV6401" s="201"/>
      <c r="AW6401" s="201"/>
      <c r="AX6401" s="201"/>
      <c r="AZ6401" s="201"/>
      <c r="BB6401"/>
      <c r="BD6401" s="117" t="s">
        <v>8317</v>
      </c>
    </row>
    <row r="6402" spans="48:56" x14ac:dyDescent="0.25">
      <c r="AV6402" s="201"/>
      <c r="AW6402" s="201"/>
      <c r="AX6402" s="201"/>
      <c r="AZ6402" s="201"/>
      <c r="BB6402"/>
      <c r="BD6402" s="117" t="s">
        <v>8318</v>
      </c>
    </row>
    <row r="6403" spans="48:56" x14ac:dyDescent="0.25">
      <c r="AV6403" s="201"/>
      <c r="AW6403" s="201"/>
      <c r="AX6403" s="201"/>
      <c r="AZ6403" s="201"/>
      <c r="BB6403"/>
      <c r="BD6403" s="117" t="s">
        <v>8319</v>
      </c>
    </row>
    <row r="6404" spans="48:56" x14ac:dyDescent="0.25">
      <c r="AV6404" s="201"/>
      <c r="AW6404" s="201"/>
      <c r="AX6404" s="201"/>
      <c r="AZ6404" s="201"/>
      <c r="BB6404"/>
      <c r="BD6404" s="117" t="s">
        <v>8320</v>
      </c>
    </row>
    <row r="6405" spans="48:56" x14ac:dyDescent="0.25">
      <c r="AV6405" s="201"/>
      <c r="AW6405" s="201"/>
      <c r="AX6405" s="201"/>
      <c r="AZ6405" s="201"/>
      <c r="BB6405"/>
      <c r="BD6405" s="117" t="s">
        <v>8321</v>
      </c>
    </row>
    <row r="6406" spans="48:56" x14ac:dyDescent="0.25">
      <c r="AV6406" s="201"/>
      <c r="AW6406" s="201"/>
      <c r="AX6406" s="201"/>
      <c r="AZ6406" s="201"/>
      <c r="BB6406"/>
      <c r="BD6406" s="117" t="s">
        <v>8322</v>
      </c>
    </row>
    <row r="6407" spans="48:56" x14ac:dyDescent="0.25">
      <c r="AV6407" s="201"/>
      <c r="AW6407" s="201"/>
      <c r="AX6407" s="201"/>
      <c r="AZ6407" s="201"/>
      <c r="BB6407"/>
      <c r="BD6407" s="117" t="s">
        <v>8323</v>
      </c>
    </row>
    <row r="6408" spans="48:56" x14ac:dyDescent="0.25">
      <c r="AV6408" s="201"/>
      <c r="AW6408" s="201"/>
      <c r="AX6408" s="201"/>
      <c r="AZ6408" s="201"/>
      <c r="BB6408"/>
      <c r="BD6408" s="117" t="s">
        <v>8324</v>
      </c>
    </row>
    <row r="6409" spans="48:56" x14ac:dyDescent="0.25">
      <c r="AV6409" s="201"/>
      <c r="AW6409" s="201"/>
      <c r="AX6409" s="201"/>
      <c r="AZ6409" s="201"/>
      <c r="BB6409"/>
      <c r="BD6409" s="117" t="s">
        <v>8325</v>
      </c>
    </row>
    <row r="6410" spans="48:56" x14ac:dyDescent="0.25">
      <c r="AV6410" s="201"/>
      <c r="AW6410" s="201"/>
      <c r="AX6410" s="201"/>
      <c r="AZ6410" s="201"/>
      <c r="BB6410"/>
      <c r="BD6410" s="117" t="s">
        <v>8326</v>
      </c>
    </row>
    <row r="6411" spans="48:56" x14ac:dyDescent="0.25">
      <c r="AV6411" s="201"/>
      <c r="AW6411" s="201"/>
      <c r="AX6411" s="201"/>
      <c r="AZ6411" s="201"/>
      <c r="BB6411"/>
      <c r="BD6411" s="117" t="s">
        <v>8327</v>
      </c>
    </row>
    <row r="6412" spans="48:56" x14ac:dyDescent="0.25">
      <c r="AV6412" s="201"/>
      <c r="AW6412" s="201"/>
      <c r="AX6412" s="201"/>
      <c r="AZ6412" s="201"/>
      <c r="BB6412"/>
      <c r="BD6412" s="117" t="s">
        <v>8328</v>
      </c>
    </row>
    <row r="6413" spans="48:56" x14ac:dyDescent="0.25">
      <c r="AV6413" s="201"/>
      <c r="AW6413" s="201"/>
      <c r="AX6413" s="201"/>
      <c r="AZ6413" s="201"/>
      <c r="BB6413"/>
      <c r="BD6413" s="117" t="s">
        <v>8329</v>
      </c>
    </row>
    <row r="6414" spans="48:56" x14ac:dyDescent="0.25">
      <c r="AV6414" s="201"/>
      <c r="AW6414" s="201"/>
      <c r="AX6414" s="201"/>
      <c r="AZ6414" s="201"/>
      <c r="BB6414"/>
      <c r="BD6414" s="117" t="s">
        <v>8330</v>
      </c>
    </row>
    <row r="6415" spans="48:56" x14ac:dyDescent="0.25">
      <c r="AV6415" s="201"/>
      <c r="AW6415" s="201"/>
      <c r="AX6415" s="201"/>
      <c r="AZ6415" s="201"/>
      <c r="BB6415"/>
      <c r="BD6415" s="117" t="s">
        <v>8331</v>
      </c>
    </row>
    <row r="6416" spans="48:56" x14ac:dyDescent="0.25">
      <c r="AV6416" s="201"/>
      <c r="AW6416" s="201"/>
      <c r="AX6416" s="201"/>
      <c r="AZ6416" s="201"/>
      <c r="BB6416"/>
      <c r="BD6416" s="117" t="s">
        <v>8332</v>
      </c>
    </row>
    <row r="6417" spans="48:56" x14ac:dyDescent="0.25">
      <c r="AV6417" s="201"/>
      <c r="AW6417" s="201"/>
      <c r="AX6417" s="201"/>
      <c r="AZ6417" s="201"/>
      <c r="BB6417"/>
      <c r="BD6417" s="117" t="s">
        <v>8333</v>
      </c>
    </row>
    <row r="6418" spans="48:56" x14ac:dyDescent="0.25">
      <c r="AV6418" s="201"/>
      <c r="AW6418" s="201"/>
      <c r="AX6418" s="201"/>
      <c r="AZ6418" s="201"/>
      <c r="BB6418"/>
      <c r="BD6418" s="117" t="s">
        <v>8334</v>
      </c>
    </row>
    <row r="6419" spans="48:56" x14ac:dyDescent="0.25">
      <c r="AV6419" s="201"/>
      <c r="AW6419" s="201"/>
      <c r="AX6419" s="201"/>
      <c r="AZ6419" s="201"/>
      <c r="BB6419"/>
      <c r="BD6419" s="117" t="s">
        <v>8335</v>
      </c>
    </row>
    <row r="6420" spans="48:56" x14ac:dyDescent="0.25">
      <c r="AV6420" s="201"/>
      <c r="AW6420" s="201"/>
      <c r="AX6420" s="201"/>
      <c r="AZ6420" s="201"/>
      <c r="BB6420"/>
      <c r="BD6420" s="117" t="s">
        <v>8336</v>
      </c>
    </row>
    <row r="6421" spans="48:56" x14ac:dyDescent="0.25">
      <c r="AV6421" s="201"/>
      <c r="AW6421" s="201"/>
      <c r="AX6421" s="201"/>
      <c r="AZ6421" s="201"/>
      <c r="BB6421"/>
      <c r="BD6421" s="117" t="s">
        <v>8337</v>
      </c>
    </row>
    <row r="6422" spans="48:56" x14ac:dyDescent="0.25">
      <c r="AV6422" s="201"/>
      <c r="AW6422" s="201"/>
      <c r="AX6422" s="201"/>
      <c r="AZ6422" s="201"/>
      <c r="BB6422"/>
      <c r="BD6422" s="117" t="s">
        <v>8338</v>
      </c>
    </row>
    <row r="6423" spans="48:56" x14ac:dyDescent="0.25">
      <c r="AV6423" s="201"/>
      <c r="AW6423" s="201"/>
      <c r="AX6423" s="201"/>
      <c r="AZ6423" s="201"/>
      <c r="BB6423"/>
      <c r="BD6423" s="117" t="s">
        <v>8339</v>
      </c>
    </row>
    <row r="6424" spans="48:56" x14ac:dyDescent="0.25">
      <c r="AV6424" s="201"/>
      <c r="AW6424" s="201"/>
      <c r="AX6424" s="201"/>
      <c r="AZ6424" s="201"/>
      <c r="BB6424"/>
      <c r="BD6424" s="117" t="s">
        <v>8340</v>
      </c>
    </row>
    <row r="6425" spans="48:56" x14ac:dyDescent="0.25">
      <c r="AV6425" s="201"/>
      <c r="AW6425" s="201"/>
      <c r="AX6425" s="201"/>
      <c r="AZ6425" s="201"/>
      <c r="BB6425"/>
      <c r="BD6425" s="117" t="s">
        <v>8341</v>
      </c>
    </row>
    <row r="6426" spans="48:56" x14ac:dyDescent="0.25">
      <c r="AV6426" s="201"/>
      <c r="AW6426" s="201"/>
      <c r="AX6426" s="201"/>
      <c r="AZ6426" s="201"/>
      <c r="BB6426"/>
      <c r="BD6426" s="117" t="s">
        <v>8342</v>
      </c>
    </row>
    <row r="6427" spans="48:56" x14ac:dyDescent="0.25">
      <c r="AV6427" s="201"/>
      <c r="AW6427" s="201"/>
      <c r="AX6427" s="201"/>
      <c r="AZ6427" s="201"/>
      <c r="BB6427"/>
      <c r="BD6427" s="117" t="s">
        <v>8343</v>
      </c>
    </row>
    <row r="6428" spans="48:56" x14ac:dyDescent="0.25">
      <c r="AV6428" s="201"/>
      <c r="AW6428" s="201"/>
      <c r="AX6428" s="201"/>
      <c r="AZ6428" s="201"/>
      <c r="BB6428"/>
      <c r="BD6428" s="117" t="s">
        <v>8344</v>
      </c>
    </row>
    <row r="6429" spans="48:56" x14ac:dyDescent="0.25">
      <c r="AV6429" s="201"/>
      <c r="AW6429" s="201"/>
      <c r="AX6429" s="201"/>
      <c r="AZ6429" s="201"/>
      <c r="BB6429"/>
      <c r="BD6429" s="117" t="s">
        <v>8345</v>
      </c>
    </row>
    <row r="6430" spans="48:56" x14ac:dyDescent="0.25">
      <c r="AV6430" s="201"/>
      <c r="AW6430" s="201"/>
      <c r="AX6430" s="201"/>
      <c r="AZ6430" s="201"/>
      <c r="BB6430"/>
      <c r="BD6430" s="117" t="s">
        <v>8346</v>
      </c>
    </row>
    <row r="6431" spans="48:56" x14ac:dyDescent="0.25">
      <c r="AV6431" s="201"/>
      <c r="AW6431" s="201"/>
      <c r="AX6431" s="201"/>
      <c r="AZ6431" s="201"/>
      <c r="BB6431"/>
      <c r="BD6431" s="117" t="s">
        <v>8347</v>
      </c>
    </row>
    <row r="6432" spans="48:56" x14ac:dyDescent="0.25">
      <c r="AV6432" s="201"/>
      <c r="AW6432" s="201"/>
      <c r="AX6432" s="201"/>
      <c r="AZ6432" s="201"/>
      <c r="BB6432"/>
      <c r="BD6432" s="117" t="s">
        <v>8348</v>
      </c>
    </row>
    <row r="6433" spans="48:56" x14ac:dyDescent="0.25">
      <c r="AV6433" s="201"/>
      <c r="AW6433" s="201"/>
      <c r="AX6433" s="201"/>
      <c r="AZ6433" s="201"/>
      <c r="BB6433"/>
      <c r="BD6433" s="117" t="s">
        <v>8349</v>
      </c>
    </row>
    <row r="6434" spans="48:56" x14ac:dyDescent="0.25">
      <c r="AV6434" s="201"/>
      <c r="AW6434" s="201"/>
      <c r="AX6434" s="201"/>
      <c r="AZ6434" s="201"/>
      <c r="BB6434"/>
      <c r="BD6434" s="117" t="s">
        <v>8350</v>
      </c>
    </row>
    <row r="6435" spans="48:56" x14ac:dyDescent="0.25">
      <c r="AV6435" s="201"/>
      <c r="AW6435" s="201"/>
      <c r="AX6435" s="201"/>
      <c r="AZ6435" s="201"/>
      <c r="BB6435"/>
      <c r="BD6435" s="117" t="s">
        <v>8351</v>
      </c>
    </row>
    <row r="6436" spans="48:56" x14ac:dyDescent="0.25">
      <c r="AV6436" s="201"/>
      <c r="AW6436" s="201"/>
      <c r="AX6436" s="201"/>
      <c r="AZ6436" s="201"/>
      <c r="BB6436"/>
      <c r="BD6436" s="117" t="s">
        <v>8352</v>
      </c>
    </row>
    <row r="6437" spans="48:56" x14ac:dyDescent="0.25">
      <c r="AV6437" s="201"/>
      <c r="AW6437" s="201"/>
      <c r="AX6437" s="201"/>
      <c r="AZ6437" s="201"/>
      <c r="BB6437"/>
      <c r="BD6437" s="117" t="s">
        <v>8353</v>
      </c>
    </row>
    <row r="6438" spans="48:56" x14ac:dyDescent="0.25">
      <c r="AV6438" s="201"/>
      <c r="AW6438" s="201"/>
      <c r="AX6438" s="201"/>
      <c r="AZ6438" s="201"/>
      <c r="BB6438"/>
      <c r="BD6438" s="117" t="s">
        <v>8354</v>
      </c>
    </row>
    <row r="6439" spans="48:56" x14ac:dyDescent="0.25">
      <c r="AV6439" s="201"/>
      <c r="AW6439" s="201"/>
      <c r="AX6439" s="201"/>
      <c r="AZ6439" s="201"/>
      <c r="BB6439"/>
      <c r="BD6439" s="117" t="s">
        <v>8355</v>
      </c>
    </row>
    <row r="6440" spans="48:56" x14ac:dyDescent="0.25">
      <c r="AV6440" s="201"/>
      <c r="AW6440" s="201"/>
      <c r="AX6440" s="201"/>
      <c r="AZ6440" s="201"/>
      <c r="BB6440"/>
      <c r="BD6440" s="117" t="s">
        <v>8356</v>
      </c>
    </row>
    <row r="6441" spans="48:56" x14ac:dyDescent="0.25">
      <c r="AV6441" s="201"/>
      <c r="AW6441" s="201"/>
      <c r="AX6441" s="201"/>
      <c r="AZ6441" s="201"/>
      <c r="BB6441"/>
      <c r="BD6441" s="117" t="s">
        <v>8357</v>
      </c>
    </row>
    <row r="6442" spans="48:56" x14ac:dyDescent="0.25">
      <c r="AV6442" s="201"/>
      <c r="AW6442" s="201"/>
      <c r="AX6442" s="201"/>
      <c r="AZ6442" s="201"/>
      <c r="BB6442"/>
      <c r="BD6442" s="117" t="s">
        <v>8358</v>
      </c>
    </row>
    <row r="6443" spans="48:56" x14ac:dyDescent="0.25">
      <c r="AV6443" s="201"/>
      <c r="AW6443" s="201"/>
      <c r="AX6443" s="201"/>
      <c r="AZ6443" s="201"/>
      <c r="BB6443"/>
      <c r="BD6443" s="117" t="s">
        <v>8359</v>
      </c>
    </row>
    <row r="6444" spans="48:56" x14ac:dyDescent="0.25">
      <c r="AV6444" s="201"/>
      <c r="AW6444" s="201"/>
      <c r="AX6444" s="201"/>
      <c r="AZ6444" s="201"/>
      <c r="BB6444"/>
      <c r="BD6444" s="117" t="s">
        <v>8360</v>
      </c>
    </row>
    <row r="6445" spans="48:56" x14ac:dyDescent="0.25">
      <c r="AV6445" s="201"/>
      <c r="AW6445" s="201"/>
      <c r="AX6445" s="201"/>
      <c r="AZ6445" s="201"/>
      <c r="BB6445"/>
      <c r="BD6445" s="117" t="s">
        <v>8361</v>
      </c>
    </row>
    <row r="6446" spans="48:56" x14ac:dyDescent="0.25">
      <c r="AV6446" s="201"/>
      <c r="AW6446" s="201"/>
      <c r="AX6446" s="201"/>
      <c r="AZ6446" s="201"/>
      <c r="BB6446"/>
      <c r="BD6446" s="117" t="s">
        <v>8362</v>
      </c>
    </row>
    <row r="6447" spans="48:56" x14ac:dyDescent="0.25">
      <c r="AV6447" s="201"/>
      <c r="AW6447" s="201"/>
      <c r="AX6447" s="201"/>
      <c r="AZ6447" s="201"/>
      <c r="BB6447"/>
      <c r="BD6447" s="117" t="s">
        <v>8363</v>
      </c>
    </row>
    <row r="6448" spans="48:56" x14ac:dyDescent="0.25">
      <c r="AV6448" s="201"/>
      <c r="AW6448" s="201"/>
      <c r="AX6448" s="201"/>
      <c r="AZ6448" s="201"/>
      <c r="BB6448"/>
      <c r="BD6448" s="117" t="s">
        <v>8364</v>
      </c>
    </row>
    <row r="6449" spans="48:56" x14ac:dyDescent="0.25">
      <c r="AV6449" s="201"/>
      <c r="AW6449" s="201"/>
      <c r="AX6449" s="201"/>
      <c r="AZ6449" s="201"/>
      <c r="BB6449"/>
      <c r="BD6449" s="117" t="s">
        <v>8365</v>
      </c>
    </row>
    <row r="6450" spans="48:56" x14ac:dyDescent="0.25">
      <c r="AV6450" s="201"/>
      <c r="AW6450" s="201"/>
      <c r="AX6450" s="201"/>
      <c r="AZ6450" s="201"/>
      <c r="BB6450"/>
      <c r="BD6450" s="117" t="s">
        <v>8366</v>
      </c>
    </row>
    <row r="6451" spans="48:56" x14ac:dyDescent="0.25">
      <c r="AV6451" s="201"/>
      <c r="AW6451" s="201"/>
      <c r="AX6451" s="201"/>
      <c r="AZ6451" s="201"/>
      <c r="BB6451"/>
      <c r="BD6451" s="117" t="s">
        <v>8367</v>
      </c>
    </row>
    <row r="6452" spans="48:56" x14ac:dyDescent="0.25">
      <c r="AV6452" s="201"/>
      <c r="AW6452" s="201"/>
      <c r="AX6452" s="201"/>
      <c r="AZ6452" s="201"/>
      <c r="BB6452"/>
      <c r="BD6452" s="117" t="s">
        <v>8368</v>
      </c>
    </row>
    <row r="6453" spans="48:56" x14ac:dyDescent="0.25">
      <c r="AV6453" s="201"/>
      <c r="AW6453" s="201"/>
      <c r="AX6453" s="201"/>
      <c r="AZ6453" s="201"/>
      <c r="BB6453"/>
      <c r="BD6453" s="117" t="s">
        <v>8369</v>
      </c>
    </row>
    <row r="6454" spans="48:56" x14ac:dyDescent="0.25">
      <c r="AV6454" s="201"/>
      <c r="AW6454" s="201"/>
      <c r="AX6454" s="201"/>
      <c r="AZ6454" s="201"/>
      <c r="BB6454"/>
      <c r="BD6454" s="117" t="s">
        <v>8370</v>
      </c>
    </row>
    <row r="6455" spans="48:56" x14ac:dyDescent="0.25">
      <c r="AV6455" s="201"/>
      <c r="AW6455" s="201"/>
      <c r="AX6455" s="201"/>
      <c r="AZ6455" s="201"/>
      <c r="BB6455"/>
      <c r="BD6455" s="117" t="s">
        <v>8371</v>
      </c>
    </row>
    <row r="6456" spans="48:56" x14ac:dyDescent="0.25">
      <c r="AV6456" s="201"/>
      <c r="AW6456" s="201"/>
      <c r="AX6456" s="201"/>
      <c r="AZ6456" s="201"/>
      <c r="BB6456"/>
      <c r="BD6456" s="117" t="s">
        <v>8372</v>
      </c>
    </row>
    <row r="6457" spans="48:56" x14ac:dyDescent="0.25">
      <c r="AV6457" s="201"/>
      <c r="AW6457" s="201"/>
      <c r="AX6457" s="201"/>
      <c r="AZ6457" s="201"/>
      <c r="BB6457"/>
      <c r="BD6457" s="117" t="s">
        <v>8373</v>
      </c>
    </row>
    <row r="6458" spans="48:56" x14ac:dyDescent="0.25">
      <c r="AV6458" s="201"/>
      <c r="AW6458" s="201"/>
      <c r="AX6458" s="201"/>
      <c r="AZ6458" s="201"/>
      <c r="BB6458"/>
      <c r="BD6458" s="117" t="s">
        <v>8374</v>
      </c>
    </row>
    <row r="6459" spans="48:56" x14ac:dyDescent="0.25">
      <c r="AV6459" s="201"/>
      <c r="AW6459" s="201"/>
      <c r="AX6459" s="201"/>
      <c r="AZ6459" s="201"/>
      <c r="BB6459"/>
      <c r="BD6459" s="117" t="s">
        <v>8375</v>
      </c>
    </row>
    <row r="6460" spans="48:56" x14ac:dyDescent="0.25">
      <c r="AV6460" s="201"/>
      <c r="AW6460" s="201"/>
      <c r="AX6460" s="201"/>
      <c r="AZ6460" s="201"/>
      <c r="BB6460"/>
      <c r="BD6460" s="117" t="s">
        <v>8376</v>
      </c>
    </row>
    <row r="6461" spans="48:56" x14ac:dyDescent="0.25">
      <c r="AV6461" s="201"/>
      <c r="AW6461" s="201"/>
      <c r="AX6461" s="201"/>
      <c r="AZ6461" s="201"/>
      <c r="BB6461"/>
      <c r="BD6461" s="117" t="s">
        <v>8377</v>
      </c>
    </row>
    <row r="6462" spans="48:56" x14ac:dyDescent="0.25">
      <c r="AV6462" s="201"/>
      <c r="AW6462" s="201"/>
      <c r="AX6462" s="201"/>
      <c r="AZ6462" s="201"/>
      <c r="BB6462"/>
      <c r="BD6462" s="117" t="s">
        <v>8378</v>
      </c>
    </row>
    <row r="6463" spans="48:56" x14ac:dyDescent="0.25">
      <c r="AV6463" s="201"/>
      <c r="AW6463" s="201"/>
      <c r="AX6463" s="201"/>
      <c r="AZ6463" s="201"/>
      <c r="BB6463"/>
      <c r="BD6463" s="117" t="s">
        <v>8379</v>
      </c>
    </row>
    <row r="6464" spans="48:56" x14ac:dyDescent="0.25">
      <c r="AV6464" s="201"/>
      <c r="AW6464" s="201"/>
      <c r="AX6464" s="201"/>
      <c r="AZ6464" s="201"/>
      <c r="BB6464"/>
      <c r="BD6464" s="117" t="s">
        <v>8380</v>
      </c>
    </row>
    <row r="6465" spans="48:56" x14ac:dyDescent="0.25">
      <c r="AV6465" s="201"/>
      <c r="AW6465" s="201"/>
      <c r="AX6465" s="201"/>
      <c r="AZ6465" s="201"/>
      <c r="BB6465"/>
      <c r="BD6465" s="117" t="s">
        <v>8381</v>
      </c>
    </row>
    <row r="6466" spans="48:56" x14ac:dyDescent="0.25">
      <c r="AV6466" s="201"/>
      <c r="AW6466" s="201"/>
      <c r="AX6466" s="201"/>
      <c r="AZ6466" s="201"/>
      <c r="BB6466"/>
      <c r="BD6466" s="117" t="s">
        <v>8382</v>
      </c>
    </row>
    <row r="6467" spans="48:56" x14ac:dyDescent="0.25">
      <c r="AV6467" s="201"/>
      <c r="AW6467" s="201"/>
      <c r="AX6467" s="201"/>
      <c r="AZ6467" s="201"/>
      <c r="BB6467"/>
      <c r="BD6467" s="117" t="s">
        <v>8383</v>
      </c>
    </row>
    <row r="6468" spans="48:56" x14ac:dyDescent="0.25">
      <c r="AV6468" s="201"/>
      <c r="AW6468" s="201"/>
      <c r="AX6468" s="201"/>
      <c r="AZ6468" s="201"/>
      <c r="BB6468"/>
      <c r="BD6468" s="117" t="s">
        <v>8384</v>
      </c>
    </row>
    <row r="6469" spans="48:56" x14ac:dyDescent="0.25">
      <c r="AV6469" s="201"/>
      <c r="AW6469" s="201"/>
      <c r="AX6469" s="201"/>
      <c r="AZ6469" s="201"/>
      <c r="BB6469"/>
      <c r="BD6469" s="117" t="s">
        <v>8385</v>
      </c>
    </row>
    <row r="6470" spans="48:56" x14ac:dyDescent="0.25">
      <c r="AV6470" s="201"/>
      <c r="AW6470" s="201"/>
      <c r="AX6470" s="201"/>
      <c r="AZ6470" s="201"/>
      <c r="BB6470"/>
      <c r="BD6470" s="117" t="s">
        <v>8386</v>
      </c>
    </row>
    <row r="6471" spans="48:56" x14ac:dyDescent="0.25">
      <c r="AV6471" s="201"/>
      <c r="AW6471" s="201"/>
      <c r="AX6471" s="201"/>
      <c r="AZ6471" s="201"/>
      <c r="BB6471"/>
      <c r="BD6471" s="117" t="s">
        <v>8387</v>
      </c>
    </row>
    <row r="6472" spans="48:56" x14ac:dyDescent="0.25">
      <c r="AV6472" s="201"/>
      <c r="AW6472" s="201"/>
      <c r="AX6472" s="201"/>
      <c r="AZ6472" s="201"/>
      <c r="BB6472"/>
      <c r="BD6472" s="117" t="s">
        <v>8388</v>
      </c>
    </row>
    <row r="6473" spans="48:56" x14ac:dyDescent="0.25">
      <c r="AV6473" s="201"/>
      <c r="AW6473" s="201"/>
      <c r="AX6473" s="201"/>
      <c r="AZ6473" s="201"/>
      <c r="BB6473"/>
      <c r="BD6473" s="117" t="s">
        <v>8389</v>
      </c>
    </row>
    <row r="6474" spans="48:56" x14ac:dyDescent="0.25">
      <c r="AV6474" s="201"/>
      <c r="AW6474" s="201"/>
      <c r="AX6474" s="201"/>
      <c r="AZ6474" s="201"/>
      <c r="BB6474"/>
      <c r="BD6474" s="117" t="s">
        <v>8390</v>
      </c>
    </row>
    <row r="6475" spans="48:56" x14ac:dyDescent="0.25">
      <c r="AV6475" s="201"/>
      <c r="AW6475" s="201"/>
      <c r="AX6475" s="201"/>
      <c r="AZ6475" s="201"/>
      <c r="BB6475"/>
      <c r="BD6475" s="117" t="s">
        <v>8391</v>
      </c>
    </row>
    <row r="6476" spans="48:56" x14ac:dyDescent="0.25">
      <c r="AV6476" s="201"/>
      <c r="AW6476" s="201"/>
      <c r="AX6476" s="201"/>
      <c r="AZ6476" s="201"/>
      <c r="BB6476"/>
      <c r="BD6476" s="117" t="s">
        <v>8392</v>
      </c>
    </row>
    <row r="6477" spans="48:56" x14ac:dyDescent="0.25">
      <c r="AV6477" s="201"/>
      <c r="AW6477" s="201"/>
      <c r="AX6477" s="201"/>
      <c r="AZ6477" s="201"/>
      <c r="BB6477"/>
      <c r="BD6477" s="117" t="s">
        <v>8393</v>
      </c>
    </row>
    <row r="6478" spans="48:56" x14ac:dyDescent="0.25">
      <c r="AV6478" s="201"/>
      <c r="AW6478" s="201"/>
      <c r="AX6478" s="201"/>
      <c r="AZ6478" s="201"/>
      <c r="BB6478"/>
      <c r="BD6478" s="117" t="s">
        <v>8394</v>
      </c>
    </row>
    <row r="6479" spans="48:56" x14ac:dyDescent="0.25">
      <c r="AV6479" s="201"/>
      <c r="AW6479" s="201"/>
      <c r="AX6479" s="201"/>
      <c r="AZ6479" s="201"/>
      <c r="BB6479"/>
      <c r="BD6479" s="117" t="s">
        <v>8395</v>
      </c>
    </row>
    <row r="6480" spans="48:56" x14ac:dyDescent="0.25">
      <c r="AV6480" s="201"/>
      <c r="AW6480" s="201"/>
      <c r="AX6480" s="201"/>
      <c r="AZ6480" s="201"/>
      <c r="BB6480"/>
      <c r="BD6480" s="117" t="s">
        <v>8396</v>
      </c>
    </row>
    <row r="6481" spans="48:56" x14ac:dyDescent="0.25">
      <c r="AV6481" s="201"/>
      <c r="AW6481" s="201"/>
      <c r="AX6481" s="201"/>
      <c r="AZ6481" s="201"/>
      <c r="BB6481"/>
      <c r="BD6481" s="117" t="s">
        <v>8397</v>
      </c>
    </row>
    <row r="6482" spans="48:56" x14ac:dyDescent="0.25">
      <c r="AV6482" s="201"/>
      <c r="AW6482" s="201"/>
      <c r="AX6482" s="201"/>
      <c r="AZ6482" s="201"/>
      <c r="BB6482"/>
      <c r="BD6482" s="117" t="s">
        <v>8398</v>
      </c>
    </row>
    <row r="6483" spans="48:56" x14ac:dyDescent="0.25">
      <c r="AV6483" s="201"/>
      <c r="AW6483" s="201"/>
      <c r="AX6483" s="201"/>
      <c r="AZ6483" s="201"/>
      <c r="BB6483"/>
      <c r="BD6483" s="117" t="s">
        <v>8399</v>
      </c>
    </row>
    <row r="6484" spans="48:56" x14ac:dyDescent="0.25">
      <c r="AV6484" s="201"/>
      <c r="AW6484" s="201"/>
      <c r="AX6484" s="201"/>
      <c r="AZ6484" s="201"/>
      <c r="BB6484"/>
      <c r="BD6484" s="117" t="s">
        <v>8400</v>
      </c>
    </row>
    <row r="6485" spans="48:56" x14ac:dyDescent="0.25">
      <c r="AV6485" s="201"/>
      <c r="AW6485" s="201"/>
      <c r="AX6485" s="201"/>
      <c r="AZ6485" s="201"/>
      <c r="BB6485"/>
      <c r="BD6485" s="117" t="s">
        <v>8401</v>
      </c>
    </row>
    <row r="6486" spans="48:56" x14ac:dyDescent="0.25">
      <c r="AV6486" s="201"/>
      <c r="AW6486" s="201"/>
      <c r="AX6486" s="201"/>
      <c r="AZ6486" s="201"/>
      <c r="BB6486"/>
      <c r="BD6486" s="117" t="s">
        <v>8402</v>
      </c>
    </row>
    <row r="6487" spans="48:56" x14ac:dyDescent="0.25">
      <c r="AV6487" s="201"/>
      <c r="AW6487" s="201"/>
      <c r="AX6487" s="201"/>
      <c r="AZ6487" s="201"/>
      <c r="BB6487"/>
      <c r="BD6487" s="117" t="s">
        <v>8403</v>
      </c>
    </row>
    <row r="6488" spans="48:56" x14ac:dyDescent="0.25">
      <c r="AV6488" s="201"/>
      <c r="AW6488" s="201"/>
      <c r="AX6488" s="201"/>
      <c r="AZ6488" s="201"/>
      <c r="BB6488"/>
      <c r="BD6488" s="117" t="s">
        <v>8404</v>
      </c>
    </row>
    <row r="6489" spans="48:56" x14ac:dyDescent="0.25">
      <c r="AV6489" s="201"/>
      <c r="AW6489" s="201"/>
      <c r="AX6489" s="201"/>
      <c r="AZ6489" s="201"/>
      <c r="BB6489"/>
      <c r="BD6489" s="117" t="s">
        <v>8405</v>
      </c>
    </row>
    <row r="6490" spans="48:56" x14ac:dyDescent="0.25">
      <c r="AV6490" s="201"/>
      <c r="AW6490" s="201"/>
      <c r="AX6490" s="201"/>
      <c r="AZ6490" s="201"/>
      <c r="BB6490"/>
      <c r="BD6490" s="117" t="s">
        <v>8406</v>
      </c>
    </row>
    <row r="6491" spans="48:56" x14ac:dyDescent="0.25">
      <c r="AV6491" s="201"/>
      <c r="AW6491" s="201"/>
      <c r="AX6491" s="201"/>
      <c r="AZ6491" s="201"/>
      <c r="BB6491"/>
      <c r="BD6491" s="117" t="s">
        <v>8407</v>
      </c>
    </row>
    <row r="6492" spans="48:56" x14ac:dyDescent="0.25">
      <c r="AV6492" s="201"/>
      <c r="AW6492" s="201"/>
      <c r="AX6492" s="201"/>
      <c r="AZ6492" s="201"/>
      <c r="BB6492"/>
      <c r="BD6492" s="117" t="s">
        <v>8408</v>
      </c>
    </row>
    <row r="6493" spans="48:56" x14ac:dyDescent="0.25">
      <c r="AV6493" s="201"/>
      <c r="AW6493" s="201"/>
      <c r="AX6493" s="201"/>
      <c r="AZ6493" s="201"/>
      <c r="BB6493"/>
      <c r="BD6493" s="117" t="s">
        <v>8409</v>
      </c>
    </row>
    <row r="6494" spans="48:56" x14ac:dyDescent="0.25">
      <c r="AV6494" s="201"/>
      <c r="AW6494" s="201"/>
      <c r="AX6494" s="201"/>
      <c r="AZ6494" s="201"/>
      <c r="BB6494"/>
      <c r="BD6494" s="117" t="s">
        <v>8410</v>
      </c>
    </row>
    <row r="6495" spans="48:56" x14ac:dyDescent="0.25">
      <c r="AV6495" s="201"/>
      <c r="AW6495" s="201"/>
      <c r="AX6495" s="201"/>
      <c r="AZ6495" s="201"/>
      <c r="BB6495"/>
      <c r="BD6495" s="117" t="s">
        <v>8411</v>
      </c>
    </row>
    <row r="6496" spans="48:56" x14ac:dyDescent="0.25">
      <c r="AV6496" s="201"/>
      <c r="AW6496" s="201"/>
      <c r="AX6496" s="201"/>
      <c r="AZ6496" s="201"/>
      <c r="BB6496"/>
      <c r="BD6496" s="117" t="s">
        <v>8412</v>
      </c>
    </row>
    <row r="6497" spans="48:56" x14ac:dyDescent="0.25">
      <c r="AV6497" s="201"/>
      <c r="AW6497" s="201"/>
      <c r="AX6497" s="201"/>
      <c r="AZ6497" s="201"/>
      <c r="BB6497"/>
      <c r="BD6497" s="117" t="s">
        <v>8413</v>
      </c>
    </row>
    <row r="6498" spans="48:56" x14ac:dyDescent="0.25">
      <c r="AV6498" s="201"/>
      <c r="AW6498" s="201"/>
      <c r="AX6498" s="201"/>
      <c r="AZ6498" s="201"/>
      <c r="BB6498"/>
      <c r="BD6498" s="117" t="s">
        <v>8414</v>
      </c>
    </row>
    <row r="6499" spans="48:56" x14ac:dyDescent="0.25">
      <c r="AV6499" s="201"/>
      <c r="AW6499" s="201"/>
      <c r="AX6499" s="201"/>
      <c r="AZ6499" s="201"/>
      <c r="BB6499"/>
      <c r="BD6499" s="117" t="s">
        <v>8415</v>
      </c>
    </row>
    <row r="6500" spans="48:56" x14ac:dyDescent="0.25">
      <c r="AV6500" s="201"/>
      <c r="AW6500" s="201"/>
      <c r="AX6500" s="201"/>
      <c r="AZ6500" s="201"/>
      <c r="BB6500"/>
      <c r="BD6500" s="117" t="s">
        <v>8416</v>
      </c>
    </row>
    <row r="6501" spans="48:56" x14ac:dyDescent="0.25">
      <c r="AV6501" s="201"/>
      <c r="AW6501" s="201"/>
      <c r="AX6501" s="201"/>
      <c r="AZ6501" s="201"/>
      <c r="BB6501"/>
      <c r="BD6501" s="117" t="s">
        <v>8417</v>
      </c>
    </row>
    <row r="6502" spans="48:56" x14ac:dyDescent="0.25">
      <c r="AV6502" s="201"/>
      <c r="AW6502" s="201"/>
      <c r="AX6502" s="201"/>
      <c r="AZ6502" s="201"/>
      <c r="BB6502"/>
      <c r="BD6502" s="117" t="s">
        <v>8418</v>
      </c>
    </row>
    <row r="6503" spans="48:56" x14ac:dyDescent="0.25">
      <c r="AV6503" s="201"/>
      <c r="AW6503" s="201"/>
      <c r="AX6503" s="201"/>
      <c r="AZ6503" s="201"/>
      <c r="BB6503"/>
      <c r="BD6503" s="117" t="s">
        <v>8419</v>
      </c>
    </row>
    <row r="6504" spans="48:56" x14ac:dyDescent="0.25">
      <c r="AV6504" s="201"/>
      <c r="AW6504" s="201"/>
      <c r="AX6504" s="201"/>
      <c r="AZ6504" s="201"/>
      <c r="BB6504"/>
      <c r="BD6504" s="117" t="s">
        <v>8420</v>
      </c>
    </row>
    <row r="6505" spans="48:56" x14ac:dyDescent="0.25">
      <c r="AV6505" s="201"/>
      <c r="AW6505" s="201"/>
      <c r="AX6505" s="201"/>
      <c r="AZ6505" s="201"/>
      <c r="BB6505"/>
      <c r="BD6505" s="117" t="s">
        <v>8421</v>
      </c>
    </row>
    <row r="6506" spans="48:56" x14ac:dyDescent="0.25">
      <c r="AV6506" s="201"/>
      <c r="AW6506" s="201"/>
      <c r="AX6506" s="201"/>
      <c r="AZ6506" s="201"/>
      <c r="BB6506"/>
      <c r="BD6506" s="117" t="s">
        <v>8422</v>
      </c>
    </row>
    <row r="6507" spans="48:56" x14ac:dyDescent="0.25">
      <c r="AV6507" s="201"/>
      <c r="AW6507" s="201"/>
      <c r="AX6507" s="201"/>
      <c r="AZ6507" s="201"/>
      <c r="BB6507"/>
      <c r="BD6507" s="117" t="s">
        <v>8423</v>
      </c>
    </row>
    <row r="6508" spans="48:56" x14ac:dyDescent="0.25">
      <c r="AV6508" s="201"/>
      <c r="AW6508" s="201"/>
      <c r="AX6508" s="201"/>
      <c r="AZ6508" s="201"/>
      <c r="BB6508"/>
      <c r="BD6508" s="117" t="s">
        <v>8424</v>
      </c>
    </row>
    <row r="6509" spans="48:56" x14ac:dyDescent="0.25">
      <c r="AV6509" s="201"/>
      <c r="AW6509" s="201"/>
      <c r="AX6509" s="201"/>
      <c r="AZ6509" s="201"/>
      <c r="BB6509"/>
      <c r="BD6509" s="117" t="s">
        <v>8425</v>
      </c>
    </row>
    <row r="6510" spans="48:56" x14ac:dyDescent="0.25">
      <c r="AV6510" s="201"/>
      <c r="AW6510" s="201"/>
      <c r="AX6510" s="201"/>
      <c r="AZ6510" s="201"/>
      <c r="BB6510"/>
      <c r="BD6510" s="117" t="s">
        <v>8426</v>
      </c>
    </row>
    <row r="6511" spans="48:56" x14ac:dyDescent="0.25">
      <c r="AV6511" s="201"/>
      <c r="AW6511" s="201"/>
      <c r="AX6511" s="201"/>
      <c r="AZ6511" s="201"/>
      <c r="BB6511"/>
      <c r="BD6511" s="117" t="s">
        <v>8427</v>
      </c>
    </row>
    <row r="6512" spans="48:56" x14ac:dyDescent="0.25">
      <c r="AV6512" s="201"/>
      <c r="AW6512" s="201"/>
      <c r="AX6512" s="201"/>
      <c r="AZ6512" s="201"/>
      <c r="BB6512"/>
      <c r="BD6512" s="117" t="s">
        <v>8428</v>
      </c>
    </row>
    <row r="6513" spans="48:56" x14ac:dyDescent="0.25">
      <c r="AV6513" s="201"/>
      <c r="AW6513" s="201"/>
      <c r="AX6513" s="201"/>
      <c r="AZ6513" s="201"/>
      <c r="BB6513"/>
      <c r="BD6513" s="117" t="s">
        <v>8429</v>
      </c>
    </row>
    <row r="6514" spans="48:56" x14ac:dyDescent="0.25">
      <c r="AV6514" s="201"/>
      <c r="AW6514" s="201"/>
      <c r="AX6514" s="201"/>
      <c r="AZ6514" s="201"/>
      <c r="BB6514"/>
      <c r="BD6514" s="117" t="s">
        <v>8430</v>
      </c>
    </row>
    <row r="6515" spans="48:56" x14ac:dyDescent="0.25">
      <c r="AV6515" s="201"/>
      <c r="AW6515" s="201"/>
      <c r="AX6515" s="201"/>
      <c r="AZ6515" s="201"/>
      <c r="BB6515"/>
      <c r="BD6515" s="117" t="s">
        <v>8431</v>
      </c>
    </row>
    <row r="6516" spans="48:56" x14ac:dyDescent="0.25">
      <c r="AV6516" s="201"/>
      <c r="AW6516" s="201"/>
      <c r="AX6516" s="201"/>
      <c r="AZ6516" s="201"/>
      <c r="BB6516"/>
      <c r="BD6516" s="117" t="s">
        <v>8432</v>
      </c>
    </row>
    <row r="6517" spans="48:56" x14ac:dyDescent="0.25">
      <c r="AV6517" s="201"/>
      <c r="AW6517" s="201"/>
      <c r="AX6517" s="201"/>
      <c r="AZ6517" s="201"/>
      <c r="BB6517"/>
      <c r="BD6517" s="117" t="s">
        <v>8433</v>
      </c>
    </row>
    <row r="6518" spans="48:56" x14ac:dyDescent="0.25">
      <c r="AV6518" s="201"/>
      <c r="AW6518" s="201"/>
      <c r="AX6518" s="201"/>
      <c r="AZ6518" s="201"/>
      <c r="BB6518"/>
      <c r="BD6518" s="117" t="s">
        <v>8434</v>
      </c>
    </row>
    <row r="6519" spans="48:56" x14ac:dyDescent="0.25">
      <c r="AV6519" s="201"/>
      <c r="AW6519" s="201"/>
      <c r="AX6519" s="201"/>
      <c r="AZ6519" s="201"/>
      <c r="BB6519"/>
      <c r="BD6519" s="117" t="s">
        <v>8435</v>
      </c>
    </row>
    <row r="6520" spans="48:56" x14ac:dyDescent="0.25">
      <c r="AV6520" s="201"/>
      <c r="AW6520" s="201"/>
      <c r="AX6520" s="201"/>
      <c r="AZ6520" s="201"/>
      <c r="BB6520"/>
      <c r="BD6520" s="117" t="s">
        <v>8436</v>
      </c>
    </row>
    <row r="6521" spans="48:56" x14ac:dyDescent="0.25">
      <c r="AV6521" s="201"/>
      <c r="AW6521" s="201"/>
      <c r="AX6521" s="201"/>
      <c r="AZ6521" s="201"/>
      <c r="BB6521"/>
      <c r="BD6521" s="117" t="s">
        <v>8437</v>
      </c>
    </row>
    <row r="6522" spans="48:56" x14ac:dyDescent="0.25">
      <c r="AV6522" s="201"/>
      <c r="AW6522" s="201"/>
      <c r="AX6522" s="201"/>
      <c r="AZ6522" s="201"/>
      <c r="BB6522"/>
      <c r="BD6522" s="117" t="s">
        <v>8438</v>
      </c>
    </row>
    <row r="6523" spans="48:56" x14ac:dyDescent="0.25">
      <c r="AV6523" s="201"/>
      <c r="AW6523" s="201"/>
      <c r="AX6523" s="201"/>
      <c r="AZ6523" s="201"/>
      <c r="BB6523"/>
      <c r="BD6523" s="117" t="s">
        <v>8439</v>
      </c>
    </row>
    <row r="6524" spans="48:56" x14ac:dyDescent="0.25">
      <c r="AV6524" s="201"/>
      <c r="AW6524" s="201"/>
      <c r="AX6524" s="201"/>
      <c r="AZ6524" s="201"/>
      <c r="BB6524"/>
      <c r="BD6524" s="117" t="s">
        <v>8440</v>
      </c>
    </row>
    <row r="6525" spans="48:56" x14ac:dyDescent="0.25">
      <c r="AV6525" s="201"/>
      <c r="AW6525" s="201"/>
      <c r="AX6525" s="201"/>
      <c r="AZ6525" s="201"/>
      <c r="BB6525"/>
      <c r="BD6525" s="117" t="s">
        <v>8441</v>
      </c>
    </row>
    <row r="6526" spans="48:56" x14ac:dyDescent="0.25">
      <c r="AV6526" s="201"/>
      <c r="AW6526" s="201"/>
      <c r="AX6526" s="201"/>
      <c r="AZ6526" s="201"/>
      <c r="BB6526"/>
      <c r="BD6526" s="117" t="s">
        <v>8442</v>
      </c>
    </row>
    <row r="6527" spans="48:56" x14ac:dyDescent="0.25">
      <c r="AV6527" s="201"/>
      <c r="AW6527" s="201"/>
      <c r="AX6527" s="201"/>
      <c r="AZ6527" s="201"/>
      <c r="BB6527"/>
      <c r="BD6527" s="117" t="s">
        <v>8443</v>
      </c>
    </row>
    <row r="6528" spans="48:56" x14ac:dyDescent="0.25">
      <c r="AV6528" s="201"/>
      <c r="AW6528" s="201"/>
      <c r="AX6528" s="201"/>
      <c r="AZ6528" s="201"/>
      <c r="BB6528"/>
      <c r="BD6528" s="117" t="s">
        <v>8444</v>
      </c>
    </row>
    <row r="6529" spans="48:56" x14ac:dyDescent="0.25">
      <c r="AV6529" s="201"/>
      <c r="AW6529" s="201"/>
      <c r="AX6529" s="201"/>
      <c r="AZ6529" s="201"/>
      <c r="BB6529"/>
      <c r="BD6529" s="117" t="s">
        <v>8445</v>
      </c>
    </row>
    <row r="6530" spans="48:56" x14ac:dyDescent="0.25">
      <c r="AV6530" s="201"/>
      <c r="AW6530" s="201"/>
      <c r="AX6530" s="201"/>
      <c r="AZ6530" s="201"/>
      <c r="BB6530"/>
      <c r="BD6530" s="117" t="s">
        <v>8446</v>
      </c>
    </row>
    <row r="6531" spans="48:56" x14ac:dyDescent="0.25">
      <c r="AV6531" s="201"/>
      <c r="AW6531" s="201"/>
      <c r="AX6531" s="201"/>
      <c r="AZ6531" s="201"/>
      <c r="BB6531"/>
      <c r="BD6531" s="117" t="s">
        <v>8447</v>
      </c>
    </row>
    <row r="6532" spans="48:56" x14ac:dyDescent="0.25">
      <c r="AV6532" s="201"/>
      <c r="AW6532" s="201"/>
      <c r="AX6532" s="201"/>
      <c r="AZ6532" s="201"/>
      <c r="BB6532"/>
      <c r="BD6532" s="117" t="s">
        <v>8448</v>
      </c>
    </row>
    <row r="6533" spans="48:56" x14ac:dyDescent="0.25">
      <c r="AV6533" s="201"/>
      <c r="AW6533" s="201"/>
      <c r="AX6533" s="201"/>
      <c r="AZ6533" s="201"/>
      <c r="BB6533"/>
      <c r="BD6533" s="117" t="s">
        <v>8449</v>
      </c>
    </row>
    <row r="6534" spans="48:56" x14ac:dyDescent="0.25">
      <c r="AV6534" s="201"/>
      <c r="AW6534" s="201"/>
      <c r="AX6534" s="201"/>
      <c r="AZ6534" s="201"/>
      <c r="BB6534"/>
      <c r="BD6534" s="117" t="s">
        <v>8450</v>
      </c>
    </row>
    <row r="6535" spans="48:56" x14ac:dyDescent="0.25">
      <c r="AV6535" s="201"/>
      <c r="AW6535" s="201"/>
      <c r="AX6535" s="201"/>
      <c r="AZ6535" s="201"/>
      <c r="BB6535"/>
      <c r="BD6535" s="117" t="s">
        <v>8451</v>
      </c>
    </row>
    <row r="6536" spans="48:56" x14ac:dyDescent="0.25">
      <c r="AV6536" s="201"/>
      <c r="AW6536" s="201"/>
      <c r="AX6536" s="201"/>
      <c r="AZ6536" s="201"/>
      <c r="BB6536"/>
      <c r="BD6536" s="117" t="s">
        <v>8452</v>
      </c>
    </row>
    <row r="6537" spans="48:56" x14ac:dyDescent="0.25">
      <c r="AV6537" s="201"/>
      <c r="AW6537" s="201"/>
      <c r="AX6537" s="201"/>
      <c r="AZ6537" s="201"/>
      <c r="BB6537"/>
      <c r="BD6537" s="117" t="s">
        <v>8453</v>
      </c>
    </row>
    <row r="6538" spans="48:56" x14ac:dyDescent="0.25">
      <c r="AV6538" s="201"/>
      <c r="AW6538" s="201"/>
      <c r="AX6538" s="201"/>
      <c r="AZ6538" s="201"/>
      <c r="BB6538"/>
      <c r="BD6538" s="117" t="s">
        <v>8454</v>
      </c>
    </row>
    <row r="6539" spans="48:56" x14ac:dyDescent="0.25">
      <c r="AV6539" s="201"/>
      <c r="AW6539" s="201"/>
      <c r="AX6539" s="201"/>
      <c r="AZ6539" s="201"/>
      <c r="BB6539"/>
      <c r="BD6539" s="117" t="s">
        <v>8455</v>
      </c>
    </row>
    <row r="6540" spans="48:56" x14ac:dyDescent="0.25">
      <c r="AV6540" s="201"/>
      <c r="AW6540" s="201"/>
      <c r="AX6540" s="201"/>
      <c r="AZ6540" s="201"/>
      <c r="BB6540"/>
      <c r="BD6540" s="117" t="s">
        <v>8456</v>
      </c>
    </row>
    <row r="6541" spans="48:56" x14ac:dyDescent="0.25">
      <c r="AV6541" s="201"/>
      <c r="AW6541" s="201"/>
      <c r="AX6541" s="201"/>
      <c r="AZ6541" s="201"/>
      <c r="BB6541"/>
      <c r="BD6541" s="117" t="s">
        <v>8457</v>
      </c>
    </row>
    <row r="6542" spans="48:56" x14ac:dyDescent="0.25">
      <c r="AV6542" s="201"/>
      <c r="AW6542" s="201"/>
      <c r="AX6542" s="201"/>
      <c r="AZ6542" s="201"/>
      <c r="BB6542"/>
      <c r="BD6542" s="117" t="s">
        <v>8458</v>
      </c>
    </row>
    <row r="6543" spans="48:56" x14ac:dyDescent="0.25">
      <c r="AV6543" s="201"/>
      <c r="AW6543" s="201"/>
      <c r="AX6543" s="201"/>
      <c r="AZ6543" s="201"/>
      <c r="BB6543"/>
      <c r="BD6543" s="117" t="s">
        <v>8459</v>
      </c>
    </row>
    <row r="6544" spans="48:56" x14ac:dyDescent="0.25">
      <c r="AV6544" s="201"/>
      <c r="AW6544" s="201"/>
      <c r="AX6544" s="201"/>
      <c r="AZ6544" s="201"/>
      <c r="BB6544"/>
      <c r="BD6544" s="117" t="s">
        <v>8460</v>
      </c>
    </row>
    <row r="6545" spans="48:56" x14ac:dyDescent="0.25">
      <c r="AV6545" s="201"/>
      <c r="AW6545" s="201"/>
      <c r="AX6545" s="201"/>
      <c r="AZ6545" s="201"/>
      <c r="BB6545"/>
      <c r="BD6545" s="117" t="s">
        <v>8461</v>
      </c>
    </row>
    <row r="6546" spans="48:56" x14ac:dyDescent="0.25">
      <c r="AV6546" s="201"/>
      <c r="AW6546" s="201"/>
      <c r="AX6546" s="201"/>
      <c r="AZ6546" s="201"/>
      <c r="BB6546"/>
      <c r="BD6546" s="117" t="s">
        <v>8462</v>
      </c>
    </row>
    <row r="6547" spans="48:56" x14ac:dyDescent="0.25">
      <c r="AV6547" s="201"/>
      <c r="AW6547" s="201"/>
      <c r="AX6547" s="201"/>
      <c r="AZ6547" s="201"/>
      <c r="BB6547"/>
      <c r="BD6547" s="117" t="s">
        <v>8463</v>
      </c>
    </row>
    <row r="6548" spans="48:56" x14ac:dyDescent="0.25">
      <c r="AV6548" s="201"/>
      <c r="AW6548" s="201"/>
      <c r="AX6548" s="201"/>
      <c r="AZ6548" s="201"/>
      <c r="BB6548"/>
      <c r="BD6548" s="117" t="s">
        <v>8464</v>
      </c>
    </row>
    <row r="6549" spans="48:56" x14ac:dyDescent="0.25">
      <c r="AV6549" s="201"/>
      <c r="AW6549" s="201"/>
      <c r="AX6549" s="201"/>
      <c r="AZ6549" s="201"/>
      <c r="BB6549"/>
      <c r="BD6549" s="117" t="s">
        <v>8465</v>
      </c>
    </row>
    <row r="6550" spans="48:56" x14ac:dyDescent="0.25">
      <c r="AV6550" s="201"/>
      <c r="AW6550" s="201"/>
      <c r="AX6550" s="201"/>
      <c r="AZ6550" s="201"/>
      <c r="BB6550"/>
      <c r="BD6550" s="117" t="s">
        <v>8466</v>
      </c>
    </row>
    <row r="6551" spans="48:56" x14ac:dyDescent="0.25">
      <c r="AV6551" s="201"/>
      <c r="AW6551" s="201"/>
      <c r="AX6551" s="201"/>
      <c r="AZ6551" s="201"/>
      <c r="BB6551"/>
      <c r="BD6551" s="117" t="s">
        <v>8467</v>
      </c>
    </row>
    <row r="6552" spans="48:56" x14ac:dyDescent="0.25">
      <c r="AV6552" s="201"/>
      <c r="AW6552" s="201"/>
      <c r="AX6552" s="201"/>
      <c r="AZ6552" s="201"/>
      <c r="BB6552"/>
      <c r="BD6552" s="117" t="s">
        <v>8468</v>
      </c>
    </row>
    <row r="6553" spans="48:56" x14ac:dyDescent="0.25">
      <c r="AV6553" s="201"/>
      <c r="AW6553" s="201"/>
      <c r="AX6553" s="201"/>
      <c r="AZ6553" s="201"/>
      <c r="BB6553"/>
      <c r="BD6553" s="117" t="s">
        <v>8469</v>
      </c>
    </row>
    <row r="6554" spans="48:56" x14ac:dyDescent="0.25">
      <c r="AV6554" s="201"/>
      <c r="AW6554" s="201"/>
      <c r="AX6554" s="201"/>
      <c r="AZ6554" s="201"/>
      <c r="BB6554"/>
      <c r="BD6554" s="117" t="s">
        <v>8470</v>
      </c>
    </row>
    <row r="6555" spans="48:56" x14ac:dyDescent="0.25">
      <c r="AV6555" s="201"/>
      <c r="AW6555" s="201"/>
      <c r="AX6555" s="201"/>
      <c r="AZ6555" s="201"/>
      <c r="BB6555"/>
      <c r="BD6555" s="117" t="s">
        <v>8471</v>
      </c>
    </row>
    <row r="6556" spans="48:56" x14ac:dyDescent="0.25">
      <c r="AV6556" s="201"/>
      <c r="AW6556" s="201"/>
      <c r="AX6556" s="201"/>
      <c r="AZ6556" s="201"/>
      <c r="BB6556"/>
      <c r="BD6556" s="117" t="s">
        <v>8472</v>
      </c>
    </row>
    <row r="6557" spans="48:56" x14ac:dyDescent="0.25">
      <c r="AV6557" s="201"/>
      <c r="AW6557" s="201"/>
      <c r="AX6557" s="201"/>
      <c r="AZ6557" s="201"/>
      <c r="BB6557"/>
      <c r="BD6557" s="117" t="s">
        <v>8473</v>
      </c>
    </row>
    <row r="6558" spans="48:56" x14ac:dyDescent="0.25">
      <c r="AV6558" s="201"/>
      <c r="AW6558" s="201"/>
      <c r="AX6558" s="201"/>
      <c r="AZ6558" s="201"/>
      <c r="BB6558"/>
      <c r="BD6558" s="117" t="s">
        <v>8474</v>
      </c>
    </row>
    <row r="6559" spans="48:56" x14ac:dyDescent="0.25">
      <c r="AV6559" s="201"/>
      <c r="AW6559" s="201"/>
      <c r="AX6559" s="201"/>
      <c r="AZ6559" s="201"/>
      <c r="BB6559"/>
      <c r="BD6559" s="117" t="s">
        <v>8475</v>
      </c>
    </row>
    <row r="6560" spans="48:56" x14ac:dyDescent="0.25">
      <c r="AV6560" s="201"/>
      <c r="AW6560" s="201"/>
      <c r="AX6560" s="201"/>
      <c r="AZ6560" s="201"/>
      <c r="BB6560"/>
      <c r="BD6560" s="117" t="s">
        <v>8476</v>
      </c>
    </row>
    <row r="6561" spans="48:56" x14ac:dyDescent="0.25">
      <c r="AV6561" s="201"/>
      <c r="AW6561" s="201"/>
      <c r="AX6561" s="201"/>
      <c r="AZ6561" s="201"/>
      <c r="BB6561"/>
      <c r="BD6561" s="117" t="s">
        <v>8477</v>
      </c>
    </row>
    <row r="6562" spans="48:56" x14ac:dyDescent="0.25">
      <c r="AV6562" s="201"/>
      <c r="AW6562" s="201"/>
      <c r="AX6562" s="201"/>
      <c r="AZ6562" s="201"/>
      <c r="BB6562"/>
      <c r="BD6562" s="117" t="s">
        <v>8478</v>
      </c>
    </row>
    <row r="6563" spans="48:56" x14ac:dyDescent="0.25">
      <c r="AV6563" s="201"/>
      <c r="AW6563" s="201"/>
      <c r="AX6563" s="201"/>
      <c r="AZ6563" s="201"/>
      <c r="BB6563"/>
      <c r="BD6563" s="117" t="s">
        <v>8479</v>
      </c>
    </row>
    <row r="6564" spans="48:56" x14ac:dyDescent="0.25">
      <c r="AV6564" s="201"/>
      <c r="AW6564" s="201"/>
      <c r="AX6564" s="201"/>
      <c r="AZ6564" s="201"/>
      <c r="BB6564"/>
      <c r="BD6564" s="117" t="s">
        <v>8480</v>
      </c>
    </row>
    <row r="6565" spans="48:56" x14ac:dyDescent="0.25">
      <c r="AV6565" s="201"/>
      <c r="AW6565" s="201"/>
      <c r="AX6565" s="201"/>
      <c r="AZ6565" s="201"/>
      <c r="BB6565"/>
      <c r="BD6565" s="117" t="s">
        <v>8481</v>
      </c>
    </row>
    <row r="6566" spans="48:56" x14ac:dyDescent="0.25">
      <c r="AV6566" s="201"/>
      <c r="AW6566" s="201"/>
      <c r="AX6566" s="201"/>
      <c r="AZ6566" s="201"/>
      <c r="BB6566"/>
      <c r="BD6566" s="117" t="s">
        <v>8482</v>
      </c>
    </row>
    <row r="6567" spans="48:56" x14ac:dyDescent="0.25">
      <c r="AV6567" s="201"/>
      <c r="AW6567" s="201"/>
      <c r="AX6567" s="201"/>
      <c r="AZ6567" s="201"/>
      <c r="BB6567"/>
      <c r="BD6567" s="117" t="s">
        <v>8483</v>
      </c>
    </row>
    <row r="6568" spans="48:56" x14ac:dyDescent="0.25">
      <c r="AV6568" s="201"/>
      <c r="AW6568" s="201"/>
      <c r="AX6568" s="201"/>
      <c r="AZ6568" s="201"/>
      <c r="BB6568"/>
      <c r="BD6568" s="117" t="s">
        <v>8484</v>
      </c>
    </row>
    <row r="6569" spans="48:56" x14ac:dyDescent="0.25">
      <c r="AV6569" s="201"/>
      <c r="AW6569" s="201"/>
      <c r="AX6569" s="201"/>
      <c r="AZ6569" s="201"/>
      <c r="BB6569"/>
      <c r="BD6569" s="117" t="s">
        <v>8485</v>
      </c>
    </row>
    <row r="6570" spans="48:56" x14ac:dyDescent="0.25">
      <c r="AV6570" s="201"/>
      <c r="AW6570" s="201"/>
      <c r="AX6570" s="201"/>
      <c r="AZ6570" s="201"/>
      <c r="BB6570"/>
      <c r="BD6570" s="117" t="s">
        <v>8486</v>
      </c>
    </row>
    <row r="6571" spans="48:56" x14ac:dyDescent="0.25">
      <c r="AV6571" s="201"/>
      <c r="AW6571" s="201"/>
      <c r="AX6571" s="201"/>
      <c r="AZ6571" s="201"/>
      <c r="BB6571"/>
      <c r="BD6571" s="117" t="s">
        <v>8487</v>
      </c>
    </row>
    <row r="6572" spans="48:56" x14ac:dyDescent="0.25">
      <c r="AV6572" s="201"/>
      <c r="AW6572" s="201"/>
      <c r="AX6572" s="201"/>
      <c r="AZ6572" s="201"/>
      <c r="BB6572"/>
      <c r="BD6572" s="117" t="s">
        <v>8488</v>
      </c>
    </row>
    <row r="6573" spans="48:56" x14ac:dyDescent="0.25">
      <c r="AV6573" s="201"/>
      <c r="AW6573" s="201"/>
      <c r="AX6573" s="201"/>
      <c r="AZ6573" s="201"/>
      <c r="BB6573"/>
      <c r="BD6573" s="117" t="s">
        <v>8489</v>
      </c>
    </row>
    <row r="6574" spans="48:56" x14ac:dyDescent="0.25">
      <c r="AV6574" s="201"/>
      <c r="AW6574" s="201"/>
      <c r="AX6574" s="201"/>
      <c r="AZ6574" s="201"/>
      <c r="BB6574"/>
      <c r="BD6574" s="117" t="s">
        <v>8490</v>
      </c>
    </row>
    <row r="6575" spans="48:56" x14ac:dyDescent="0.25">
      <c r="AV6575" s="201"/>
      <c r="AW6575" s="201"/>
      <c r="AX6575" s="201"/>
      <c r="AZ6575" s="201"/>
      <c r="BB6575"/>
      <c r="BD6575" s="117" t="s">
        <v>8491</v>
      </c>
    </row>
    <row r="6576" spans="48:56" x14ac:dyDescent="0.25">
      <c r="AV6576" s="201"/>
      <c r="AW6576" s="201"/>
      <c r="AX6576" s="201"/>
      <c r="AZ6576" s="201"/>
      <c r="BB6576"/>
      <c r="BD6576" s="117" t="s">
        <v>8492</v>
      </c>
    </row>
    <row r="6577" spans="48:56" x14ac:dyDescent="0.25">
      <c r="AV6577" s="201"/>
      <c r="AW6577" s="201"/>
      <c r="AX6577" s="201"/>
      <c r="AZ6577" s="201"/>
      <c r="BB6577"/>
      <c r="BD6577" s="117" t="s">
        <v>8493</v>
      </c>
    </row>
    <row r="6578" spans="48:56" x14ac:dyDescent="0.25">
      <c r="AV6578" s="201"/>
      <c r="AW6578" s="201"/>
      <c r="AX6578" s="201"/>
      <c r="AZ6578" s="201"/>
      <c r="BB6578"/>
      <c r="BD6578" s="117" t="s">
        <v>8494</v>
      </c>
    </row>
    <row r="6579" spans="48:56" x14ac:dyDescent="0.25">
      <c r="AV6579" s="201"/>
      <c r="AW6579" s="201"/>
      <c r="AX6579" s="201"/>
      <c r="AZ6579" s="201"/>
      <c r="BB6579"/>
      <c r="BD6579" s="117" t="s">
        <v>8495</v>
      </c>
    </row>
    <row r="6580" spans="48:56" x14ac:dyDescent="0.25">
      <c r="AV6580" s="201"/>
      <c r="AW6580" s="201"/>
      <c r="AX6580" s="201"/>
      <c r="AZ6580" s="201"/>
      <c r="BB6580"/>
      <c r="BD6580" s="117" t="s">
        <v>8496</v>
      </c>
    </row>
    <row r="6581" spans="48:56" x14ac:dyDescent="0.25">
      <c r="AV6581" s="201"/>
      <c r="AW6581" s="201"/>
      <c r="AX6581" s="201"/>
      <c r="AZ6581" s="201"/>
      <c r="BB6581"/>
      <c r="BD6581" s="117" t="s">
        <v>8497</v>
      </c>
    </row>
    <row r="6582" spans="48:56" x14ac:dyDescent="0.25">
      <c r="AV6582" s="201"/>
      <c r="AW6582" s="201"/>
      <c r="AX6582" s="201"/>
      <c r="AZ6582" s="201"/>
      <c r="BB6582"/>
      <c r="BD6582" s="117" t="s">
        <v>8498</v>
      </c>
    </row>
    <row r="6583" spans="48:56" x14ac:dyDescent="0.25">
      <c r="AV6583" s="201"/>
      <c r="AW6583" s="201"/>
      <c r="AX6583" s="201"/>
      <c r="AZ6583" s="201"/>
      <c r="BB6583"/>
      <c r="BD6583" s="117" t="s">
        <v>8499</v>
      </c>
    </row>
    <row r="6584" spans="48:56" x14ac:dyDescent="0.25">
      <c r="AV6584" s="201"/>
      <c r="AW6584" s="201"/>
      <c r="AX6584" s="201"/>
      <c r="AZ6584" s="201"/>
      <c r="BB6584"/>
      <c r="BD6584" s="117" t="s">
        <v>8500</v>
      </c>
    </row>
    <row r="6585" spans="48:56" x14ac:dyDescent="0.25">
      <c r="AV6585" s="201"/>
      <c r="AW6585" s="201"/>
      <c r="AX6585" s="201"/>
      <c r="AZ6585" s="201"/>
      <c r="BB6585"/>
      <c r="BD6585" s="117" t="s">
        <v>8501</v>
      </c>
    </row>
    <row r="6586" spans="48:56" x14ac:dyDescent="0.25">
      <c r="AV6586" s="201"/>
      <c r="AW6586" s="201"/>
      <c r="AX6586" s="201"/>
      <c r="AZ6586" s="201"/>
      <c r="BB6586"/>
      <c r="BD6586" s="117" t="s">
        <v>8502</v>
      </c>
    </row>
    <row r="6587" spans="48:56" x14ac:dyDescent="0.25">
      <c r="AV6587" s="201"/>
      <c r="AW6587" s="201"/>
      <c r="AX6587" s="201"/>
      <c r="AZ6587" s="201"/>
      <c r="BB6587"/>
      <c r="BD6587" s="117" t="s">
        <v>8503</v>
      </c>
    </row>
    <row r="6588" spans="48:56" x14ac:dyDescent="0.25">
      <c r="AV6588" s="201"/>
      <c r="AW6588" s="201"/>
      <c r="AX6588" s="201"/>
      <c r="AZ6588" s="201"/>
      <c r="BB6588"/>
      <c r="BD6588" s="117" t="s">
        <v>8504</v>
      </c>
    </row>
    <row r="6589" spans="48:56" x14ac:dyDescent="0.25">
      <c r="AV6589" s="201"/>
      <c r="AW6589" s="201"/>
      <c r="AX6589" s="201"/>
      <c r="AZ6589" s="201"/>
      <c r="BB6589"/>
      <c r="BD6589" s="117" t="s">
        <v>8505</v>
      </c>
    </row>
    <row r="6590" spans="48:56" x14ac:dyDescent="0.25">
      <c r="AV6590" s="201"/>
      <c r="AW6590" s="201"/>
      <c r="AX6590" s="201"/>
      <c r="AZ6590" s="201"/>
      <c r="BB6590"/>
      <c r="BD6590" s="117" t="s">
        <v>8506</v>
      </c>
    </row>
    <row r="6591" spans="48:56" x14ac:dyDescent="0.25">
      <c r="AV6591" s="201"/>
      <c r="AW6591" s="201"/>
      <c r="AX6591" s="201"/>
      <c r="AZ6591" s="201"/>
      <c r="BB6591"/>
      <c r="BD6591" s="117" t="s">
        <v>8507</v>
      </c>
    </row>
    <row r="6592" spans="48:56" x14ac:dyDescent="0.25">
      <c r="AV6592" s="201"/>
      <c r="AW6592" s="201"/>
      <c r="AX6592" s="201"/>
      <c r="AZ6592" s="201"/>
      <c r="BB6592"/>
      <c r="BD6592" s="117" t="s">
        <v>8508</v>
      </c>
    </row>
    <row r="6593" spans="48:56" x14ac:dyDescent="0.25">
      <c r="AV6593" s="201"/>
      <c r="AW6593" s="201"/>
      <c r="AX6593" s="201"/>
      <c r="AZ6593" s="201"/>
      <c r="BB6593"/>
      <c r="BD6593" s="117" t="s">
        <v>8509</v>
      </c>
    </row>
    <row r="6594" spans="48:56" x14ac:dyDescent="0.25">
      <c r="AV6594" s="201"/>
      <c r="AW6594" s="201"/>
      <c r="AX6594" s="201"/>
      <c r="AZ6594" s="201"/>
      <c r="BB6594"/>
      <c r="BD6594" s="117" t="s">
        <v>8510</v>
      </c>
    </row>
    <row r="6595" spans="48:56" x14ac:dyDescent="0.25">
      <c r="AV6595" s="201"/>
      <c r="AW6595" s="201"/>
      <c r="AX6595" s="201"/>
      <c r="AZ6595" s="201"/>
      <c r="BB6595"/>
      <c r="BD6595" s="117" t="s">
        <v>8511</v>
      </c>
    </row>
    <row r="6596" spans="48:56" x14ac:dyDescent="0.25">
      <c r="AV6596" s="201"/>
      <c r="AW6596" s="201"/>
      <c r="AX6596" s="201"/>
      <c r="AZ6596" s="201"/>
      <c r="BB6596"/>
      <c r="BD6596" s="117" t="s">
        <v>8512</v>
      </c>
    </row>
    <row r="6597" spans="48:56" x14ac:dyDescent="0.25">
      <c r="AV6597" s="201"/>
      <c r="AW6597" s="201"/>
      <c r="AX6597" s="201"/>
      <c r="AZ6597" s="201"/>
      <c r="BB6597"/>
      <c r="BD6597" s="117" t="s">
        <v>8513</v>
      </c>
    </row>
    <row r="6598" spans="48:56" x14ac:dyDescent="0.25">
      <c r="AV6598" s="201"/>
      <c r="AW6598" s="201"/>
      <c r="AX6598" s="201"/>
      <c r="AZ6598" s="201"/>
      <c r="BB6598"/>
      <c r="BD6598" s="117" t="s">
        <v>8514</v>
      </c>
    </row>
    <row r="6599" spans="48:56" x14ac:dyDescent="0.25">
      <c r="AV6599" s="201"/>
      <c r="AW6599" s="201"/>
      <c r="AX6599" s="201"/>
      <c r="AZ6599" s="201"/>
      <c r="BB6599"/>
      <c r="BD6599" s="117" t="s">
        <v>8515</v>
      </c>
    </row>
    <row r="6600" spans="48:56" x14ac:dyDescent="0.25">
      <c r="AV6600" s="201"/>
      <c r="AW6600" s="201"/>
      <c r="AX6600" s="201"/>
      <c r="AZ6600" s="201"/>
      <c r="BB6600"/>
      <c r="BD6600" s="117" t="s">
        <v>8516</v>
      </c>
    </row>
    <row r="6601" spans="48:56" x14ac:dyDescent="0.25">
      <c r="AV6601" s="201"/>
      <c r="AW6601" s="201"/>
      <c r="AX6601" s="201"/>
      <c r="AZ6601" s="201"/>
      <c r="BB6601"/>
      <c r="BD6601" s="117" t="s">
        <v>8517</v>
      </c>
    </row>
    <row r="6602" spans="48:56" x14ac:dyDescent="0.25">
      <c r="AV6602" s="201"/>
      <c r="AW6602" s="201"/>
      <c r="AX6602" s="201"/>
      <c r="AZ6602" s="201"/>
      <c r="BB6602"/>
      <c r="BD6602" s="117" t="s">
        <v>8518</v>
      </c>
    </row>
    <row r="6603" spans="48:56" x14ac:dyDescent="0.25">
      <c r="AV6603" s="201"/>
      <c r="AW6603" s="201"/>
      <c r="AX6603" s="201"/>
      <c r="AZ6603" s="201"/>
      <c r="BB6603"/>
      <c r="BD6603" s="117" t="s">
        <v>8519</v>
      </c>
    </row>
    <row r="6604" spans="48:56" x14ac:dyDescent="0.25">
      <c r="AV6604" s="201"/>
      <c r="AW6604" s="201"/>
      <c r="AX6604" s="201"/>
      <c r="AZ6604" s="201"/>
      <c r="BB6604"/>
      <c r="BD6604" s="117" t="s">
        <v>8520</v>
      </c>
    </row>
    <row r="6605" spans="48:56" x14ac:dyDescent="0.25">
      <c r="AV6605" s="201"/>
      <c r="AW6605" s="201"/>
      <c r="AX6605" s="201"/>
      <c r="AZ6605" s="201"/>
      <c r="BB6605"/>
      <c r="BD6605" s="117" t="s">
        <v>8521</v>
      </c>
    </row>
    <row r="6606" spans="48:56" x14ac:dyDescent="0.25">
      <c r="AV6606" s="201"/>
      <c r="AW6606" s="201"/>
      <c r="AX6606" s="201"/>
      <c r="AZ6606" s="201"/>
      <c r="BB6606"/>
      <c r="BD6606" s="117" t="s">
        <v>8522</v>
      </c>
    </row>
    <row r="6607" spans="48:56" x14ac:dyDescent="0.25">
      <c r="AV6607" s="201"/>
      <c r="AW6607" s="201"/>
      <c r="AX6607" s="201"/>
      <c r="AZ6607" s="201"/>
      <c r="BB6607"/>
      <c r="BD6607" s="117" t="s">
        <v>8523</v>
      </c>
    </row>
    <row r="6608" spans="48:56" x14ac:dyDescent="0.25">
      <c r="AV6608" s="201"/>
      <c r="AW6608" s="201"/>
      <c r="AX6608" s="201"/>
      <c r="AZ6608" s="201"/>
      <c r="BB6608"/>
      <c r="BD6608" s="117" t="s">
        <v>8524</v>
      </c>
    </row>
    <row r="6609" spans="48:56" x14ac:dyDescent="0.25">
      <c r="AV6609" s="201"/>
      <c r="AW6609" s="201"/>
      <c r="AX6609" s="201"/>
      <c r="AZ6609" s="201"/>
      <c r="BB6609"/>
      <c r="BD6609" s="117" t="s">
        <v>8525</v>
      </c>
    </row>
    <row r="6610" spans="48:56" x14ac:dyDescent="0.25">
      <c r="AV6610" s="201"/>
      <c r="AW6610" s="201"/>
      <c r="AX6610" s="201"/>
      <c r="AZ6610" s="201"/>
      <c r="BB6610"/>
      <c r="BD6610" s="117" t="s">
        <v>8526</v>
      </c>
    </row>
    <row r="6611" spans="48:56" x14ac:dyDescent="0.25">
      <c r="AV6611" s="201"/>
      <c r="AW6611" s="201"/>
      <c r="AX6611" s="201"/>
      <c r="AZ6611" s="201"/>
      <c r="BB6611"/>
      <c r="BD6611" s="117" t="s">
        <v>8527</v>
      </c>
    </row>
    <row r="6612" spans="48:56" x14ac:dyDescent="0.25">
      <c r="AV6612" s="201"/>
      <c r="AW6612" s="201"/>
      <c r="AX6612" s="201"/>
      <c r="AZ6612" s="201"/>
      <c r="BB6612"/>
      <c r="BD6612" s="117" t="s">
        <v>8528</v>
      </c>
    </row>
    <row r="6613" spans="48:56" x14ac:dyDescent="0.25">
      <c r="AV6613" s="201"/>
      <c r="AW6613" s="201"/>
      <c r="AX6613" s="201"/>
      <c r="AZ6613" s="201"/>
      <c r="BB6613"/>
      <c r="BD6613" s="117" t="s">
        <v>8529</v>
      </c>
    </row>
    <row r="6614" spans="48:56" x14ac:dyDescent="0.25">
      <c r="AV6614" s="201"/>
      <c r="AW6614" s="201"/>
      <c r="AX6614" s="201"/>
      <c r="AZ6614" s="201"/>
      <c r="BB6614"/>
      <c r="BD6614" s="117" t="s">
        <v>8530</v>
      </c>
    </row>
    <row r="6615" spans="48:56" x14ac:dyDescent="0.25">
      <c r="AV6615" s="201"/>
      <c r="AW6615" s="201"/>
      <c r="AX6615" s="201"/>
      <c r="AZ6615" s="201"/>
      <c r="BB6615"/>
      <c r="BD6615" s="117" t="s">
        <v>8531</v>
      </c>
    </row>
    <row r="6616" spans="48:56" x14ac:dyDescent="0.25">
      <c r="AV6616" s="201"/>
      <c r="AW6616" s="201"/>
      <c r="AX6616" s="201"/>
      <c r="AZ6616" s="201"/>
      <c r="BB6616"/>
      <c r="BD6616" s="117" t="s">
        <v>8532</v>
      </c>
    </row>
    <row r="6617" spans="48:56" x14ac:dyDescent="0.25">
      <c r="AV6617" s="201"/>
      <c r="AW6617" s="201"/>
      <c r="AX6617" s="201"/>
      <c r="AZ6617" s="201"/>
      <c r="BB6617"/>
      <c r="BD6617" s="117" t="s">
        <v>8533</v>
      </c>
    </row>
    <row r="6618" spans="48:56" x14ac:dyDescent="0.25">
      <c r="AV6618" s="201"/>
      <c r="AW6618" s="201"/>
      <c r="AX6618" s="201"/>
      <c r="AZ6618" s="201"/>
      <c r="BB6618"/>
      <c r="BD6618" s="117" t="s">
        <v>8534</v>
      </c>
    </row>
    <row r="6619" spans="48:56" x14ac:dyDescent="0.25">
      <c r="AV6619" s="201"/>
      <c r="AW6619" s="201"/>
      <c r="AX6619" s="201"/>
      <c r="AZ6619" s="201"/>
      <c r="BB6619"/>
      <c r="BD6619" s="117" t="s">
        <v>8535</v>
      </c>
    </row>
    <row r="6620" spans="48:56" x14ac:dyDescent="0.25">
      <c r="AV6620" s="201"/>
      <c r="AW6620" s="201"/>
      <c r="AX6620" s="201"/>
      <c r="AZ6620" s="201"/>
      <c r="BB6620"/>
      <c r="BD6620" s="117" t="s">
        <v>8536</v>
      </c>
    </row>
    <row r="6621" spans="48:56" x14ac:dyDescent="0.25">
      <c r="AV6621" s="201"/>
      <c r="AW6621" s="201"/>
      <c r="AX6621" s="201"/>
      <c r="AZ6621" s="201"/>
      <c r="BB6621"/>
      <c r="BD6621" s="117" t="s">
        <v>8537</v>
      </c>
    </row>
    <row r="6622" spans="48:56" x14ac:dyDescent="0.25">
      <c r="AV6622" s="201"/>
      <c r="AW6622" s="201"/>
      <c r="AX6622" s="201"/>
      <c r="AZ6622" s="201"/>
      <c r="BB6622"/>
      <c r="BD6622" s="117" t="s">
        <v>8538</v>
      </c>
    </row>
    <row r="6623" spans="48:56" x14ac:dyDescent="0.25">
      <c r="AV6623" s="201"/>
      <c r="AW6623" s="201"/>
      <c r="AX6623" s="201"/>
      <c r="AZ6623" s="201"/>
      <c r="BB6623"/>
      <c r="BD6623" s="117" t="s">
        <v>8539</v>
      </c>
    </row>
    <row r="6624" spans="48:56" x14ac:dyDescent="0.25">
      <c r="AV6624" s="201"/>
      <c r="AW6624" s="201"/>
      <c r="AX6624" s="201"/>
      <c r="AZ6624" s="201"/>
      <c r="BB6624"/>
      <c r="BD6624" s="117" t="s">
        <v>8540</v>
      </c>
    </row>
    <row r="6625" spans="48:56" x14ac:dyDescent="0.25">
      <c r="AV6625" s="201"/>
      <c r="AW6625" s="201"/>
      <c r="AX6625" s="201"/>
      <c r="AZ6625" s="201"/>
      <c r="BB6625"/>
      <c r="BD6625" s="117" t="s">
        <v>8541</v>
      </c>
    </row>
    <row r="6626" spans="48:56" x14ac:dyDescent="0.25">
      <c r="AV6626" s="201"/>
      <c r="AW6626" s="201"/>
      <c r="AX6626" s="201"/>
      <c r="AZ6626" s="201"/>
      <c r="BB6626"/>
      <c r="BD6626" s="117" t="s">
        <v>8542</v>
      </c>
    </row>
    <row r="6627" spans="48:56" x14ac:dyDescent="0.25">
      <c r="AV6627" s="201"/>
      <c r="AW6627" s="201"/>
      <c r="AX6627" s="201"/>
      <c r="AZ6627" s="201"/>
      <c r="BB6627"/>
      <c r="BD6627" s="117" t="s">
        <v>8543</v>
      </c>
    </row>
    <row r="6628" spans="48:56" x14ac:dyDescent="0.25">
      <c r="AV6628" s="201"/>
      <c r="AW6628" s="201"/>
      <c r="AX6628" s="201"/>
      <c r="AZ6628" s="201"/>
      <c r="BB6628"/>
      <c r="BD6628" s="117" t="s">
        <v>8544</v>
      </c>
    </row>
    <row r="6629" spans="48:56" x14ac:dyDescent="0.25">
      <c r="AV6629" s="201"/>
      <c r="AW6629" s="201"/>
      <c r="AX6629" s="201"/>
      <c r="AZ6629" s="201"/>
      <c r="BB6629"/>
      <c r="BD6629" s="117" t="s">
        <v>8545</v>
      </c>
    </row>
    <row r="6630" spans="48:56" x14ac:dyDescent="0.25">
      <c r="AV6630" s="201"/>
      <c r="AW6630" s="201"/>
      <c r="AX6630" s="201"/>
      <c r="AZ6630" s="201"/>
      <c r="BB6630"/>
      <c r="BD6630" s="117" t="s">
        <v>8546</v>
      </c>
    </row>
    <row r="6631" spans="48:56" x14ac:dyDescent="0.25">
      <c r="AV6631" s="201"/>
      <c r="AW6631" s="201"/>
      <c r="AX6631" s="201"/>
      <c r="AZ6631" s="201"/>
      <c r="BB6631"/>
      <c r="BD6631" s="117" t="s">
        <v>8547</v>
      </c>
    </row>
    <row r="6632" spans="48:56" x14ac:dyDescent="0.25">
      <c r="AV6632" s="201"/>
      <c r="AW6632" s="201"/>
      <c r="AX6632" s="201"/>
      <c r="AZ6632" s="201"/>
      <c r="BB6632"/>
      <c r="BD6632" s="117" t="s">
        <v>8548</v>
      </c>
    </row>
    <row r="6633" spans="48:56" x14ac:dyDescent="0.25">
      <c r="AV6633" s="201"/>
      <c r="AW6633" s="201"/>
      <c r="AX6633" s="201"/>
      <c r="AZ6633" s="201"/>
      <c r="BB6633"/>
      <c r="BD6633" s="117" t="s">
        <v>8549</v>
      </c>
    </row>
    <row r="6634" spans="48:56" x14ac:dyDescent="0.25">
      <c r="AV6634" s="201"/>
      <c r="AW6634" s="201"/>
      <c r="AX6634" s="201"/>
      <c r="AZ6634" s="201"/>
      <c r="BB6634"/>
      <c r="BD6634" s="117" t="s">
        <v>8550</v>
      </c>
    </row>
    <row r="6635" spans="48:56" x14ac:dyDescent="0.25">
      <c r="AV6635" s="201"/>
      <c r="AW6635" s="201"/>
      <c r="AX6635" s="201"/>
      <c r="AZ6635" s="201"/>
      <c r="BB6635"/>
      <c r="BD6635" s="117" t="s">
        <v>8551</v>
      </c>
    </row>
    <row r="6636" spans="48:56" x14ac:dyDescent="0.25">
      <c r="AV6636" s="201"/>
      <c r="AW6636" s="201"/>
      <c r="AX6636" s="201"/>
      <c r="AZ6636" s="201"/>
      <c r="BB6636"/>
      <c r="BD6636" s="117" t="s">
        <v>8552</v>
      </c>
    </row>
    <row r="6637" spans="48:56" x14ac:dyDescent="0.25">
      <c r="AV6637" s="201"/>
      <c r="AW6637" s="201"/>
      <c r="AX6637" s="201"/>
      <c r="AZ6637" s="201"/>
      <c r="BB6637"/>
      <c r="BD6637" s="117" t="s">
        <v>8553</v>
      </c>
    </row>
    <row r="6638" spans="48:56" x14ac:dyDescent="0.25">
      <c r="AV6638" s="201"/>
      <c r="AW6638" s="201"/>
      <c r="AX6638" s="201"/>
      <c r="AZ6638" s="201"/>
      <c r="BB6638"/>
      <c r="BD6638" s="117" t="s">
        <v>8554</v>
      </c>
    </row>
    <row r="6639" spans="48:56" x14ac:dyDescent="0.25">
      <c r="AV6639" s="201"/>
      <c r="AW6639" s="201"/>
      <c r="AX6639" s="201"/>
      <c r="AZ6639" s="201"/>
      <c r="BB6639"/>
      <c r="BD6639" s="117" t="s">
        <v>8555</v>
      </c>
    </row>
    <row r="6640" spans="48:56" x14ac:dyDescent="0.25">
      <c r="AV6640" s="201"/>
      <c r="AW6640" s="201"/>
      <c r="AX6640" s="201"/>
      <c r="AZ6640" s="201"/>
      <c r="BB6640"/>
      <c r="BD6640" s="117" t="s">
        <v>8556</v>
      </c>
    </row>
    <row r="6641" spans="48:56" x14ac:dyDescent="0.25">
      <c r="AV6641" s="201"/>
      <c r="AW6641" s="201"/>
      <c r="AX6641" s="201"/>
      <c r="AZ6641" s="201"/>
      <c r="BB6641"/>
      <c r="BD6641" s="117" t="s">
        <v>8557</v>
      </c>
    </row>
    <row r="6642" spans="48:56" x14ac:dyDescent="0.25">
      <c r="AV6642" s="201"/>
      <c r="AW6642" s="201"/>
      <c r="AX6642" s="201"/>
      <c r="AZ6642" s="201"/>
      <c r="BB6642"/>
      <c r="BD6642" s="117" t="s">
        <v>8558</v>
      </c>
    </row>
    <row r="6643" spans="48:56" x14ac:dyDescent="0.25">
      <c r="AV6643" s="201"/>
      <c r="AW6643" s="201"/>
      <c r="AX6643" s="201"/>
      <c r="AZ6643" s="201"/>
      <c r="BB6643"/>
      <c r="BD6643" s="117" t="s">
        <v>8559</v>
      </c>
    </row>
    <row r="6644" spans="48:56" x14ac:dyDescent="0.25">
      <c r="AV6644" s="201"/>
      <c r="AW6644" s="201"/>
      <c r="AX6644" s="201"/>
      <c r="AZ6644" s="201"/>
      <c r="BB6644"/>
      <c r="BD6644" s="117" t="s">
        <v>8560</v>
      </c>
    </row>
    <row r="6645" spans="48:56" x14ac:dyDescent="0.25">
      <c r="AV6645" s="201"/>
      <c r="AW6645" s="201"/>
      <c r="AX6645" s="201"/>
      <c r="AZ6645" s="201"/>
      <c r="BB6645"/>
      <c r="BD6645" s="117" t="s">
        <v>8561</v>
      </c>
    </row>
    <row r="6646" spans="48:56" x14ac:dyDescent="0.25">
      <c r="AV6646" s="201"/>
      <c r="AW6646" s="201"/>
      <c r="AX6646" s="201"/>
      <c r="AZ6646" s="201"/>
      <c r="BB6646"/>
      <c r="BD6646" s="117" t="s">
        <v>8562</v>
      </c>
    </row>
    <row r="6647" spans="48:56" x14ac:dyDescent="0.25">
      <c r="AV6647" s="201"/>
      <c r="AW6647" s="201"/>
      <c r="AX6647" s="201"/>
      <c r="AZ6647" s="201"/>
      <c r="BB6647"/>
      <c r="BD6647" s="117" t="s">
        <v>8563</v>
      </c>
    </row>
    <row r="6648" spans="48:56" x14ac:dyDescent="0.25">
      <c r="AV6648" s="201"/>
      <c r="AW6648" s="201"/>
      <c r="AX6648" s="201"/>
      <c r="AZ6648" s="201"/>
      <c r="BB6648"/>
      <c r="BD6648" s="117" t="s">
        <v>8564</v>
      </c>
    </row>
    <row r="6649" spans="48:56" x14ac:dyDescent="0.25">
      <c r="AV6649" s="201"/>
      <c r="AW6649" s="201"/>
      <c r="AX6649" s="201"/>
      <c r="AZ6649" s="201"/>
      <c r="BB6649"/>
      <c r="BD6649" s="117" t="s">
        <v>8565</v>
      </c>
    </row>
    <row r="6650" spans="48:56" x14ac:dyDescent="0.25">
      <c r="AV6650" s="201"/>
      <c r="AW6650" s="201"/>
      <c r="AX6650" s="201"/>
      <c r="AZ6650" s="201"/>
      <c r="BB6650"/>
      <c r="BD6650" s="117" t="s">
        <v>8566</v>
      </c>
    </row>
    <row r="6651" spans="48:56" x14ac:dyDescent="0.25">
      <c r="AV6651" s="201"/>
      <c r="AW6651" s="201"/>
      <c r="AX6651" s="201"/>
      <c r="AZ6651" s="201"/>
      <c r="BB6651"/>
      <c r="BD6651" s="117" t="s">
        <v>8567</v>
      </c>
    </row>
    <row r="6652" spans="48:56" x14ac:dyDescent="0.25">
      <c r="AV6652" s="201"/>
      <c r="AW6652" s="201"/>
      <c r="AX6652" s="201"/>
      <c r="AZ6652" s="201"/>
      <c r="BB6652"/>
      <c r="BD6652" s="117" t="s">
        <v>8568</v>
      </c>
    </row>
    <row r="6653" spans="48:56" x14ac:dyDescent="0.25">
      <c r="AV6653" s="201"/>
      <c r="AW6653" s="201"/>
      <c r="AX6653" s="201"/>
      <c r="AZ6653" s="201"/>
      <c r="BB6653"/>
      <c r="BD6653" s="117" t="s">
        <v>8569</v>
      </c>
    </row>
    <row r="6654" spans="48:56" x14ac:dyDescent="0.25">
      <c r="AV6654" s="201"/>
      <c r="AW6654" s="201"/>
      <c r="AX6654" s="201"/>
      <c r="AZ6654" s="201"/>
      <c r="BB6654"/>
      <c r="BD6654" s="117" t="s">
        <v>8570</v>
      </c>
    </row>
    <row r="6655" spans="48:56" x14ac:dyDescent="0.25">
      <c r="AV6655" s="201"/>
      <c r="AW6655" s="201"/>
      <c r="AX6655" s="201"/>
      <c r="AZ6655" s="201"/>
      <c r="BB6655"/>
      <c r="BD6655" s="117" t="s">
        <v>8571</v>
      </c>
    </row>
    <row r="6656" spans="48:56" x14ac:dyDescent="0.25">
      <c r="AV6656" s="201"/>
      <c r="AW6656" s="201"/>
      <c r="AX6656" s="201"/>
      <c r="AZ6656" s="201"/>
      <c r="BB6656"/>
      <c r="BD6656" s="117" t="s">
        <v>8572</v>
      </c>
    </row>
    <row r="6657" spans="48:56" x14ac:dyDescent="0.25">
      <c r="AV6657" s="201"/>
      <c r="AW6657" s="201"/>
      <c r="AX6657" s="201"/>
      <c r="AZ6657" s="201"/>
      <c r="BB6657"/>
      <c r="BD6657" s="117" t="s">
        <v>8573</v>
      </c>
    </row>
    <row r="6658" spans="48:56" x14ac:dyDescent="0.25">
      <c r="AV6658" s="201"/>
      <c r="AW6658" s="201"/>
      <c r="AX6658" s="201"/>
      <c r="AZ6658" s="201"/>
      <c r="BB6658"/>
      <c r="BD6658" s="117" t="s">
        <v>8574</v>
      </c>
    </row>
    <row r="6659" spans="48:56" x14ac:dyDescent="0.25">
      <c r="AV6659" s="201"/>
      <c r="AW6659" s="201"/>
      <c r="AX6659" s="201"/>
      <c r="AZ6659" s="201"/>
      <c r="BB6659"/>
      <c r="BD6659" s="117" t="s">
        <v>8575</v>
      </c>
    </row>
    <row r="6660" spans="48:56" x14ac:dyDescent="0.25">
      <c r="AV6660" s="201"/>
      <c r="AW6660" s="201"/>
      <c r="AX6660" s="201"/>
      <c r="AZ6660" s="201"/>
      <c r="BB6660"/>
      <c r="BD6660" s="117" t="s">
        <v>8576</v>
      </c>
    </row>
    <row r="6661" spans="48:56" x14ac:dyDescent="0.25">
      <c r="AV6661" s="201"/>
      <c r="AW6661" s="201"/>
      <c r="AX6661" s="201"/>
      <c r="AZ6661" s="201"/>
      <c r="BB6661"/>
      <c r="BD6661" s="117" t="s">
        <v>8577</v>
      </c>
    </row>
    <row r="6662" spans="48:56" x14ac:dyDescent="0.25">
      <c r="AV6662" s="201"/>
      <c r="AW6662" s="201"/>
      <c r="AX6662" s="201"/>
      <c r="AZ6662" s="201"/>
      <c r="BB6662"/>
      <c r="BD6662" s="117" t="s">
        <v>8578</v>
      </c>
    </row>
    <row r="6663" spans="48:56" x14ac:dyDescent="0.25">
      <c r="AV6663" s="201"/>
      <c r="AW6663" s="201"/>
      <c r="AX6663" s="201"/>
      <c r="AZ6663" s="201"/>
      <c r="BB6663"/>
      <c r="BD6663" s="117" t="s">
        <v>8579</v>
      </c>
    </row>
    <row r="6664" spans="48:56" x14ac:dyDescent="0.25">
      <c r="AV6664" s="201"/>
      <c r="AW6664" s="201"/>
      <c r="AX6664" s="201"/>
      <c r="AZ6664" s="201"/>
      <c r="BB6664"/>
      <c r="BD6664" s="117" t="s">
        <v>8580</v>
      </c>
    </row>
    <row r="6665" spans="48:56" x14ac:dyDescent="0.25">
      <c r="AV6665" s="201"/>
      <c r="AW6665" s="201"/>
      <c r="AX6665" s="201"/>
      <c r="AZ6665" s="201"/>
      <c r="BB6665"/>
      <c r="BD6665" s="117" t="s">
        <v>8581</v>
      </c>
    </row>
    <row r="6666" spans="48:56" x14ac:dyDescent="0.25">
      <c r="AV6666" s="201"/>
      <c r="AW6666" s="201"/>
      <c r="AX6666" s="201"/>
      <c r="AZ6666" s="201"/>
      <c r="BB6666"/>
      <c r="BD6666" s="117" t="s">
        <v>8582</v>
      </c>
    </row>
    <row r="6667" spans="48:56" x14ac:dyDescent="0.25">
      <c r="AV6667" s="201"/>
      <c r="AW6667" s="201"/>
      <c r="AX6667" s="201"/>
      <c r="AZ6667" s="201"/>
      <c r="BB6667"/>
      <c r="BD6667" s="117" t="s">
        <v>8583</v>
      </c>
    </row>
    <row r="6668" spans="48:56" x14ac:dyDescent="0.25">
      <c r="AV6668" s="201"/>
      <c r="AW6668" s="201"/>
      <c r="AX6668" s="201"/>
      <c r="AZ6668" s="201"/>
      <c r="BB6668"/>
      <c r="BD6668" s="117" t="s">
        <v>8584</v>
      </c>
    </row>
    <row r="6669" spans="48:56" x14ac:dyDescent="0.25">
      <c r="AV6669" s="201"/>
      <c r="AW6669" s="201"/>
      <c r="AX6669" s="201"/>
      <c r="AZ6669" s="201"/>
      <c r="BB6669"/>
      <c r="BD6669" s="117" t="s">
        <v>8585</v>
      </c>
    </row>
    <row r="6670" spans="48:56" x14ac:dyDescent="0.25">
      <c r="AV6670" s="201"/>
      <c r="AW6670" s="201"/>
      <c r="AX6670" s="201"/>
      <c r="AZ6670" s="201"/>
      <c r="BB6670"/>
      <c r="BD6670" s="117" t="s">
        <v>8586</v>
      </c>
    </row>
    <row r="6671" spans="48:56" x14ac:dyDescent="0.25">
      <c r="AV6671" s="201"/>
      <c r="AW6671" s="201"/>
      <c r="AX6671" s="201"/>
      <c r="AZ6671" s="201"/>
      <c r="BB6671"/>
      <c r="BD6671" s="117" t="s">
        <v>8587</v>
      </c>
    </row>
    <row r="6672" spans="48:56" x14ac:dyDescent="0.25">
      <c r="AV6672" s="201"/>
      <c r="AW6672" s="201"/>
      <c r="AX6672" s="201"/>
      <c r="AZ6672" s="201"/>
      <c r="BB6672"/>
      <c r="BD6672" s="117" t="s">
        <v>8588</v>
      </c>
    </row>
    <row r="6673" spans="48:56" x14ac:dyDescent="0.25">
      <c r="AV6673" s="201"/>
      <c r="AW6673" s="201"/>
      <c r="AX6673" s="201"/>
      <c r="AZ6673" s="201"/>
      <c r="BB6673"/>
      <c r="BD6673" s="117" t="s">
        <v>8589</v>
      </c>
    </row>
    <row r="6674" spans="48:56" x14ac:dyDescent="0.25">
      <c r="AV6674" s="201"/>
      <c r="AW6674" s="201"/>
      <c r="AX6674" s="201"/>
      <c r="AZ6674" s="201"/>
      <c r="BB6674"/>
      <c r="BD6674" s="117" t="s">
        <v>8590</v>
      </c>
    </row>
    <row r="6675" spans="48:56" x14ac:dyDescent="0.25">
      <c r="AV6675" s="201"/>
      <c r="AW6675" s="201"/>
      <c r="AX6675" s="201"/>
      <c r="AZ6675" s="201"/>
      <c r="BB6675"/>
      <c r="BD6675" s="117" t="s">
        <v>8591</v>
      </c>
    </row>
    <row r="6676" spans="48:56" x14ac:dyDescent="0.25">
      <c r="AV6676" s="201"/>
      <c r="AW6676" s="201"/>
      <c r="AX6676" s="201"/>
      <c r="AZ6676" s="201"/>
      <c r="BB6676"/>
      <c r="BD6676" s="117" t="s">
        <v>8592</v>
      </c>
    </row>
    <row r="6677" spans="48:56" x14ac:dyDescent="0.25">
      <c r="AV6677" s="201"/>
      <c r="AW6677" s="201"/>
      <c r="AX6677" s="201"/>
      <c r="AZ6677" s="201"/>
      <c r="BB6677"/>
      <c r="BD6677" s="117" t="s">
        <v>8593</v>
      </c>
    </row>
    <row r="6678" spans="48:56" x14ac:dyDescent="0.25">
      <c r="AV6678" s="201"/>
      <c r="AW6678" s="201"/>
      <c r="AX6678" s="201"/>
      <c r="AZ6678" s="201"/>
      <c r="BB6678"/>
      <c r="BD6678" s="117" t="s">
        <v>8594</v>
      </c>
    </row>
    <row r="6679" spans="48:56" x14ac:dyDescent="0.25">
      <c r="AV6679" s="201"/>
      <c r="AW6679" s="201"/>
      <c r="AX6679" s="201"/>
      <c r="AZ6679" s="201"/>
      <c r="BB6679"/>
      <c r="BD6679" s="117" t="s">
        <v>8595</v>
      </c>
    </row>
    <row r="6680" spans="48:56" x14ac:dyDescent="0.25">
      <c r="AV6680" s="201"/>
      <c r="AW6680" s="201"/>
      <c r="AX6680" s="201"/>
      <c r="AZ6680" s="201"/>
      <c r="BB6680"/>
      <c r="BD6680" s="117" t="s">
        <v>8596</v>
      </c>
    </row>
    <row r="6681" spans="48:56" x14ac:dyDescent="0.25">
      <c r="AV6681" s="201"/>
      <c r="AW6681" s="201"/>
      <c r="AX6681" s="201"/>
      <c r="AZ6681" s="201"/>
      <c r="BB6681"/>
      <c r="BD6681" s="117" t="s">
        <v>8597</v>
      </c>
    </row>
    <row r="6682" spans="48:56" x14ac:dyDescent="0.25">
      <c r="AV6682" s="201"/>
      <c r="AW6682" s="201"/>
      <c r="AX6682" s="201"/>
      <c r="AZ6682" s="201"/>
      <c r="BB6682"/>
      <c r="BD6682" s="117" t="s">
        <v>8598</v>
      </c>
    </row>
    <row r="6683" spans="48:56" x14ac:dyDescent="0.25">
      <c r="AV6683" s="201"/>
      <c r="AW6683" s="201"/>
      <c r="AX6683" s="201"/>
      <c r="AZ6683" s="201"/>
      <c r="BB6683"/>
      <c r="BD6683" s="117" t="s">
        <v>8599</v>
      </c>
    </row>
    <row r="6684" spans="48:56" x14ac:dyDescent="0.25">
      <c r="AV6684" s="201"/>
      <c r="AW6684" s="201"/>
      <c r="AX6684" s="201"/>
      <c r="AZ6684" s="201"/>
      <c r="BB6684"/>
      <c r="BD6684" s="117" t="s">
        <v>8600</v>
      </c>
    </row>
    <row r="6685" spans="48:56" x14ac:dyDescent="0.25">
      <c r="AV6685" s="201"/>
      <c r="AW6685" s="201"/>
      <c r="AX6685" s="201"/>
      <c r="AZ6685" s="201"/>
      <c r="BB6685"/>
      <c r="BD6685" s="117" t="s">
        <v>8601</v>
      </c>
    </row>
    <row r="6686" spans="48:56" x14ac:dyDescent="0.25">
      <c r="AV6686" s="201"/>
      <c r="AW6686" s="201"/>
      <c r="AX6686" s="201"/>
      <c r="AZ6686" s="201"/>
      <c r="BB6686"/>
      <c r="BD6686" s="117" t="s">
        <v>8602</v>
      </c>
    </row>
    <row r="6687" spans="48:56" x14ac:dyDescent="0.25">
      <c r="AV6687" s="201"/>
      <c r="AW6687" s="201"/>
      <c r="AX6687" s="201"/>
      <c r="AZ6687" s="201"/>
      <c r="BB6687"/>
      <c r="BD6687" s="117" t="s">
        <v>8603</v>
      </c>
    </row>
    <row r="6688" spans="48:56" x14ac:dyDescent="0.25">
      <c r="AV6688" s="201"/>
      <c r="AW6688" s="201"/>
      <c r="AX6688" s="201"/>
      <c r="AZ6688" s="201"/>
      <c r="BB6688"/>
      <c r="BD6688" s="117" t="s">
        <v>8604</v>
      </c>
    </row>
    <row r="6689" spans="48:56" x14ac:dyDescent="0.25">
      <c r="AV6689" s="201"/>
      <c r="AW6689" s="201"/>
      <c r="AX6689" s="201"/>
      <c r="AZ6689" s="201"/>
      <c r="BB6689"/>
      <c r="BD6689" s="117" t="s">
        <v>8605</v>
      </c>
    </row>
    <row r="6690" spans="48:56" x14ac:dyDescent="0.25">
      <c r="AV6690" s="201"/>
      <c r="AW6690" s="201"/>
      <c r="AX6690" s="201"/>
      <c r="AZ6690" s="201"/>
      <c r="BB6690"/>
      <c r="BD6690" s="117" t="s">
        <v>8606</v>
      </c>
    </row>
    <row r="6691" spans="48:56" x14ac:dyDescent="0.25">
      <c r="AV6691" s="201"/>
      <c r="AW6691" s="201"/>
      <c r="AX6691" s="201"/>
      <c r="AZ6691" s="201"/>
      <c r="BB6691"/>
      <c r="BD6691" s="117" t="s">
        <v>8607</v>
      </c>
    </row>
    <row r="6692" spans="48:56" x14ac:dyDescent="0.25">
      <c r="AV6692" s="201"/>
      <c r="AW6692" s="201"/>
      <c r="AX6692" s="201"/>
      <c r="AZ6692" s="201"/>
      <c r="BB6692"/>
      <c r="BD6692" s="117" t="s">
        <v>8608</v>
      </c>
    </row>
    <row r="6693" spans="48:56" x14ac:dyDescent="0.25">
      <c r="AV6693" s="201"/>
      <c r="AW6693" s="201"/>
      <c r="AX6693" s="201"/>
      <c r="AZ6693" s="201"/>
      <c r="BB6693"/>
      <c r="BD6693" s="117" t="s">
        <v>8609</v>
      </c>
    </row>
    <row r="6694" spans="48:56" x14ac:dyDescent="0.25">
      <c r="AV6694" s="201"/>
      <c r="AW6694" s="201"/>
      <c r="AX6694" s="201"/>
      <c r="AZ6694" s="201"/>
      <c r="BB6694"/>
      <c r="BD6694" s="117" t="s">
        <v>8610</v>
      </c>
    </row>
    <row r="6695" spans="48:56" x14ac:dyDescent="0.25">
      <c r="AV6695" s="201"/>
      <c r="AW6695" s="201"/>
      <c r="AX6695" s="201"/>
      <c r="AZ6695" s="201"/>
      <c r="BB6695"/>
      <c r="BD6695" s="117" t="s">
        <v>8611</v>
      </c>
    </row>
    <row r="6696" spans="48:56" x14ac:dyDescent="0.25">
      <c r="AV6696" s="201"/>
      <c r="AW6696" s="201"/>
      <c r="AX6696" s="201"/>
      <c r="AZ6696" s="201"/>
      <c r="BB6696"/>
      <c r="BD6696" s="117" t="s">
        <v>8612</v>
      </c>
    </row>
    <row r="6697" spans="48:56" x14ac:dyDescent="0.25">
      <c r="AV6697" s="201"/>
      <c r="AW6697" s="201"/>
      <c r="AX6697" s="201"/>
      <c r="AZ6697" s="201"/>
      <c r="BB6697"/>
      <c r="BD6697" s="117" t="s">
        <v>8613</v>
      </c>
    </row>
    <row r="6698" spans="48:56" x14ac:dyDescent="0.25">
      <c r="AV6698" s="201"/>
      <c r="AW6698" s="201"/>
      <c r="AX6698" s="201"/>
      <c r="AZ6698" s="201"/>
      <c r="BB6698"/>
      <c r="BD6698" s="117" t="s">
        <v>8614</v>
      </c>
    </row>
    <row r="6699" spans="48:56" x14ac:dyDescent="0.25">
      <c r="AV6699" s="201"/>
      <c r="AW6699" s="201"/>
      <c r="AX6699" s="201"/>
      <c r="AZ6699" s="201"/>
      <c r="BB6699"/>
      <c r="BD6699" s="117" t="s">
        <v>8615</v>
      </c>
    </row>
    <row r="6700" spans="48:56" x14ac:dyDescent="0.25">
      <c r="AV6700" s="201"/>
      <c r="AW6700" s="201"/>
      <c r="AX6700" s="201"/>
      <c r="AZ6700" s="201"/>
      <c r="BB6700"/>
      <c r="BD6700" s="117" t="s">
        <v>8616</v>
      </c>
    </row>
    <row r="6701" spans="48:56" x14ac:dyDescent="0.25">
      <c r="AV6701" s="201"/>
      <c r="AW6701" s="201"/>
      <c r="AX6701" s="201"/>
      <c r="AZ6701" s="201"/>
      <c r="BB6701"/>
      <c r="BD6701" s="117" t="s">
        <v>8617</v>
      </c>
    </row>
    <row r="6702" spans="48:56" x14ac:dyDescent="0.25">
      <c r="AV6702" s="201"/>
      <c r="AW6702" s="201"/>
      <c r="AX6702" s="201"/>
      <c r="AZ6702" s="201"/>
      <c r="BB6702"/>
      <c r="BD6702" s="117" t="s">
        <v>8618</v>
      </c>
    </row>
    <row r="6703" spans="48:56" x14ac:dyDescent="0.25">
      <c r="AV6703" s="201"/>
      <c r="AW6703" s="201"/>
      <c r="AX6703" s="201"/>
      <c r="AZ6703" s="201"/>
      <c r="BB6703"/>
      <c r="BD6703" s="117" t="s">
        <v>8619</v>
      </c>
    </row>
    <row r="6704" spans="48:56" x14ac:dyDescent="0.25">
      <c r="AV6704" s="201"/>
      <c r="AW6704" s="201"/>
      <c r="AX6704" s="201"/>
      <c r="AZ6704" s="201"/>
      <c r="BB6704"/>
      <c r="BD6704" s="117" t="s">
        <v>8620</v>
      </c>
    </row>
    <row r="6705" spans="48:56" x14ac:dyDescent="0.25">
      <c r="AV6705" s="201"/>
      <c r="AW6705" s="201"/>
      <c r="AX6705" s="201"/>
      <c r="AZ6705" s="201"/>
      <c r="BB6705"/>
      <c r="BD6705" s="117" t="s">
        <v>8621</v>
      </c>
    </row>
    <row r="6706" spans="48:56" x14ac:dyDescent="0.25">
      <c r="AV6706" s="201"/>
      <c r="AW6706" s="201"/>
      <c r="AX6706" s="201"/>
      <c r="AZ6706" s="201"/>
      <c r="BB6706"/>
      <c r="BD6706" s="117" t="s">
        <v>8622</v>
      </c>
    </row>
    <row r="6707" spans="48:56" x14ac:dyDescent="0.25">
      <c r="AV6707" s="201"/>
      <c r="AW6707" s="201"/>
      <c r="AX6707" s="201"/>
      <c r="AZ6707" s="201"/>
      <c r="BB6707"/>
      <c r="BD6707" s="117" t="s">
        <v>8623</v>
      </c>
    </row>
    <row r="6708" spans="48:56" x14ac:dyDescent="0.25">
      <c r="AV6708" s="201"/>
      <c r="AW6708" s="201"/>
      <c r="AX6708" s="201"/>
      <c r="AZ6708" s="201"/>
      <c r="BB6708"/>
      <c r="BD6708" s="117" t="s">
        <v>8624</v>
      </c>
    </row>
    <row r="6709" spans="48:56" x14ac:dyDescent="0.25">
      <c r="AV6709" s="201"/>
      <c r="AW6709" s="201"/>
      <c r="AX6709" s="201"/>
      <c r="AZ6709" s="201"/>
      <c r="BB6709"/>
      <c r="BD6709" s="117" t="s">
        <v>8625</v>
      </c>
    </row>
    <row r="6710" spans="48:56" x14ac:dyDescent="0.25">
      <c r="AV6710" s="201"/>
      <c r="AW6710" s="201"/>
      <c r="AX6710" s="201"/>
      <c r="AZ6710" s="201"/>
      <c r="BB6710"/>
      <c r="BD6710" s="117" t="s">
        <v>8626</v>
      </c>
    </row>
    <row r="6711" spans="48:56" x14ac:dyDescent="0.25">
      <c r="AV6711" s="201"/>
      <c r="AW6711" s="201"/>
      <c r="AX6711" s="201"/>
      <c r="AZ6711" s="201"/>
      <c r="BB6711"/>
      <c r="BD6711" s="117" t="s">
        <v>8627</v>
      </c>
    </row>
    <row r="6712" spans="48:56" x14ac:dyDescent="0.25">
      <c r="AV6712" s="201"/>
      <c r="AW6712" s="201"/>
      <c r="AX6712" s="201"/>
      <c r="AZ6712" s="201"/>
      <c r="BB6712"/>
      <c r="BD6712" s="117" t="s">
        <v>8628</v>
      </c>
    </row>
    <row r="6713" spans="48:56" x14ac:dyDescent="0.25">
      <c r="AV6713" s="201"/>
      <c r="AW6713" s="201"/>
      <c r="AX6713" s="201"/>
      <c r="AZ6713" s="201"/>
      <c r="BB6713"/>
      <c r="BD6713" s="117" t="s">
        <v>8629</v>
      </c>
    </row>
    <row r="6714" spans="48:56" x14ac:dyDescent="0.25">
      <c r="AV6714" s="201"/>
      <c r="AW6714" s="201"/>
      <c r="AX6714" s="201"/>
      <c r="AZ6714" s="201"/>
      <c r="BB6714"/>
      <c r="BD6714" s="117" t="s">
        <v>8630</v>
      </c>
    </row>
    <row r="6715" spans="48:56" x14ac:dyDescent="0.25">
      <c r="AV6715" s="201"/>
      <c r="AW6715" s="201"/>
      <c r="AX6715" s="201"/>
      <c r="AZ6715" s="201"/>
      <c r="BB6715"/>
      <c r="BD6715" s="117" t="s">
        <v>8631</v>
      </c>
    </row>
    <row r="6716" spans="48:56" x14ac:dyDescent="0.25">
      <c r="AV6716" s="201"/>
      <c r="AW6716" s="201"/>
      <c r="AX6716" s="201"/>
      <c r="AZ6716" s="201"/>
      <c r="BB6716"/>
      <c r="BD6716" s="117" t="s">
        <v>8632</v>
      </c>
    </row>
    <row r="6717" spans="48:56" x14ac:dyDescent="0.25">
      <c r="AV6717" s="201"/>
      <c r="AW6717" s="201"/>
      <c r="AX6717" s="201"/>
      <c r="AZ6717" s="201"/>
      <c r="BB6717"/>
      <c r="BD6717" s="117" t="s">
        <v>8633</v>
      </c>
    </row>
    <row r="6718" spans="48:56" x14ac:dyDescent="0.25">
      <c r="AV6718" s="201"/>
      <c r="AW6718" s="201"/>
      <c r="AX6718" s="201"/>
      <c r="AZ6718" s="201"/>
      <c r="BB6718"/>
      <c r="BD6718" s="117" t="s">
        <v>8634</v>
      </c>
    </row>
    <row r="6719" spans="48:56" x14ac:dyDescent="0.25">
      <c r="AV6719" s="201"/>
      <c r="AW6719" s="201"/>
      <c r="AX6719" s="201"/>
      <c r="AZ6719" s="201"/>
      <c r="BB6719"/>
      <c r="BD6719" s="117" t="s">
        <v>8635</v>
      </c>
    </row>
    <row r="6720" spans="48:56" x14ac:dyDescent="0.25">
      <c r="AV6720" s="201"/>
      <c r="AW6720" s="201"/>
      <c r="AX6720" s="201"/>
      <c r="AZ6720" s="201"/>
      <c r="BB6720"/>
      <c r="BD6720" s="117" t="s">
        <v>8636</v>
      </c>
    </row>
    <row r="6721" spans="48:56" x14ac:dyDescent="0.25">
      <c r="AV6721" s="201"/>
      <c r="AW6721" s="201"/>
      <c r="AX6721" s="201"/>
      <c r="AZ6721" s="201"/>
      <c r="BB6721"/>
      <c r="BD6721" s="117" t="s">
        <v>8637</v>
      </c>
    </row>
    <row r="6722" spans="48:56" x14ac:dyDescent="0.25">
      <c r="AV6722" s="201"/>
      <c r="AW6722" s="201"/>
      <c r="AX6722" s="201"/>
      <c r="AZ6722" s="201"/>
      <c r="BB6722"/>
      <c r="BD6722" s="117" t="s">
        <v>8638</v>
      </c>
    </row>
    <row r="6723" spans="48:56" x14ac:dyDescent="0.25">
      <c r="AV6723" s="201"/>
      <c r="AW6723" s="201"/>
      <c r="AX6723" s="201"/>
      <c r="AZ6723" s="201"/>
      <c r="BB6723"/>
      <c r="BD6723" s="117" t="s">
        <v>8639</v>
      </c>
    </row>
    <row r="6724" spans="48:56" x14ac:dyDescent="0.25">
      <c r="AV6724" s="201"/>
      <c r="AW6724" s="201"/>
      <c r="AX6724" s="201"/>
      <c r="AZ6724" s="201"/>
      <c r="BB6724"/>
      <c r="BD6724" s="117" t="s">
        <v>8640</v>
      </c>
    </row>
    <row r="6725" spans="48:56" x14ac:dyDescent="0.25">
      <c r="AV6725" s="201"/>
      <c r="AW6725" s="201"/>
      <c r="AX6725" s="201"/>
      <c r="AZ6725" s="201"/>
      <c r="BB6725"/>
      <c r="BD6725" s="117" t="s">
        <v>8641</v>
      </c>
    </row>
    <row r="6726" spans="48:56" x14ac:dyDescent="0.25">
      <c r="AV6726" s="201"/>
      <c r="AW6726" s="201"/>
      <c r="AX6726" s="201"/>
      <c r="AZ6726" s="201"/>
      <c r="BB6726"/>
      <c r="BD6726" s="117" t="s">
        <v>8642</v>
      </c>
    </row>
    <row r="6727" spans="48:56" x14ac:dyDescent="0.25">
      <c r="AV6727" s="201"/>
      <c r="AW6727" s="201"/>
      <c r="AX6727" s="201"/>
      <c r="AZ6727" s="201"/>
      <c r="BB6727"/>
      <c r="BD6727" s="117" t="s">
        <v>8643</v>
      </c>
    </row>
    <row r="6728" spans="48:56" x14ac:dyDescent="0.25">
      <c r="AV6728" s="201"/>
      <c r="AW6728" s="201"/>
      <c r="AX6728" s="201"/>
      <c r="AZ6728" s="201"/>
      <c r="BB6728"/>
      <c r="BD6728" s="117" t="s">
        <v>8644</v>
      </c>
    </row>
    <row r="6729" spans="48:56" x14ac:dyDescent="0.25">
      <c r="AV6729" s="201"/>
      <c r="AW6729" s="201"/>
      <c r="AX6729" s="201"/>
      <c r="AZ6729" s="201"/>
      <c r="BB6729"/>
      <c r="BD6729" s="117" t="s">
        <v>8645</v>
      </c>
    </row>
    <row r="6730" spans="48:56" x14ac:dyDescent="0.25">
      <c r="AV6730" s="201"/>
      <c r="AW6730" s="201"/>
      <c r="AX6730" s="201"/>
      <c r="AZ6730" s="201"/>
      <c r="BB6730"/>
      <c r="BD6730" s="117" t="s">
        <v>8646</v>
      </c>
    </row>
    <row r="6731" spans="48:56" x14ac:dyDescent="0.25">
      <c r="AV6731" s="201"/>
      <c r="AW6731" s="201"/>
      <c r="AX6731" s="201"/>
      <c r="AZ6731" s="201"/>
      <c r="BB6731"/>
      <c r="BD6731" s="117" t="s">
        <v>8647</v>
      </c>
    </row>
    <row r="6732" spans="48:56" x14ac:dyDescent="0.25">
      <c r="AV6732" s="201"/>
      <c r="AW6732" s="201"/>
      <c r="AX6732" s="201"/>
      <c r="AZ6732" s="201"/>
      <c r="BB6732"/>
      <c r="BD6732" s="117" t="s">
        <v>8648</v>
      </c>
    </row>
    <row r="6733" spans="48:56" x14ac:dyDescent="0.25">
      <c r="AV6733" s="201"/>
      <c r="AW6733" s="201"/>
      <c r="AX6733" s="201"/>
      <c r="AZ6733" s="201"/>
      <c r="BB6733"/>
      <c r="BD6733" s="117" t="s">
        <v>8649</v>
      </c>
    </row>
    <row r="6734" spans="48:56" x14ac:dyDescent="0.25">
      <c r="AV6734" s="201"/>
      <c r="AW6734" s="201"/>
      <c r="AX6734" s="201"/>
      <c r="AZ6734" s="201"/>
      <c r="BB6734"/>
      <c r="BD6734" s="117" t="s">
        <v>8650</v>
      </c>
    </row>
    <row r="6735" spans="48:56" x14ac:dyDescent="0.25">
      <c r="AV6735" s="201"/>
      <c r="AW6735" s="201"/>
      <c r="AX6735" s="201"/>
      <c r="AZ6735" s="201"/>
      <c r="BB6735"/>
      <c r="BD6735" s="117" t="s">
        <v>8651</v>
      </c>
    </row>
    <row r="6736" spans="48:56" x14ac:dyDescent="0.25">
      <c r="AV6736" s="201"/>
      <c r="AW6736" s="201"/>
      <c r="AX6736" s="201"/>
      <c r="AZ6736" s="201"/>
      <c r="BB6736"/>
      <c r="BD6736" s="117" t="s">
        <v>8652</v>
      </c>
    </row>
    <row r="6737" spans="48:56" x14ac:dyDescent="0.25">
      <c r="AV6737" s="201"/>
      <c r="AW6737" s="201"/>
      <c r="AX6737" s="201"/>
      <c r="AZ6737" s="201"/>
      <c r="BB6737"/>
      <c r="BD6737" s="117" t="s">
        <v>8653</v>
      </c>
    </row>
    <row r="6738" spans="48:56" x14ac:dyDescent="0.25">
      <c r="AV6738" s="201"/>
      <c r="AW6738" s="201"/>
      <c r="AX6738" s="201"/>
      <c r="AZ6738" s="201"/>
      <c r="BB6738"/>
      <c r="BD6738" s="117" t="s">
        <v>8654</v>
      </c>
    </row>
    <row r="6739" spans="48:56" x14ac:dyDescent="0.25">
      <c r="AV6739" s="201"/>
      <c r="AW6739" s="201"/>
      <c r="AX6739" s="201"/>
      <c r="AZ6739" s="201"/>
      <c r="BB6739"/>
      <c r="BD6739" s="117" t="s">
        <v>8655</v>
      </c>
    </row>
    <row r="6740" spans="48:56" x14ac:dyDescent="0.25">
      <c r="AV6740" s="201"/>
      <c r="AW6740" s="201"/>
      <c r="AX6740" s="201"/>
      <c r="AZ6740" s="201"/>
      <c r="BB6740"/>
      <c r="BD6740" s="117" t="s">
        <v>8656</v>
      </c>
    </row>
    <row r="6741" spans="48:56" x14ac:dyDescent="0.25">
      <c r="AV6741" s="201"/>
      <c r="AW6741" s="201"/>
      <c r="AX6741" s="201"/>
      <c r="AZ6741" s="201"/>
      <c r="BB6741"/>
      <c r="BD6741" s="117" t="s">
        <v>8657</v>
      </c>
    </row>
    <row r="6742" spans="48:56" x14ac:dyDescent="0.25">
      <c r="AV6742" s="201"/>
      <c r="AW6742" s="201"/>
      <c r="AX6742" s="201"/>
      <c r="AZ6742" s="201"/>
      <c r="BB6742"/>
      <c r="BD6742" s="117" t="s">
        <v>8658</v>
      </c>
    </row>
    <row r="6743" spans="48:56" x14ac:dyDescent="0.25">
      <c r="AV6743" s="201"/>
      <c r="AW6743" s="201"/>
      <c r="AX6743" s="201"/>
      <c r="AZ6743" s="201"/>
      <c r="BB6743"/>
      <c r="BD6743" s="117" t="s">
        <v>8659</v>
      </c>
    </row>
    <row r="6744" spans="48:56" x14ac:dyDescent="0.25">
      <c r="AV6744" s="201"/>
      <c r="AW6744" s="201"/>
      <c r="AX6744" s="201"/>
      <c r="AZ6744" s="201"/>
      <c r="BB6744"/>
      <c r="BD6744" s="117" t="s">
        <v>8660</v>
      </c>
    </row>
    <row r="6745" spans="48:56" x14ac:dyDescent="0.25">
      <c r="AV6745" s="201"/>
      <c r="AW6745" s="201"/>
      <c r="AX6745" s="201"/>
      <c r="AZ6745" s="201"/>
      <c r="BB6745"/>
      <c r="BD6745" s="117" t="s">
        <v>8661</v>
      </c>
    </row>
    <row r="6746" spans="48:56" x14ac:dyDescent="0.25">
      <c r="AV6746" s="201"/>
      <c r="AW6746" s="201"/>
      <c r="AX6746" s="201"/>
      <c r="AZ6746" s="201"/>
      <c r="BB6746"/>
      <c r="BD6746" s="117" t="s">
        <v>8662</v>
      </c>
    </row>
    <row r="6747" spans="48:56" x14ac:dyDescent="0.25">
      <c r="AV6747" s="201"/>
      <c r="AW6747" s="201"/>
      <c r="AX6747" s="201"/>
      <c r="AZ6747" s="201"/>
      <c r="BB6747"/>
      <c r="BD6747" s="117" t="s">
        <v>8663</v>
      </c>
    </row>
    <row r="6748" spans="48:56" x14ac:dyDescent="0.25">
      <c r="AV6748" s="201"/>
      <c r="AW6748" s="201"/>
      <c r="AX6748" s="201"/>
      <c r="AZ6748" s="201"/>
      <c r="BB6748"/>
      <c r="BD6748" s="117" t="s">
        <v>8664</v>
      </c>
    </row>
    <row r="6749" spans="48:56" x14ac:dyDescent="0.25">
      <c r="AV6749" s="201"/>
      <c r="AW6749" s="201"/>
      <c r="AX6749" s="201"/>
      <c r="AZ6749" s="201"/>
      <c r="BB6749"/>
      <c r="BD6749" s="117" t="s">
        <v>8665</v>
      </c>
    </row>
    <row r="6750" spans="48:56" x14ac:dyDescent="0.25">
      <c r="AV6750" s="201"/>
      <c r="AW6750" s="201"/>
      <c r="AX6750" s="201"/>
      <c r="AZ6750" s="201"/>
      <c r="BB6750"/>
      <c r="BD6750" s="117" t="s">
        <v>8666</v>
      </c>
    </row>
    <row r="6751" spans="48:56" x14ac:dyDescent="0.25">
      <c r="AV6751" s="201"/>
      <c r="AW6751" s="201"/>
      <c r="AX6751" s="201"/>
      <c r="AZ6751" s="201"/>
      <c r="BB6751"/>
      <c r="BD6751" s="117" t="s">
        <v>8667</v>
      </c>
    </row>
    <row r="6752" spans="48:56" x14ac:dyDescent="0.25">
      <c r="AV6752" s="201"/>
      <c r="AW6752" s="201"/>
      <c r="AX6752" s="201"/>
      <c r="AZ6752" s="201"/>
      <c r="BB6752"/>
      <c r="BD6752" s="117" t="s">
        <v>8668</v>
      </c>
    </row>
    <row r="6753" spans="48:56" x14ac:dyDescent="0.25">
      <c r="AV6753" s="201"/>
      <c r="AW6753" s="201"/>
      <c r="AX6753" s="201"/>
      <c r="AZ6753" s="201"/>
      <c r="BB6753"/>
      <c r="BD6753" s="117" t="s">
        <v>8669</v>
      </c>
    </row>
    <row r="6754" spans="48:56" x14ac:dyDescent="0.25">
      <c r="AV6754" s="201"/>
      <c r="AW6754" s="201"/>
      <c r="AX6754" s="201"/>
      <c r="AZ6754" s="201"/>
      <c r="BB6754"/>
      <c r="BD6754" s="117" t="s">
        <v>8670</v>
      </c>
    </row>
    <row r="6755" spans="48:56" x14ac:dyDescent="0.25">
      <c r="AV6755" s="201"/>
      <c r="AW6755" s="201"/>
      <c r="AX6755" s="201"/>
      <c r="AZ6755" s="201"/>
      <c r="BB6755"/>
      <c r="BD6755" s="117" t="s">
        <v>8671</v>
      </c>
    </row>
    <row r="6756" spans="48:56" x14ac:dyDescent="0.25">
      <c r="AV6756" s="201"/>
      <c r="AW6756" s="201"/>
      <c r="AX6756" s="201"/>
      <c r="AZ6756" s="201"/>
      <c r="BB6756"/>
      <c r="BD6756" s="117" t="s">
        <v>8672</v>
      </c>
    </row>
    <row r="6757" spans="48:56" x14ac:dyDescent="0.25">
      <c r="AV6757" s="201"/>
      <c r="AW6757" s="201"/>
      <c r="AX6757" s="201"/>
      <c r="AZ6757" s="201"/>
      <c r="BB6757"/>
      <c r="BD6757" s="117" t="s">
        <v>8673</v>
      </c>
    </row>
    <row r="6758" spans="48:56" x14ac:dyDescent="0.25">
      <c r="AV6758" s="201"/>
      <c r="AW6758" s="201"/>
      <c r="AX6758" s="201"/>
      <c r="AZ6758" s="201"/>
      <c r="BB6758"/>
      <c r="BD6758" s="117" t="s">
        <v>8674</v>
      </c>
    </row>
    <row r="6759" spans="48:56" x14ac:dyDescent="0.25">
      <c r="AV6759" s="201"/>
      <c r="AW6759" s="201"/>
      <c r="AX6759" s="201"/>
      <c r="AZ6759" s="201"/>
      <c r="BB6759"/>
      <c r="BD6759" s="117" t="s">
        <v>8675</v>
      </c>
    </row>
    <row r="6760" spans="48:56" x14ac:dyDescent="0.25">
      <c r="AV6760" s="201"/>
      <c r="AW6760" s="201"/>
      <c r="AX6760" s="201"/>
      <c r="AZ6760" s="201"/>
      <c r="BB6760"/>
      <c r="BD6760" s="117" t="s">
        <v>8676</v>
      </c>
    </row>
    <row r="6761" spans="48:56" x14ac:dyDescent="0.25">
      <c r="AV6761" s="201"/>
      <c r="AW6761" s="201"/>
      <c r="AX6761" s="201"/>
      <c r="AZ6761" s="201"/>
      <c r="BB6761"/>
      <c r="BD6761" s="117" t="s">
        <v>8677</v>
      </c>
    </row>
    <row r="6762" spans="48:56" x14ac:dyDescent="0.25">
      <c r="AV6762" s="201"/>
      <c r="AW6762" s="201"/>
      <c r="AX6762" s="201"/>
      <c r="AZ6762" s="201"/>
      <c r="BB6762"/>
      <c r="BD6762" s="117" t="s">
        <v>8678</v>
      </c>
    </row>
    <row r="6763" spans="48:56" x14ac:dyDescent="0.25">
      <c r="AV6763" s="201"/>
      <c r="AW6763" s="201"/>
      <c r="AX6763" s="201"/>
      <c r="AZ6763" s="201"/>
      <c r="BB6763"/>
      <c r="BD6763" s="117" t="s">
        <v>8679</v>
      </c>
    </row>
    <row r="6764" spans="48:56" x14ac:dyDescent="0.25">
      <c r="AV6764" s="201"/>
      <c r="AW6764" s="201"/>
      <c r="AX6764" s="201"/>
      <c r="AZ6764" s="201"/>
      <c r="BB6764"/>
      <c r="BD6764" s="117" t="s">
        <v>8680</v>
      </c>
    </row>
    <row r="6765" spans="48:56" x14ac:dyDescent="0.25">
      <c r="AV6765" s="201"/>
      <c r="AW6765" s="201"/>
      <c r="AX6765" s="201"/>
      <c r="AZ6765" s="201"/>
      <c r="BB6765"/>
      <c r="BD6765" s="117" t="s">
        <v>8681</v>
      </c>
    </row>
    <row r="6766" spans="48:56" x14ac:dyDescent="0.25">
      <c r="AV6766" s="201"/>
      <c r="AW6766" s="201"/>
      <c r="AX6766" s="201"/>
      <c r="AZ6766" s="201"/>
      <c r="BB6766"/>
      <c r="BD6766" s="117" t="s">
        <v>8682</v>
      </c>
    </row>
    <row r="6767" spans="48:56" x14ac:dyDescent="0.25">
      <c r="AV6767" s="201"/>
      <c r="AW6767" s="201"/>
      <c r="AX6767" s="201"/>
      <c r="AZ6767" s="201"/>
      <c r="BB6767"/>
      <c r="BD6767" s="117" t="s">
        <v>8683</v>
      </c>
    </row>
    <row r="6768" spans="48:56" x14ac:dyDescent="0.25">
      <c r="AV6768" s="201"/>
      <c r="AW6768" s="201"/>
      <c r="AX6768" s="201"/>
      <c r="AZ6768" s="201"/>
      <c r="BB6768"/>
      <c r="BD6768" s="117" t="s">
        <v>8684</v>
      </c>
    </row>
    <row r="6769" spans="48:56" x14ac:dyDescent="0.25">
      <c r="AV6769" s="201"/>
      <c r="AW6769" s="201"/>
      <c r="AX6769" s="201"/>
      <c r="AZ6769" s="201"/>
      <c r="BB6769"/>
      <c r="BD6769" s="117" t="s">
        <v>8685</v>
      </c>
    </row>
    <row r="6770" spans="48:56" x14ac:dyDescent="0.25">
      <c r="AV6770" s="201"/>
      <c r="AW6770" s="201"/>
      <c r="AX6770" s="201"/>
      <c r="AZ6770" s="201"/>
      <c r="BB6770"/>
      <c r="BD6770" s="117" t="s">
        <v>8686</v>
      </c>
    </row>
    <row r="6771" spans="48:56" x14ac:dyDescent="0.25">
      <c r="AV6771" s="201"/>
      <c r="AW6771" s="201"/>
      <c r="AX6771" s="201"/>
      <c r="AZ6771" s="201"/>
      <c r="BB6771"/>
      <c r="BD6771" s="117" t="s">
        <v>8687</v>
      </c>
    </row>
    <row r="6772" spans="48:56" x14ac:dyDescent="0.25">
      <c r="AV6772" s="201"/>
      <c r="AW6772" s="201"/>
      <c r="AX6772" s="201"/>
      <c r="AZ6772" s="201"/>
      <c r="BB6772"/>
      <c r="BD6772" s="117" t="s">
        <v>8688</v>
      </c>
    </row>
    <row r="6773" spans="48:56" x14ac:dyDescent="0.25">
      <c r="AV6773" s="201"/>
      <c r="AW6773" s="201"/>
      <c r="AX6773" s="201"/>
      <c r="AZ6773" s="201"/>
      <c r="BB6773"/>
      <c r="BD6773" s="117" t="s">
        <v>8689</v>
      </c>
    </row>
    <row r="6774" spans="48:56" x14ac:dyDescent="0.25">
      <c r="AV6774" s="201"/>
      <c r="AW6774" s="201"/>
      <c r="AX6774" s="201"/>
      <c r="AZ6774" s="201"/>
      <c r="BB6774"/>
      <c r="BD6774" s="117" t="s">
        <v>8690</v>
      </c>
    </row>
    <row r="6775" spans="48:56" x14ac:dyDescent="0.25">
      <c r="AV6775" s="201"/>
      <c r="AW6775" s="201"/>
      <c r="AX6775" s="201"/>
      <c r="AZ6775" s="201"/>
      <c r="BB6775"/>
      <c r="BD6775" s="117" t="s">
        <v>8691</v>
      </c>
    </row>
    <row r="6776" spans="48:56" x14ac:dyDescent="0.25">
      <c r="AV6776" s="201"/>
      <c r="AW6776" s="201"/>
      <c r="AX6776" s="201"/>
      <c r="AZ6776" s="201"/>
      <c r="BB6776"/>
      <c r="BD6776" s="117" t="s">
        <v>8692</v>
      </c>
    </row>
    <row r="6777" spans="48:56" x14ac:dyDescent="0.25">
      <c r="AV6777" s="201"/>
      <c r="AW6777" s="201"/>
      <c r="AX6777" s="201"/>
      <c r="AZ6777" s="201"/>
      <c r="BB6777"/>
      <c r="BD6777" s="117" t="s">
        <v>8693</v>
      </c>
    </row>
    <row r="6778" spans="48:56" x14ac:dyDescent="0.25">
      <c r="AV6778" s="201"/>
      <c r="AW6778" s="201"/>
      <c r="AX6778" s="201"/>
      <c r="AZ6778" s="201"/>
      <c r="BB6778"/>
      <c r="BD6778" s="117" t="s">
        <v>8694</v>
      </c>
    </row>
    <row r="6779" spans="48:56" x14ac:dyDescent="0.25">
      <c r="AV6779" s="201"/>
      <c r="AW6779" s="201"/>
      <c r="AX6779" s="201"/>
      <c r="AZ6779" s="201"/>
      <c r="BB6779"/>
      <c r="BD6779" s="117" t="s">
        <v>8695</v>
      </c>
    </row>
    <row r="6780" spans="48:56" x14ac:dyDescent="0.25">
      <c r="AV6780" s="201"/>
      <c r="AW6780" s="201"/>
      <c r="AX6780" s="201"/>
      <c r="AZ6780" s="201"/>
      <c r="BB6780"/>
      <c r="BD6780" s="117" t="s">
        <v>8696</v>
      </c>
    </row>
    <row r="6781" spans="48:56" x14ac:dyDescent="0.25">
      <c r="AV6781" s="201"/>
      <c r="AW6781" s="201"/>
      <c r="AX6781" s="201"/>
      <c r="AZ6781" s="201"/>
      <c r="BB6781"/>
      <c r="BD6781" s="117" t="s">
        <v>8697</v>
      </c>
    </row>
    <row r="6782" spans="48:56" x14ac:dyDescent="0.25">
      <c r="AV6782" s="201"/>
      <c r="AW6782" s="201"/>
      <c r="AX6782" s="201"/>
      <c r="AZ6782" s="201"/>
      <c r="BB6782"/>
      <c r="BD6782" s="117" t="s">
        <v>8698</v>
      </c>
    </row>
    <row r="6783" spans="48:56" x14ac:dyDescent="0.25">
      <c r="AV6783" s="201"/>
      <c r="AW6783" s="201"/>
      <c r="AX6783" s="201"/>
      <c r="AZ6783" s="201"/>
      <c r="BB6783"/>
      <c r="BD6783" s="117" t="s">
        <v>8699</v>
      </c>
    </row>
    <row r="6784" spans="48:56" x14ac:dyDescent="0.25">
      <c r="AV6784" s="201"/>
      <c r="AW6784" s="201"/>
      <c r="AX6784" s="201"/>
      <c r="AZ6784" s="201"/>
      <c r="BB6784"/>
      <c r="BD6784" s="117" t="s">
        <v>8700</v>
      </c>
    </row>
    <row r="6785" spans="48:56" x14ac:dyDescent="0.25">
      <c r="AV6785" s="201"/>
      <c r="AW6785" s="201"/>
      <c r="AX6785" s="201"/>
      <c r="AZ6785" s="201"/>
      <c r="BB6785"/>
      <c r="BD6785" s="117" t="s">
        <v>8701</v>
      </c>
    </row>
    <row r="6786" spans="48:56" x14ac:dyDescent="0.25">
      <c r="AV6786" s="201"/>
      <c r="AW6786" s="201"/>
      <c r="AX6786" s="201"/>
      <c r="AZ6786" s="201"/>
      <c r="BB6786"/>
      <c r="BD6786" s="117" t="s">
        <v>8702</v>
      </c>
    </row>
    <row r="6787" spans="48:56" x14ac:dyDescent="0.25">
      <c r="AV6787" s="201"/>
      <c r="AW6787" s="201"/>
      <c r="AX6787" s="201"/>
      <c r="AZ6787" s="201"/>
      <c r="BB6787"/>
      <c r="BD6787" s="117" t="s">
        <v>8703</v>
      </c>
    </row>
    <row r="6788" spans="48:56" x14ac:dyDescent="0.25">
      <c r="AV6788" s="201"/>
      <c r="AW6788" s="201"/>
      <c r="AX6788" s="201"/>
      <c r="AZ6788" s="201"/>
      <c r="BB6788"/>
      <c r="BD6788" s="117" t="s">
        <v>8704</v>
      </c>
    </row>
    <row r="6789" spans="48:56" x14ac:dyDescent="0.25">
      <c r="AV6789" s="201"/>
      <c r="AW6789" s="201"/>
      <c r="AX6789" s="201"/>
      <c r="AZ6789" s="201"/>
      <c r="BB6789"/>
      <c r="BD6789" s="117" t="s">
        <v>8705</v>
      </c>
    </row>
    <row r="6790" spans="48:56" x14ac:dyDescent="0.25">
      <c r="AV6790" s="201"/>
      <c r="AW6790" s="201"/>
      <c r="AX6790" s="201"/>
      <c r="AZ6790" s="201"/>
      <c r="BB6790"/>
      <c r="BD6790" s="117" t="s">
        <v>8706</v>
      </c>
    </row>
    <row r="6791" spans="48:56" x14ac:dyDescent="0.25">
      <c r="AV6791" s="201"/>
      <c r="AW6791" s="201"/>
      <c r="AX6791" s="201"/>
      <c r="AZ6791" s="201"/>
      <c r="BB6791"/>
      <c r="BD6791" s="117" t="s">
        <v>8707</v>
      </c>
    </row>
    <row r="6792" spans="48:56" x14ac:dyDescent="0.25">
      <c r="AV6792" s="201"/>
      <c r="AW6792" s="201"/>
      <c r="AX6792" s="201"/>
      <c r="AZ6792" s="201"/>
      <c r="BB6792"/>
      <c r="BD6792" s="117" t="s">
        <v>8708</v>
      </c>
    </row>
    <row r="6793" spans="48:56" x14ac:dyDescent="0.25">
      <c r="AV6793" s="201"/>
      <c r="AW6793" s="201"/>
      <c r="AX6793" s="201"/>
      <c r="AZ6793" s="201"/>
      <c r="BB6793"/>
      <c r="BD6793" s="117" t="s">
        <v>8709</v>
      </c>
    </row>
    <row r="6794" spans="48:56" x14ac:dyDescent="0.25">
      <c r="AV6794" s="201"/>
      <c r="AW6794" s="201"/>
      <c r="AX6794" s="201"/>
      <c r="AZ6794" s="201"/>
      <c r="BB6794"/>
      <c r="BD6794" s="117" t="s">
        <v>8710</v>
      </c>
    </row>
    <row r="6795" spans="48:56" x14ac:dyDescent="0.25">
      <c r="AV6795" s="201"/>
      <c r="AW6795" s="201"/>
      <c r="AX6795" s="201"/>
      <c r="AZ6795" s="201"/>
      <c r="BB6795"/>
      <c r="BD6795" s="117" t="s">
        <v>8711</v>
      </c>
    </row>
    <row r="6796" spans="48:56" x14ac:dyDescent="0.25">
      <c r="AV6796" s="201"/>
      <c r="AW6796" s="201"/>
      <c r="AX6796" s="201"/>
      <c r="AZ6796" s="201"/>
      <c r="BB6796"/>
      <c r="BD6796" s="117" t="s">
        <v>8712</v>
      </c>
    </row>
    <row r="6797" spans="48:56" x14ac:dyDescent="0.25">
      <c r="AV6797" s="201"/>
      <c r="AW6797" s="201"/>
      <c r="AX6797" s="201"/>
      <c r="AZ6797" s="201"/>
      <c r="BB6797"/>
      <c r="BD6797" s="117" t="s">
        <v>8713</v>
      </c>
    </row>
    <row r="6798" spans="48:56" x14ac:dyDescent="0.25">
      <c r="AV6798" s="201"/>
      <c r="AW6798" s="201"/>
      <c r="AX6798" s="201"/>
      <c r="AZ6798" s="201"/>
      <c r="BB6798"/>
      <c r="BD6798" s="117" t="s">
        <v>8714</v>
      </c>
    </row>
    <row r="6799" spans="48:56" x14ac:dyDescent="0.25">
      <c r="AV6799" s="201"/>
      <c r="AW6799" s="201"/>
      <c r="AX6799" s="201"/>
      <c r="AZ6799" s="201"/>
      <c r="BB6799"/>
      <c r="BD6799" s="117" t="s">
        <v>8715</v>
      </c>
    </row>
    <row r="6800" spans="48:56" x14ac:dyDescent="0.25">
      <c r="AV6800" s="201"/>
      <c r="AW6800" s="201"/>
      <c r="AX6800" s="201"/>
      <c r="AZ6800" s="201"/>
      <c r="BB6800"/>
      <c r="BD6800" s="117" t="s">
        <v>8716</v>
      </c>
    </row>
    <row r="6801" spans="48:56" x14ac:dyDescent="0.25">
      <c r="AV6801" s="201"/>
      <c r="AW6801" s="201"/>
      <c r="AX6801" s="201"/>
      <c r="AZ6801" s="201"/>
      <c r="BB6801"/>
      <c r="BD6801" s="117" t="s">
        <v>8717</v>
      </c>
    </row>
    <row r="6802" spans="48:56" x14ac:dyDescent="0.25">
      <c r="AV6802" s="201"/>
      <c r="AW6802" s="201"/>
      <c r="AX6802" s="201"/>
      <c r="AZ6802" s="201"/>
      <c r="BB6802"/>
      <c r="BD6802" s="117" t="s">
        <v>8718</v>
      </c>
    </row>
    <row r="6803" spans="48:56" x14ac:dyDescent="0.25">
      <c r="AV6803" s="201"/>
      <c r="AW6803" s="201"/>
      <c r="AX6803" s="201"/>
      <c r="AZ6803" s="201"/>
      <c r="BB6803"/>
      <c r="BD6803" s="117" t="s">
        <v>8719</v>
      </c>
    </row>
    <row r="6804" spans="48:56" x14ac:dyDescent="0.25">
      <c r="AV6804" s="201"/>
      <c r="AW6804" s="201"/>
      <c r="AX6804" s="201"/>
      <c r="AZ6804" s="201"/>
      <c r="BB6804"/>
      <c r="BD6804" s="117" t="s">
        <v>8720</v>
      </c>
    </row>
    <row r="6805" spans="48:56" x14ac:dyDescent="0.25">
      <c r="AV6805" s="201"/>
      <c r="AW6805" s="201"/>
      <c r="AX6805" s="201"/>
      <c r="AZ6805" s="201"/>
      <c r="BB6805"/>
      <c r="BD6805" s="117" t="s">
        <v>8721</v>
      </c>
    </row>
    <row r="6806" spans="48:56" x14ac:dyDescent="0.25">
      <c r="AV6806" s="201"/>
      <c r="AW6806" s="201"/>
      <c r="AX6806" s="201"/>
      <c r="AZ6806" s="201"/>
      <c r="BB6806"/>
      <c r="BD6806" s="117" t="s">
        <v>8722</v>
      </c>
    </row>
    <row r="6807" spans="48:56" x14ac:dyDescent="0.25">
      <c r="AV6807" s="201"/>
      <c r="AW6807" s="201"/>
      <c r="AX6807" s="201"/>
      <c r="AZ6807" s="201"/>
      <c r="BB6807"/>
      <c r="BD6807" s="117" t="s">
        <v>8723</v>
      </c>
    </row>
    <row r="6808" spans="48:56" x14ac:dyDescent="0.25">
      <c r="AV6808" s="201"/>
      <c r="AW6808" s="201"/>
      <c r="AX6808" s="201"/>
      <c r="AZ6808" s="201"/>
      <c r="BB6808"/>
      <c r="BD6808" s="117" t="s">
        <v>8724</v>
      </c>
    </row>
    <row r="6809" spans="48:56" x14ac:dyDescent="0.25">
      <c r="AV6809" s="201"/>
      <c r="AW6809" s="201"/>
      <c r="AX6809" s="201"/>
      <c r="AZ6809" s="201"/>
      <c r="BB6809"/>
      <c r="BD6809" s="117" t="s">
        <v>8725</v>
      </c>
    </row>
    <row r="6810" spans="48:56" x14ac:dyDescent="0.25">
      <c r="AV6810" s="201"/>
      <c r="AW6810" s="201"/>
      <c r="AX6810" s="201"/>
      <c r="AZ6810" s="201"/>
      <c r="BB6810"/>
      <c r="BD6810" s="117" t="s">
        <v>8726</v>
      </c>
    </row>
    <row r="6811" spans="48:56" x14ac:dyDescent="0.25">
      <c r="AV6811" s="201"/>
      <c r="AW6811" s="201"/>
      <c r="AX6811" s="201"/>
      <c r="AZ6811" s="201"/>
      <c r="BB6811"/>
      <c r="BD6811" s="117" t="s">
        <v>8727</v>
      </c>
    </row>
    <row r="6812" spans="48:56" x14ac:dyDescent="0.25">
      <c r="AV6812" s="201"/>
      <c r="AW6812" s="201"/>
      <c r="AX6812" s="201"/>
      <c r="AZ6812" s="201"/>
      <c r="BB6812"/>
      <c r="BD6812" s="117" t="s">
        <v>8728</v>
      </c>
    </row>
    <row r="6813" spans="48:56" x14ac:dyDescent="0.25">
      <c r="AV6813" s="201"/>
      <c r="AW6813" s="201"/>
      <c r="AX6813" s="201"/>
      <c r="AZ6813" s="201"/>
      <c r="BB6813"/>
      <c r="BD6813" s="117" t="s">
        <v>8729</v>
      </c>
    </row>
    <row r="6814" spans="48:56" x14ac:dyDescent="0.25">
      <c r="AV6814" s="201"/>
      <c r="AW6814" s="201"/>
      <c r="AX6814" s="201"/>
      <c r="AZ6814" s="201"/>
      <c r="BB6814"/>
      <c r="BD6814" s="117" t="s">
        <v>8730</v>
      </c>
    </row>
    <row r="6815" spans="48:56" x14ac:dyDescent="0.25">
      <c r="AV6815" s="201"/>
      <c r="AW6815" s="201"/>
      <c r="AX6815" s="201"/>
      <c r="AZ6815" s="201"/>
      <c r="BB6815"/>
      <c r="BD6815" s="117" t="s">
        <v>8731</v>
      </c>
    </row>
    <row r="6816" spans="48:56" x14ac:dyDescent="0.25">
      <c r="AV6816" s="201"/>
      <c r="AW6816" s="201"/>
      <c r="AX6816" s="201"/>
      <c r="AZ6816" s="201"/>
      <c r="BB6816"/>
      <c r="BD6816" s="117" t="s">
        <v>8732</v>
      </c>
    </row>
    <row r="6817" spans="48:56" x14ac:dyDescent="0.25">
      <c r="AV6817" s="201"/>
      <c r="AW6817" s="201"/>
      <c r="AX6817" s="201"/>
      <c r="AZ6817" s="201"/>
      <c r="BB6817"/>
      <c r="BD6817" s="117" t="s">
        <v>8733</v>
      </c>
    </row>
    <row r="6818" spans="48:56" x14ac:dyDescent="0.25">
      <c r="AV6818" s="201"/>
      <c r="AW6818" s="201"/>
      <c r="AX6818" s="201"/>
      <c r="AZ6818" s="201"/>
      <c r="BB6818"/>
      <c r="BD6818" s="117" t="s">
        <v>8734</v>
      </c>
    </row>
    <row r="6819" spans="48:56" x14ac:dyDescent="0.25">
      <c r="AV6819" s="201"/>
      <c r="AW6819" s="201"/>
      <c r="AX6819" s="201"/>
      <c r="AZ6819" s="201"/>
      <c r="BB6819"/>
      <c r="BD6819" s="117" t="s">
        <v>8735</v>
      </c>
    </row>
    <row r="6820" spans="48:56" x14ac:dyDescent="0.25">
      <c r="AV6820" s="201"/>
      <c r="AW6820" s="201"/>
      <c r="AX6820" s="201"/>
      <c r="AZ6820" s="201"/>
      <c r="BB6820"/>
      <c r="BD6820" s="117" t="s">
        <v>8736</v>
      </c>
    </row>
    <row r="6821" spans="48:56" x14ac:dyDescent="0.25">
      <c r="AV6821" s="201"/>
      <c r="AW6821" s="201"/>
      <c r="AX6821" s="201"/>
      <c r="AZ6821" s="201"/>
      <c r="BB6821"/>
      <c r="BD6821" s="117" t="s">
        <v>8737</v>
      </c>
    </row>
    <row r="6822" spans="48:56" x14ac:dyDescent="0.25">
      <c r="AV6822" s="201"/>
      <c r="AW6822" s="201"/>
      <c r="AX6822" s="201"/>
      <c r="AZ6822" s="201"/>
      <c r="BB6822"/>
      <c r="BD6822" s="117" t="s">
        <v>8738</v>
      </c>
    </row>
    <row r="6823" spans="48:56" x14ac:dyDescent="0.25">
      <c r="AV6823" s="201"/>
      <c r="AW6823" s="201"/>
      <c r="AX6823" s="201"/>
      <c r="AZ6823" s="201"/>
      <c r="BB6823"/>
      <c r="BD6823" s="117" t="s">
        <v>8739</v>
      </c>
    </row>
    <row r="6824" spans="48:56" x14ac:dyDescent="0.25">
      <c r="AV6824" s="201"/>
      <c r="AW6824" s="201"/>
      <c r="AX6824" s="201"/>
      <c r="AZ6824" s="201"/>
      <c r="BB6824"/>
      <c r="BD6824" s="117" t="s">
        <v>8740</v>
      </c>
    </row>
    <row r="6825" spans="48:56" x14ac:dyDescent="0.25">
      <c r="AV6825" s="201"/>
      <c r="AW6825" s="201"/>
      <c r="AX6825" s="201"/>
      <c r="AZ6825" s="201"/>
      <c r="BB6825"/>
      <c r="BD6825" s="117" t="s">
        <v>8741</v>
      </c>
    </row>
    <row r="6826" spans="48:56" x14ac:dyDescent="0.25">
      <c r="AV6826" s="201"/>
      <c r="AW6826" s="201"/>
      <c r="AX6826" s="201"/>
      <c r="AZ6826" s="201"/>
      <c r="BB6826"/>
      <c r="BD6826" s="117" t="s">
        <v>8742</v>
      </c>
    </row>
    <row r="6827" spans="48:56" x14ac:dyDescent="0.25">
      <c r="AV6827" s="201"/>
      <c r="AW6827" s="201"/>
      <c r="AX6827" s="201"/>
      <c r="AZ6827" s="201"/>
      <c r="BB6827"/>
      <c r="BD6827" s="117" t="s">
        <v>8743</v>
      </c>
    </row>
    <row r="6828" spans="48:56" x14ac:dyDescent="0.25">
      <c r="AV6828" s="201"/>
      <c r="AW6828" s="201"/>
      <c r="AX6828" s="201"/>
      <c r="AZ6828" s="201"/>
      <c r="BB6828"/>
      <c r="BD6828" s="117" t="s">
        <v>8744</v>
      </c>
    </row>
    <row r="6829" spans="48:56" x14ac:dyDescent="0.25">
      <c r="AV6829" s="201"/>
      <c r="AW6829" s="201"/>
      <c r="AX6829" s="201"/>
      <c r="AZ6829" s="201"/>
      <c r="BB6829"/>
      <c r="BD6829" s="117" t="s">
        <v>8745</v>
      </c>
    </row>
    <row r="6830" spans="48:56" x14ac:dyDescent="0.25">
      <c r="AV6830" s="201"/>
      <c r="AW6830" s="201"/>
      <c r="AX6830" s="201"/>
      <c r="AZ6830" s="201"/>
      <c r="BB6830"/>
      <c r="BD6830" s="117" t="s">
        <v>8746</v>
      </c>
    </row>
    <row r="6831" spans="48:56" x14ac:dyDescent="0.25">
      <c r="AV6831" s="201"/>
      <c r="AW6831" s="201"/>
      <c r="AX6831" s="201"/>
      <c r="AZ6831" s="201"/>
      <c r="BB6831"/>
      <c r="BD6831" s="117" t="s">
        <v>8747</v>
      </c>
    </row>
    <row r="6832" spans="48:56" x14ac:dyDescent="0.25">
      <c r="AV6832" s="201"/>
      <c r="AW6832" s="201"/>
      <c r="AX6832" s="201"/>
      <c r="AZ6832" s="201"/>
      <c r="BB6832"/>
      <c r="BD6832" s="117" t="s">
        <v>8748</v>
      </c>
    </row>
    <row r="6833" spans="48:56" x14ac:dyDescent="0.25">
      <c r="AV6833" s="201"/>
      <c r="AW6833" s="201"/>
      <c r="AX6833" s="201"/>
      <c r="AZ6833" s="201"/>
      <c r="BB6833"/>
      <c r="BD6833" s="117" t="s">
        <v>8749</v>
      </c>
    </row>
    <row r="6834" spans="48:56" x14ac:dyDescent="0.25">
      <c r="AV6834" s="201"/>
      <c r="AW6834" s="201"/>
      <c r="AX6834" s="201"/>
      <c r="AZ6834" s="201"/>
      <c r="BB6834"/>
      <c r="BD6834" s="117" t="s">
        <v>8750</v>
      </c>
    </row>
    <row r="6835" spans="48:56" x14ac:dyDescent="0.25">
      <c r="AV6835" s="201"/>
      <c r="AW6835" s="201"/>
      <c r="AX6835" s="201"/>
      <c r="AZ6835" s="201"/>
      <c r="BB6835"/>
      <c r="BD6835" s="117" t="s">
        <v>8751</v>
      </c>
    </row>
    <row r="6836" spans="48:56" x14ac:dyDescent="0.25">
      <c r="AV6836" s="201"/>
      <c r="AW6836" s="201"/>
      <c r="AX6836" s="201"/>
      <c r="AZ6836" s="201"/>
      <c r="BB6836"/>
      <c r="BD6836" s="117" t="s">
        <v>8752</v>
      </c>
    </row>
    <row r="6837" spans="48:56" x14ac:dyDescent="0.25">
      <c r="AV6837" s="201"/>
      <c r="AW6837" s="201"/>
      <c r="AX6837" s="201"/>
      <c r="AZ6837" s="201"/>
      <c r="BB6837"/>
      <c r="BD6837" s="117" t="s">
        <v>8753</v>
      </c>
    </row>
    <row r="6838" spans="48:56" x14ac:dyDescent="0.25">
      <c r="AV6838" s="201"/>
      <c r="AW6838" s="201"/>
      <c r="AX6838" s="201"/>
      <c r="AZ6838" s="201"/>
      <c r="BB6838"/>
      <c r="BD6838" s="117" t="s">
        <v>8754</v>
      </c>
    </row>
    <row r="6839" spans="48:56" x14ac:dyDescent="0.25">
      <c r="AV6839" s="201"/>
      <c r="AW6839" s="201"/>
      <c r="AX6839" s="201"/>
      <c r="AZ6839" s="201"/>
      <c r="BB6839"/>
      <c r="BD6839" s="117" t="s">
        <v>8755</v>
      </c>
    </row>
    <row r="6840" spans="48:56" x14ac:dyDescent="0.25">
      <c r="AV6840" s="201"/>
      <c r="AW6840" s="201"/>
      <c r="AX6840" s="201"/>
      <c r="AZ6840" s="201"/>
      <c r="BB6840"/>
      <c r="BD6840" s="117" t="s">
        <v>8756</v>
      </c>
    </row>
    <row r="6841" spans="48:56" x14ac:dyDescent="0.25">
      <c r="AV6841" s="201"/>
      <c r="AW6841" s="201"/>
      <c r="AX6841" s="201"/>
      <c r="AZ6841" s="201"/>
      <c r="BB6841"/>
      <c r="BD6841" s="117" t="s">
        <v>8757</v>
      </c>
    </row>
    <row r="6842" spans="48:56" x14ac:dyDescent="0.25">
      <c r="AV6842" s="201"/>
      <c r="AW6842" s="201"/>
      <c r="AX6842" s="201"/>
      <c r="AZ6842" s="201"/>
      <c r="BB6842"/>
      <c r="BD6842" s="117" t="s">
        <v>8758</v>
      </c>
    </row>
    <row r="6843" spans="48:56" x14ac:dyDescent="0.25">
      <c r="AV6843" s="201"/>
      <c r="AW6843" s="201"/>
      <c r="AX6843" s="201"/>
      <c r="AZ6843" s="201"/>
      <c r="BB6843"/>
      <c r="BD6843" s="117" t="s">
        <v>8759</v>
      </c>
    </row>
    <row r="6844" spans="48:56" x14ac:dyDescent="0.25">
      <c r="AV6844" s="201"/>
      <c r="AW6844" s="201"/>
      <c r="AX6844" s="201"/>
      <c r="AZ6844" s="201"/>
      <c r="BB6844"/>
      <c r="BD6844" s="117" t="s">
        <v>8760</v>
      </c>
    </row>
    <row r="6845" spans="48:56" x14ac:dyDescent="0.25">
      <c r="AV6845" s="201"/>
      <c r="AW6845" s="201"/>
      <c r="AX6845" s="201"/>
      <c r="AZ6845" s="201"/>
      <c r="BB6845"/>
      <c r="BD6845" s="117" t="s">
        <v>8761</v>
      </c>
    </row>
    <row r="6846" spans="48:56" x14ac:dyDescent="0.25">
      <c r="AV6846" s="201"/>
      <c r="AW6846" s="201"/>
      <c r="AX6846" s="201"/>
      <c r="AZ6846" s="201"/>
      <c r="BB6846"/>
      <c r="BD6846" s="117" t="s">
        <v>8762</v>
      </c>
    </row>
    <row r="6847" spans="48:56" x14ac:dyDescent="0.25">
      <c r="AV6847" s="201"/>
      <c r="AW6847" s="201"/>
      <c r="AX6847" s="201"/>
      <c r="AZ6847" s="201"/>
      <c r="BB6847"/>
      <c r="BD6847" s="117" t="s">
        <v>8763</v>
      </c>
    </row>
    <row r="6848" spans="48:56" x14ac:dyDescent="0.25">
      <c r="AV6848" s="201"/>
      <c r="AW6848" s="201"/>
      <c r="AX6848" s="201"/>
      <c r="AZ6848" s="201"/>
      <c r="BB6848"/>
      <c r="BD6848" s="117" t="s">
        <v>8764</v>
      </c>
    </row>
    <row r="6849" spans="48:56" x14ac:dyDescent="0.25">
      <c r="AV6849" s="201"/>
      <c r="AW6849" s="201"/>
      <c r="AX6849" s="201"/>
      <c r="AZ6849" s="201"/>
      <c r="BB6849"/>
      <c r="BD6849" s="117" t="s">
        <v>8765</v>
      </c>
    </row>
    <row r="6850" spans="48:56" x14ac:dyDescent="0.25">
      <c r="AV6850" s="201"/>
      <c r="AW6850" s="201"/>
      <c r="AX6850" s="201"/>
      <c r="AZ6850" s="201"/>
      <c r="BB6850"/>
      <c r="BD6850" s="117" t="s">
        <v>8766</v>
      </c>
    </row>
    <row r="6851" spans="48:56" x14ac:dyDescent="0.25">
      <c r="AV6851" s="201"/>
      <c r="AW6851" s="201"/>
      <c r="AX6851" s="201"/>
      <c r="AZ6851" s="201"/>
      <c r="BB6851"/>
      <c r="BD6851" s="117" t="s">
        <v>8767</v>
      </c>
    </row>
    <row r="6852" spans="48:56" x14ac:dyDescent="0.25">
      <c r="AV6852" s="201"/>
      <c r="AW6852" s="201"/>
      <c r="AX6852" s="201"/>
      <c r="AZ6852" s="201"/>
      <c r="BB6852"/>
      <c r="BD6852" s="117" t="s">
        <v>8768</v>
      </c>
    </row>
    <row r="6853" spans="48:56" x14ac:dyDescent="0.25">
      <c r="AV6853" s="201"/>
      <c r="AW6853" s="201"/>
      <c r="AX6853" s="201"/>
      <c r="AZ6853" s="201"/>
      <c r="BB6853"/>
      <c r="BD6853" s="117" t="s">
        <v>8769</v>
      </c>
    </row>
    <row r="6854" spans="48:56" x14ac:dyDescent="0.25">
      <c r="AV6854" s="201"/>
      <c r="AW6854" s="201"/>
      <c r="AX6854" s="201"/>
      <c r="AZ6854" s="201"/>
      <c r="BB6854"/>
      <c r="BD6854" s="117" t="s">
        <v>8770</v>
      </c>
    </row>
    <row r="6855" spans="48:56" x14ac:dyDescent="0.25">
      <c r="AV6855" s="201"/>
      <c r="AW6855" s="201"/>
      <c r="AX6855" s="201"/>
      <c r="AZ6855" s="201"/>
      <c r="BB6855"/>
      <c r="BD6855" s="117" t="s">
        <v>8771</v>
      </c>
    </row>
    <row r="6856" spans="48:56" x14ac:dyDescent="0.25">
      <c r="AV6856" s="201"/>
      <c r="AW6856" s="201"/>
      <c r="AX6856" s="201"/>
      <c r="AZ6856" s="201"/>
      <c r="BB6856"/>
      <c r="BD6856" s="117" t="s">
        <v>8772</v>
      </c>
    </row>
    <row r="6857" spans="48:56" x14ac:dyDescent="0.25">
      <c r="AV6857" s="201"/>
      <c r="AW6857" s="201"/>
      <c r="AX6857" s="201"/>
      <c r="AZ6857" s="201"/>
      <c r="BB6857"/>
      <c r="BD6857" s="117" t="s">
        <v>8773</v>
      </c>
    </row>
    <row r="6858" spans="48:56" x14ac:dyDescent="0.25">
      <c r="AV6858" s="201"/>
      <c r="AW6858" s="201"/>
      <c r="AX6858" s="201"/>
      <c r="AZ6858" s="201"/>
      <c r="BB6858"/>
      <c r="BD6858" s="117" t="s">
        <v>8774</v>
      </c>
    </row>
    <row r="6859" spans="48:56" x14ac:dyDescent="0.25">
      <c r="AV6859" s="201"/>
      <c r="AW6859" s="201"/>
      <c r="AX6859" s="201"/>
      <c r="AZ6859" s="201"/>
      <c r="BB6859"/>
      <c r="BD6859" s="117" t="s">
        <v>8775</v>
      </c>
    </row>
    <row r="6860" spans="48:56" x14ac:dyDescent="0.25">
      <c r="AV6860" s="201"/>
      <c r="AW6860" s="201"/>
      <c r="AX6860" s="201"/>
      <c r="AZ6860" s="201"/>
      <c r="BB6860"/>
      <c r="BD6860" s="117" t="s">
        <v>8776</v>
      </c>
    </row>
    <row r="6861" spans="48:56" x14ac:dyDescent="0.25">
      <c r="AV6861" s="201"/>
      <c r="AW6861" s="201"/>
      <c r="AX6861" s="201"/>
      <c r="AZ6861" s="201"/>
      <c r="BB6861"/>
      <c r="BD6861" s="117" t="s">
        <v>8777</v>
      </c>
    </row>
    <row r="6862" spans="48:56" x14ac:dyDescent="0.25">
      <c r="AV6862" s="201"/>
      <c r="AW6862" s="201"/>
      <c r="AX6862" s="201"/>
      <c r="AZ6862" s="201"/>
      <c r="BB6862"/>
      <c r="BD6862" s="117" t="s">
        <v>8778</v>
      </c>
    </row>
    <row r="6863" spans="48:56" x14ac:dyDescent="0.25">
      <c r="AV6863" s="201"/>
      <c r="AW6863" s="201"/>
      <c r="AX6863" s="201"/>
      <c r="AZ6863" s="201"/>
      <c r="BB6863"/>
      <c r="BD6863" s="117" t="s">
        <v>8779</v>
      </c>
    </row>
    <row r="6864" spans="48:56" x14ac:dyDescent="0.25">
      <c r="AV6864" s="201"/>
      <c r="AW6864" s="201"/>
      <c r="AX6864" s="201"/>
      <c r="AZ6864" s="201"/>
      <c r="BB6864"/>
      <c r="BD6864" s="117" t="s">
        <v>8780</v>
      </c>
    </row>
    <row r="6865" spans="48:56" x14ac:dyDescent="0.25">
      <c r="AV6865" s="201"/>
      <c r="AW6865" s="201"/>
      <c r="AX6865" s="201"/>
      <c r="AZ6865" s="201"/>
      <c r="BB6865"/>
      <c r="BD6865" s="117" t="s">
        <v>8781</v>
      </c>
    </row>
    <row r="6866" spans="48:56" x14ac:dyDescent="0.25">
      <c r="AV6866" s="201"/>
      <c r="AW6866" s="201"/>
      <c r="AX6866" s="201"/>
      <c r="AZ6866" s="201"/>
      <c r="BB6866"/>
      <c r="BD6866" s="117" t="s">
        <v>8782</v>
      </c>
    </row>
    <row r="6867" spans="48:56" x14ac:dyDescent="0.25">
      <c r="AV6867" s="201"/>
      <c r="AW6867" s="201"/>
      <c r="AX6867" s="201"/>
      <c r="AZ6867" s="201"/>
      <c r="BB6867"/>
      <c r="BD6867" s="117" t="s">
        <v>8783</v>
      </c>
    </row>
    <row r="6868" spans="48:56" x14ac:dyDescent="0.25">
      <c r="AV6868" s="201"/>
      <c r="AW6868" s="201"/>
      <c r="AX6868" s="201"/>
      <c r="AZ6868" s="201"/>
      <c r="BB6868"/>
      <c r="BD6868" s="117" t="s">
        <v>8784</v>
      </c>
    </row>
    <row r="6869" spans="48:56" x14ac:dyDescent="0.25">
      <c r="AV6869" s="201"/>
      <c r="AW6869" s="201"/>
      <c r="AX6869" s="201"/>
      <c r="AZ6869" s="201"/>
      <c r="BB6869"/>
      <c r="BD6869" s="117" t="s">
        <v>8785</v>
      </c>
    </row>
    <row r="6870" spans="48:56" x14ac:dyDescent="0.25">
      <c r="AV6870" s="201"/>
      <c r="AW6870" s="201"/>
      <c r="AX6870" s="201"/>
      <c r="AZ6870" s="201"/>
      <c r="BB6870"/>
      <c r="BD6870" s="117" t="s">
        <v>8786</v>
      </c>
    </row>
    <row r="6871" spans="48:56" x14ac:dyDescent="0.25">
      <c r="AV6871" s="201"/>
      <c r="AW6871" s="201"/>
      <c r="AX6871" s="201"/>
      <c r="AZ6871" s="201"/>
      <c r="BB6871"/>
      <c r="BD6871" s="117" t="s">
        <v>8787</v>
      </c>
    </row>
    <row r="6872" spans="48:56" x14ac:dyDescent="0.25">
      <c r="AV6872" s="201"/>
      <c r="AW6872" s="201"/>
      <c r="AX6872" s="201"/>
      <c r="AZ6872" s="201"/>
      <c r="BB6872"/>
      <c r="BD6872" s="117" t="s">
        <v>8788</v>
      </c>
    </row>
    <row r="6873" spans="48:56" x14ac:dyDescent="0.25">
      <c r="AV6873" s="201"/>
      <c r="AW6873" s="201"/>
      <c r="AX6873" s="201"/>
      <c r="AZ6873" s="201"/>
      <c r="BB6873"/>
      <c r="BD6873" s="117" t="s">
        <v>8789</v>
      </c>
    </row>
    <row r="6874" spans="48:56" x14ac:dyDescent="0.25">
      <c r="AV6874" s="201"/>
      <c r="AW6874" s="201"/>
      <c r="AX6874" s="201"/>
      <c r="AZ6874" s="201"/>
      <c r="BB6874"/>
      <c r="BD6874" s="117" t="s">
        <v>8790</v>
      </c>
    </row>
    <row r="6875" spans="48:56" x14ac:dyDescent="0.25">
      <c r="AV6875" s="201"/>
      <c r="AW6875" s="201"/>
      <c r="AX6875" s="201"/>
      <c r="AZ6875" s="201"/>
      <c r="BB6875"/>
      <c r="BD6875" s="117" t="s">
        <v>8791</v>
      </c>
    </row>
    <row r="6876" spans="48:56" x14ac:dyDescent="0.25">
      <c r="AV6876" s="201"/>
      <c r="AW6876" s="201"/>
      <c r="AX6876" s="201"/>
      <c r="AZ6876" s="201"/>
      <c r="BB6876"/>
      <c r="BD6876" s="117" t="s">
        <v>8792</v>
      </c>
    </row>
    <row r="6877" spans="48:56" x14ac:dyDescent="0.25">
      <c r="AV6877" s="201"/>
      <c r="AW6877" s="201"/>
      <c r="AX6877" s="201"/>
      <c r="AZ6877" s="201"/>
      <c r="BB6877"/>
      <c r="BD6877" s="117" t="s">
        <v>8793</v>
      </c>
    </row>
    <row r="6878" spans="48:56" x14ac:dyDescent="0.25">
      <c r="AV6878" s="201"/>
      <c r="AW6878" s="201"/>
      <c r="AX6878" s="201"/>
      <c r="AZ6878" s="201"/>
      <c r="BB6878"/>
      <c r="BD6878" s="117" t="s">
        <v>8794</v>
      </c>
    </row>
    <row r="6879" spans="48:56" x14ac:dyDescent="0.25">
      <c r="AV6879" s="201"/>
      <c r="AW6879" s="201"/>
      <c r="AX6879" s="201"/>
      <c r="AZ6879" s="201"/>
      <c r="BB6879"/>
      <c r="BD6879" s="117" t="s">
        <v>8795</v>
      </c>
    </row>
    <row r="6880" spans="48:56" x14ac:dyDescent="0.25">
      <c r="AV6880" s="201"/>
      <c r="AW6880" s="201"/>
      <c r="AX6880" s="201"/>
      <c r="AZ6880" s="201"/>
      <c r="BB6880"/>
      <c r="BD6880" s="117" t="s">
        <v>8796</v>
      </c>
    </row>
    <row r="6881" spans="48:56" x14ac:dyDescent="0.25">
      <c r="AV6881" s="201"/>
      <c r="AW6881" s="201"/>
      <c r="AX6881" s="201"/>
      <c r="AZ6881" s="201"/>
      <c r="BB6881"/>
      <c r="BD6881" s="117" t="s">
        <v>8797</v>
      </c>
    </row>
    <row r="6882" spans="48:56" x14ac:dyDescent="0.25">
      <c r="AV6882" s="201"/>
      <c r="AW6882" s="201"/>
      <c r="AX6882" s="201"/>
      <c r="AZ6882" s="201"/>
      <c r="BB6882"/>
      <c r="BD6882" s="117" t="s">
        <v>8798</v>
      </c>
    </row>
    <row r="6883" spans="48:56" x14ac:dyDescent="0.25">
      <c r="AV6883" s="201"/>
      <c r="AW6883" s="201"/>
      <c r="AX6883" s="201"/>
      <c r="AZ6883" s="201"/>
      <c r="BB6883"/>
      <c r="BD6883" s="117" t="s">
        <v>8799</v>
      </c>
    </row>
    <row r="6884" spans="48:56" x14ac:dyDescent="0.25">
      <c r="AV6884" s="201"/>
      <c r="AW6884" s="201"/>
      <c r="AX6884" s="201"/>
      <c r="AZ6884" s="201"/>
      <c r="BB6884"/>
      <c r="BD6884" s="117" t="s">
        <v>8800</v>
      </c>
    </row>
    <row r="6885" spans="48:56" x14ac:dyDescent="0.25">
      <c r="AV6885" s="201"/>
      <c r="AW6885" s="201"/>
      <c r="AX6885" s="201"/>
      <c r="AZ6885" s="201"/>
      <c r="BB6885"/>
      <c r="BD6885" s="117" t="s">
        <v>8801</v>
      </c>
    </row>
    <row r="6886" spans="48:56" x14ac:dyDescent="0.25">
      <c r="AV6886" s="201"/>
      <c r="AW6886" s="201"/>
      <c r="AX6886" s="201"/>
      <c r="AZ6886" s="201"/>
      <c r="BB6886"/>
      <c r="BD6886" s="117" t="s">
        <v>8802</v>
      </c>
    </row>
    <row r="6887" spans="48:56" x14ac:dyDescent="0.25">
      <c r="AV6887" s="201"/>
      <c r="AW6887" s="201"/>
      <c r="AX6887" s="201"/>
      <c r="AZ6887" s="201"/>
      <c r="BB6887"/>
      <c r="BD6887" s="117" t="s">
        <v>8803</v>
      </c>
    </row>
    <row r="6888" spans="48:56" x14ac:dyDescent="0.25">
      <c r="AV6888" s="201"/>
      <c r="AW6888" s="201"/>
      <c r="AX6888" s="201"/>
      <c r="AZ6888" s="201"/>
      <c r="BB6888"/>
      <c r="BD6888" s="117" t="s">
        <v>8804</v>
      </c>
    </row>
    <row r="6889" spans="48:56" x14ac:dyDescent="0.25">
      <c r="AV6889" s="201"/>
      <c r="AW6889" s="201"/>
      <c r="AX6889" s="201"/>
      <c r="AZ6889" s="201"/>
      <c r="BB6889"/>
      <c r="BD6889" s="117" t="s">
        <v>8805</v>
      </c>
    </row>
    <row r="6890" spans="48:56" x14ac:dyDescent="0.25">
      <c r="AV6890" s="201"/>
      <c r="AW6890" s="201"/>
      <c r="AX6890" s="201"/>
      <c r="AZ6890" s="201"/>
      <c r="BB6890"/>
      <c r="BD6890" s="117" t="s">
        <v>8806</v>
      </c>
    </row>
    <row r="6891" spans="48:56" x14ac:dyDescent="0.25">
      <c r="AV6891" s="201"/>
      <c r="AW6891" s="201"/>
      <c r="AX6891" s="201"/>
      <c r="AZ6891" s="201"/>
      <c r="BB6891"/>
      <c r="BD6891" s="117" t="s">
        <v>8807</v>
      </c>
    </row>
    <row r="6892" spans="48:56" x14ac:dyDescent="0.25">
      <c r="AV6892" s="201"/>
      <c r="AW6892" s="201"/>
      <c r="AX6892" s="201"/>
      <c r="AZ6892" s="201"/>
      <c r="BB6892"/>
      <c r="BD6892" s="117" t="s">
        <v>8808</v>
      </c>
    </row>
    <row r="6893" spans="48:56" x14ac:dyDescent="0.25">
      <c r="AV6893" s="201"/>
      <c r="AW6893" s="201"/>
      <c r="AX6893" s="201"/>
      <c r="AZ6893" s="201"/>
      <c r="BB6893"/>
      <c r="BD6893" s="117" t="s">
        <v>8809</v>
      </c>
    </row>
    <row r="6894" spans="48:56" x14ac:dyDescent="0.25">
      <c r="AV6894" s="201"/>
      <c r="AW6894" s="201"/>
      <c r="AX6894" s="201"/>
      <c r="AZ6894" s="201"/>
      <c r="BB6894"/>
      <c r="BD6894" s="117" t="s">
        <v>8810</v>
      </c>
    </row>
    <row r="6895" spans="48:56" x14ac:dyDescent="0.25">
      <c r="AV6895" s="201"/>
      <c r="AW6895" s="201"/>
      <c r="AX6895" s="201"/>
      <c r="AZ6895" s="201"/>
      <c r="BB6895"/>
      <c r="BD6895" s="117" t="s">
        <v>8811</v>
      </c>
    </row>
    <row r="6896" spans="48:56" x14ac:dyDescent="0.25">
      <c r="AV6896" s="201"/>
      <c r="AW6896" s="201"/>
      <c r="AX6896" s="201"/>
      <c r="AZ6896" s="201"/>
      <c r="BB6896"/>
      <c r="BD6896" s="117" t="s">
        <v>8812</v>
      </c>
    </row>
    <row r="6897" spans="48:56" x14ac:dyDescent="0.25">
      <c r="AV6897" s="201"/>
      <c r="AW6897" s="201"/>
      <c r="AX6897" s="201"/>
      <c r="AZ6897" s="201"/>
      <c r="BB6897"/>
      <c r="BD6897" s="117" t="s">
        <v>8813</v>
      </c>
    </row>
    <row r="6898" spans="48:56" x14ac:dyDescent="0.25">
      <c r="AV6898" s="201"/>
      <c r="AW6898" s="201"/>
      <c r="AX6898" s="201"/>
      <c r="AZ6898" s="201"/>
      <c r="BB6898"/>
      <c r="BD6898" s="117" t="s">
        <v>8814</v>
      </c>
    </row>
    <row r="6899" spans="48:56" x14ac:dyDescent="0.25">
      <c r="AV6899" s="201"/>
      <c r="AW6899" s="201"/>
      <c r="AX6899" s="201"/>
      <c r="AZ6899" s="201"/>
      <c r="BB6899"/>
      <c r="BD6899" s="117" t="s">
        <v>8815</v>
      </c>
    </row>
    <row r="6900" spans="48:56" x14ac:dyDescent="0.25">
      <c r="AV6900" s="201"/>
      <c r="AW6900" s="201"/>
      <c r="AX6900" s="201"/>
      <c r="AZ6900" s="201"/>
      <c r="BB6900"/>
      <c r="BD6900" s="117" t="s">
        <v>8816</v>
      </c>
    </row>
    <row r="6901" spans="48:56" x14ac:dyDescent="0.25">
      <c r="AV6901" s="201"/>
      <c r="AW6901" s="201"/>
      <c r="AX6901" s="201"/>
      <c r="AZ6901" s="201"/>
      <c r="BB6901"/>
      <c r="BD6901" s="117" t="s">
        <v>8817</v>
      </c>
    </row>
    <row r="6902" spans="48:56" x14ac:dyDescent="0.25">
      <c r="AV6902" s="201"/>
      <c r="AW6902" s="201"/>
      <c r="AX6902" s="201"/>
      <c r="AZ6902" s="201"/>
      <c r="BB6902"/>
      <c r="BD6902" s="117" t="s">
        <v>8818</v>
      </c>
    </row>
    <row r="6903" spans="48:56" x14ac:dyDescent="0.25">
      <c r="AV6903" s="201"/>
      <c r="AW6903" s="201"/>
      <c r="AX6903" s="201"/>
      <c r="AZ6903" s="201"/>
      <c r="BB6903"/>
      <c r="BD6903" s="117" t="s">
        <v>8819</v>
      </c>
    </row>
    <row r="6904" spans="48:56" x14ac:dyDescent="0.25">
      <c r="AV6904" s="201"/>
      <c r="AW6904" s="201"/>
      <c r="AX6904" s="201"/>
      <c r="AZ6904" s="201"/>
      <c r="BB6904"/>
      <c r="BD6904" s="117" t="s">
        <v>8820</v>
      </c>
    </row>
    <row r="6905" spans="48:56" x14ac:dyDescent="0.25">
      <c r="AV6905" s="201"/>
      <c r="AW6905" s="201"/>
      <c r="AX6905" s="201"/>
      <c r="AZ6905" s="201"/>
      <c r="BB6905"/>
      <c r="BD6905" s="117" t="s">
        <v>8821</v>
      </c>
    </row>
    <row r="6906" spans="48:56" x14ac:dyDescent="0.25">
      <c r="AV6906" s="201"/>
      <c r="AW6906" s="201"/>
      <c r="AX6906" s="201"/>
      <c r="AZ6906" s="201"/>
      <c r="BB6906"/>
      <c r="BD6906" s="117" t="s">
        <v>8822</v>
      </c>
    </row>
    <row r="6907" spans="48:56" x14ac:dyDescent="0.25">
      <c r="AV6907" s="201"/>
      <c r="AW6907" s="201"/>
      <c r="AX6907" s="201"/>
      <c r="AZ6907" s="201"/>
      <c r="BB6907"/>
      <c r="BD6907" s="117" t="s">
        <v>8823</v>
      </c>
    </row>
    <row r="6908" spans="48:56" x14ac:dyDescent="0.25">
      <c r="AV6908" s="201"/>
      <c r="AW6908" s="201"/>
      <c r="AX6908" s="201"/>
      <c r="AZ6908" s="201"/>
      <c r="BB6908"/>
      <c r="BD6908" s="117" t="s">
        <v>8824</v>
      </c>
    </row>
    <row r="6909" spans="48:56" x14ac:dyDescent="0.25">
      <c r="AV6909" s="201"/>
      <c r="AW6909" s="201"/>
      <c r="AX6909" s="201"/>
      <c r="AZ6909" s="201"/>
      <c r="BB6909"/>
      <c r="BD6909" s="117" t="s">
        <v>8825</v>
      </c>
    </row>
    <row r="6910" spans="48:56" x14ac:dyDescent="0.25">
      <c r="AV6910" s="201"/>
      <c r="AW6910" s="201"/>
      <c r="AX6910" s="201"/>
      <c r="AZ6910" s="201"/>
      <c r="BB6910"/>
      <c r="BD6910" s="117" t="s">
        <v>8826</v>
      </c>
    </row>
    <row r="6911" spans="48:56" x14ac:dyDescent="0.25">
      <c r="AV6911" s="201"/>
      <c r="AW6911" s="201"/>
      <c r="AX6911" s="201"/>
      <c r="AZ6911" s="201"/>
      <c r="BB6911"/>
      <c r="BD6911" s="117" t="s">
        <v>8827</v>
      </c>
    </row>
    <row r="6912" spans="48:56" x14ac:dyDescent="0.25">
      <c r="AV6912" s="201"/>
      <c r="AW6912" s="201"/>
      <c r="AX6912" s="201"/>
      <c r="AZ6912" s="201"/>
      <c r="BB6912"/>
      <c r="BD6912" s="117" t="s">
        <v>8828</v>
      </c>
    </row>
    <row r="6913" spans="48:56" x14ac:dyDescent="0.25">
      <c r="AV6913" s="201"/>
      <c r="AW6913" s="201"/>
      <c r="AX6913" s="201"/>
      <c r="AZ6913" s="201"/>
      <c r="BB6913"/>
      <c r="BD6913" s="117" t="s">
        <v>8829</v>
      </c>
    </row>
    <row r="6914" spans="48:56" x14ac:dyDescent="0.25">
      <c r="AV6914" s="201"/>
      <c r="AW6914" s="201"/>
      <c r="AX6914" s="201"/>
      <c r="AZ6914" s="201"/>
      <c r="BB6914"/>
      <c r="BD6914" s="117" t="s">
        <v>8830</v>
      </c>
    </row>
    <row r="6915" spans="48:56" x14ac:dyDescent="0.25">
      <c r="AV6915" s="201"/>
      <c r="AW6915" s="201"/>
      <c r="AX6915" s="201"/>
      <c r="AZ6915" s="201"/>
      <c r="BB6915"/>
      <c r="BD6915" s="117" t="s">
        <v>8831</v>
      </c>
    </row>
    <row r="6916" spans="48:56" x14ac:dyDescent="0.25">
      <c r="AV6916" s="201"/>
      <c r="AW6916" s="201"/>
      <c r="AX6916" s="201"/>
      <c r="AZ6916" s="201"/>
      <c r="BB6916"/>
      <c r="BD6916" s="117" t="s">
        <v>8832</v>
      </c>
    </row>
    <row r="6917" spans="48:56" x14ac:dyDescent="0.25">
      <c r="AV6917" s="201"/>
      <c r="AW6917" s="201"/>
      <c r="AX6917" s="201"/>
      <c r="AZ6917" s="201"/>
      <c r="BB6917"/>
      <c r="BD6917" s="117" t="s">
        <v>8833</v>
      </c>
    </row>
    <row r="6918" spans="48:56" x14ac:dyDescent="0.25">
      <c r="AV6918" s="201"/>
      <c r="AW6918" s="201"/>
      <c r="AX6918" s="201"/>
      <c r="AZ6918" s="201"/>
      <c r="BB6918"/>
      <c r="BD6918" s="117" t="s">
        <v>8834</v>
      </c>
    </row>
    <row r="6919" spans="48:56" x14ac:dyDescent="0.25">
      <c r="AV6919" s="201"/>
      <c r="AW6919" s="201"/>
      <c r="AX6919" s="201"/>
      <c r="AZ6919" s="201"/>
      <c r="BB6919"/>
      <c r="BD6919" s="117" t="s">
        <v>8835</v>
      </c>
    </row>
    <row r="6920" spans="48:56" x14ac:dyDescent="0.25">
      <c r="AV6920" s="201"/>
      <c r="AW6920" s="201"/>
      <c r="AX6920" s="201"/>
      <c r="AZ6920" s="201"/>
      <c r="BB6920"/>
      <c r="BD6920" s="117" t="s">
        <v>8836</v>
      </c>
    </row>
    <row r="6921" spans="48:56" x14ac:dyDescent="0.25">
      <c r="AV6921" s="201"/>
      <c r="AW6921" s="201"/>
      <c r="AX6921" s="201"/>
      <c r="AZ6921" s="201"/>
      <c r="BB6921"/>
      <c r="BD6921" s="117" t="s">
        <v>8837</v>
      </c>
    </row>
    <row r="6922" spans="48:56" x14ac:dyDescent="0.25">
      <c r="AV6922" s="201"/>
      <c r="AW6922" s="201"/>
      <c r="AX6922" s="201"/>
      <c r="AZ6922" s="201"/>
      <c r="BB6922"/>
      <c r="BD6922" s="117" t="s">
        <v>8838</v>
      </c>
    </row>
    <row r="6923" spans="48:56" x14ac:dyDescent="0.25">
      <c r="AV6923" s="201"/>
      <c r="AW6923" s="201"/>
      <c r="AX6923" s="201"/>
      <c r="AZ6923" s="201"/>
      <c r="BB6923"/>
      <c r="BD6923" s="117" t="s">
        <v>8839</v>
      </c>
    </row>
    <row r="6924" spans="48:56" x14ac:dyDescent="0.25">
      <c r="AV6924" s="201"/>
      <c r="AW6924" s="201"/>
      <c r="AX6924" s="201"/>
      <c r="AZ6924" s="201"/>
      <c r="BB6924"/>
      <c r="BD6924" s="117" t="s">
        <v>8840</v>
      </c>
    </row>
    <row r="6925" spans="48:56" x14ac:dyDescent="0.25">
      <c r="AV6925" s="201"/>
      <c r="AW6925" s="201"/>
      <c r="AX6925" s="201"/>
      <c r="AZ6925" s="201"/>
      <c r="BB6925"/>
      <c r="BD6925" s="117" t="s">
        <v>8841</v>
      </c>
    </row>
    <row r="6926" spans="48:56" x14ac:dyDescent="0.25">
      <c r="AV6926" s="201"/>
      <c r="AW6926" s="201"/>
      <c r="AX6926" s="201"/>
      <c r="AZ6926" s="201"/>
      <c r="BB6926"/>
      <c r="BD6926" s="117" t="s">
        <v>8842</v>
      </c>
    </row>
    <row r="6927" spans="48:56" x14ac:dyDescent="0.25">
      <c r="AV6927" s="201"/>
      <c r="AW6927" s="201"/>
      <c r="AX6927" s="201"/>
      <c r="AZ6927" s="201"/>
      <c r="BB6927"/>
      <c r="BD6927" s="117" t="s">
        <v>8843</v>
      </c>
    </row>
    <row r="6928" spans="48:56" x14ac:dyDescent="0.25">
      <c r="AV6928" s="201"/>
      <c r="AW6928" s="201"/>
      <c r="AX6928" s="201"/>
      <c r="AZ6928" s="201"/>
      <c r="BB6928"/>
      <c r="BD6928" s="117" t="s">
        <v>8844</v>
      </c>
    </row>
    <row r="6929" spans="48:56" x14ac:dyDescent="0.25">
      <c r="AV6929" s="201"/>
      <c r="AW6929" s="201"/>
      <c r="AX6929" s="201"/>
      <c r="AZ6929" s="201"/>
      <c r="BB6929"/>
      <c r="BD6929" s="117" t="s">
        <v>8845</v>
      </c>
    </row>
    <row r="6930" spans="48:56" x14ac:dyDescent="0.25">
      <c r="AV6930" s="201"/>
      <c r="AW6930" s="201"/>
      <c r="AX6930" s="201"/>
      <c r="AZ6930" s="201"/>
      <c r="BB6930"/>
      <c r="BD6930" s="117" t="s">
        <v>8846</v>
      </c>
    </row>
    <row r="6931" spans="48:56" x14ac:dyDescent="0.25">
      <c r="AV6931" s="201"/>
      <c r="AW6931" s="201"/>
      <c r="AX6931" s="201"/>
      <c r="AZ6931" s="201"/>
      <c r="BB6931"/>
      <c r="BD6931" s="117" t="s">
        <v>8847</v>
      </c>
    </row>
    <row r="6932" spans="48:56" x14ac:dyDescent="0.25">
      <c r="AV6932" s="201"/>
      <c r="AW6932" s="201"/>
      <c r="AX6932" s="201"/>
      <c r="AZ6932" s="201"/>
      <c r="BB6932"/>
      <c r="BD6932" s="117" t="s">
        <v>8848</v>
      </c>
    </row>
    <row r="6933" spans="48:56" x14ac:dyDescent="0.25">
      <c r="AV6933" s="201"/>
      <c r="AW6933" s="201"/>
      <c r="AX6933" s="201"/>
      <c r="AZ6933" s="201"/>
      <c r="BB6933"/>
      <c r="BD6933" s="117" t="s">
        <v>8849</v>
      </c>
    </row>
    <row r="6934" spans="48:56" x14ac:dyDescent="0.25">
      <c r="AV6934" s="201"/>
      <c r="AW6934" s="201"/>
      <c r="AX6934" s="201"/>
      <c r="AZ6934" s="201"/>
      <c r="BB6934"/>
      <c r="BD6934" s="117" t="s">
        <v>8850</v>
      </c>
    </row>
    <row r="6935" spans="48:56" x14ac:dyDescent="0.25">
      <c r="AV6935" s="201"/>
      <c r="AW6935" s="201"/>
      <c r="AX6935" s="201"/>
      <c r="AZ6935" s="201"/>
      <c r="BB6935"/>
      <c r="BD6935" s="117" t="s">
        <v>8851</v>
      </c>
    </row>
    <row r="6936" spans="48:56" x14ac:dyDescent="0.25">
      <c r="AV6936" s="201"/>
      <c r="AW6936" s="201"/>
      <c r="AX6936" s="201"/>
      <c r="AZ6936" s="201"/>
      <c r="BB6936"/>
      <c r="BD6936" s="117" t="s">
        <v>8852</v>
      </c>
    </row>
    <row r="6937" spans="48:56" x14ac:dyDescent="0.25">
      <c r="AV6937" s="201"/>
      <c r="AW6937" s="201"/>
      <c r="AX6937" s="201"/>
      <c r="AZ6937" s="201"/>
      <c r="BB6937"/>
      <c r="BD6937" s="117" t="s">
        <v>8853</v>
      </c>
    </row>
    <row r="6938" spans="48:56" x14ac:dyDescent="0.25">
      <c r="AV6938" s="201"/>
      <c r="AW6938" s="201"/>
      <c r="AX6938" s="201"/>
      <c r="AZ6938" s="201"/>
      <c r="BB6938"/>
      <c r="BD6938" s="117" t="s">
        <v>8854</v>
      </c>
    </row>
    <row r="6939" spans="48:56" x14ac:dyDescent="0.25">
      <c r="AV6939" s="201"/>
      <c r="AW6939" s="201"/>
      <c r="AX6939" s="201"/>
      <c r="AZ6939" s="201"/>
      <c r="BB6939"/>
      <c r="BD6939" s="117" t="s">
        <v>8855</v>
      </c>
    </row>
    <row r="6940" spans="48:56" x14ac:dyDescent="0.25">
      <c r="AV6940" s="201"/>
      <c r="AW6940" s="201"/>
      <c r="AX6940" s="201"/>
      <c r="AZ6940" s="201"/>
      <c r="BB6940"/>
      <c r="BD6940" s="117" t="s">
        <v>8856</v>
      </c>
    </row>
    <row r="6941" spans="48:56" x14ac:dyDescent="0.25">
      <c r="AV6941" s="201"/>
      <c r="AW6941" s="201"/>
      <c r="AX6941" s="201"/>
      <c r="AZ6941" s="201"/>
      <c r="BB6941"/>
      <c r="BD6941" s="117" t="s">
        <v>8857</v>
      </c>
    </row>
    <row r="6942" spans="48:56" x14ac:dyDescent="0.25">
      <c r="AV6942" s="201"/>
      <c r="AW6942" s="201"/>
      <c r="AX6942" s="201"/>
      <c r="AZ6942" s="201"/>
      <c r="BB6942"/>
      <c r="BD6942" s="117" t="s">
        <v>8858</v>
      </c>
    </row>
    <row r="6943" spans="48:56" x14ac:dyDescent="0.25">
      <c r="AV6943" s="201"/>
      <c r="AW6943" s="201"/>
      <c r="AX6943" s="201"/>
      <c r="AZ6943" s="201"/>
      <c r="BB6943"/>
      <c r="BD6943" s="117" t="s">
        <v>8859</v>
      </c>
    </row>
    <row r="6944" spans="48:56" x14ac:dyDescent="0.25">
      <c r="AV6944" s="201"/>
      <c r="AW6944" s="201"/>
      <c r="AX6944" s="201"/>
      <c r="AZ6944" s="201"/>
      <c r="BB6944"/>
      <c r="BD6944" s="117" t="s">
        <v>8860</v>
      </c>
    </row>
    <row r="6945" spans="48:56" x14ac:dyDescent="0.25">
      <c r="AV6945" s="201"/>
      <c r="AW6945" s="201"/>
      <c r="AX6945" s="201"/>
      <c r="AZ6945" s="201"/>
      <c r="BB6945"/>
      <c r="BD6945" s="117" t="s">
        <v>8861</v>
      </c>
    </row>
    <row r="6946" spans="48:56" x14ac:dyDescent="0.25">
      <c r="AV6946" s="201"/>
      <c r="AW6946" s="201"/>
      <c r="AX6946" s="201"/>
      <c r="AZ6946" s="201"/>
      <c r="BB6946"/>
      <c r="BD6946" s="117" t="s">
        <v>8862</v>
      </c>
    </row>
    <row r="6947" spans="48:56" x14ac:dyDescent="0.25">
      <c r="AV6947" s="201"/>
      <c r="AW6947" s="201"/>
      <c r="AX6947" s="201"/>
      <c r="AZ6947" s="201"/>
      <c r="BB6947"/>
      <c r="BD6947" s="117" t="s">
        <v>8863</v>
      </c>
    </row>
    <row r="6948" spans="48:56" x14ac:dyDescent="0.25">
      <c r="AV6948" s="201"/>
      <c r="AW6948" s="201"/>
      <c r="AX6948" s="201"/>
      <c r="AZ6948" s="201"/>
      <c r="BB6948"/>
      <c r="BD6948" s="117" t="s">
        <v>8864</v>
      </c>
    </row>
    <row r="6949" spans="48:56" x14ac:dyDescent="0.25">
      <c r="AV6949" s="201"/>
      <c r="AW6949" s="201"/>
      <c r="AX6949" s="201"/>
      <c r="AZ6949" s="201"/>
      <c r="BB6949"/>
      <c r="BD6949" s="117" t="s">
        <v>8865</v>
      </c>
    </row>
    <row r="6950" spans="48:56" x14ac:dyDescent="0.25">
      <c r="AV6950" s="201"/>
      <c r="AW6950" s="201"/>
      <c r="AX6950" s="201"/>
      <c r="AZ6950" s="201"/>
      <c r="BB6950"/>
      <c r="BD6950" s="117" t="s">
        <v>8866</v>
      </c>
    </row>
    <row r="6951" spans="48:56" x14ac:dyDescent="0.25">
      <c r="AV6951" s="201"/>
      <c r="AW6951" s="201"/>
      <c r="AX6951" s="201"/>
      <c r="AZ6951" s="201"/>
      <c r="BB6951"/>
      <c r="BD6951" s="117" t="s">
        <v>8867</v>
      </c>
    </row>
    <row r="6952" spans="48:56" x14ac:dyDescent="0.25">
      <c r="AV6952" s="201"/>
      <c r="AW6952" s="201"/>
      <c r="AX6952" s="201"/>
      <c r="AZ6952" s="201"/>
      <c r="BB6952"/>
      <c r="BD6952" s="117" t="s">
        <v>8868</v>
      </c>
    </row>
    <row r="6953" spans="48:56" x14ac:dyDescent="0.25">
      <c r="AV6953" s="201"/>
      <c r="AW6953" s="201"/>
      <c r="AX6953" s="201"/>
      <c r="AZ6953" s="201"/>
      <c r="BB6953"/>
      <c r="BD6953" s="117" t="s">
        <v>8869</v>
      </c>
    </row>
    <row r="6954" spans="48:56" x14ac:dyDescent="0.25">
      <c r="AV6954" s="201"/>
      <c r="AW6954" s="201"/>
      <c r="AX6954" s="201"/>
      <c r="AZ6954" s="201"/>
      <c r="BB6954"/>
      <c r="BD6954" s="117" t="s">
        <v>8870</v>
      </c>
    </row>
    <row r="6955" spans="48:56" x14ac:dyDescent="0.25">
      <c r="AV6955" s="201"/>
      <c r="AW6955" s="201"/>
      <c r="AX6955" s="201"/>
      <c r="AZ6955" s="201"/>
      <c r="BB6955"/>
      <c r="BD6955" s="117" t="s">
        <v>8871</v>
      </c>
    </row>
    <row r="6956" spans="48:56" x14ac:dyDescent="0.25">
      <c r="AV6956" s="201"/>
      <c r="AW6956" s="201"/>
      <c r="AX6956" s="201"/>
      <c r="AZ6956" s="201"/>
      <c r="BB6956"/>
      <c r="BD6956" s="117" t="s">
        <v>8872</v>
      </c>
    </row>
    <row r="6957" spans="48:56" x14ac:dyDescent="0.25">
      <c r="AV6957" s="201"/>
      <c r="AW6957" s="201"/>
      <c r="AX6957" s="201"/>
      <c r="AZ6957" s="201"/>
      <c r="BB6957"/>
      <c r="BD6957" s="117" t="s">
        <v>8873</v>
      </c>
    </row>
    <row r="6958" spans="48:56" x14ac:dyDescent="0.25">
      <c r="AV6958" s="201"/>
      <c r="AW6958" s="201"/>
      <c r="AX6958" s="201"/>
      <c r="AZ6958" s="201"/>
      <c r="BB6958"/>
      <c r="BD6958" s="117" t="s">
        <v>8874</v>
      </c>
    </row>
    <row r="6959" spans="48:56" x14ac:dyDescent="0.25">
      <c r="AV6959" s="201"/>
      <c r="AW6959" s="201"/>
      <c r="AX6959" s="201"/>
      <c r="AZ6959" s="201"/>
      <c r="BB6959"/>
      <c r="BD6959" s="117" t="s">
        <v>8875</v>
      </c>
    </row>
    <row r="6960" spans="48:56" x14ac:dyDescent="0.25">
      <c r="AV6960" s="201"/>
      <c r="AW6960" s="201"/>
      <c r="AX6960" s="201"/>
      <c r="AZ6960" s="201"/>
      <c r="BB6960"/>
      <c r="BD6960" s="117" t="s">
        <v>8876</v>
      </c>
    </row>
    <row r="6961" spans="48:56" x14ac:dyDescent="0.25">
      <c r="AV6961" s="201"/>
      <c r="AW6961" s="201"/>
      <c r="AX6961" s="201"/>
      <c r="AZ6961" s="201"/>
      <c r="BB6961"/>
      <c r="BD6961" s="117" t="s">
        <v>8877</v>
      </c>
    </row>
    <row r="6962" spans="48:56" x14ac:dyDescent="0.25">
      <c r="AV6962" s="201"/>
      <c r="AW6962" s="201"/>
      <c r="AX6962" s="201"/>
      <c r="AZ6962" s="201"/>
      <c r="BB6962"/>
      <c r="BD6962" s="117" t="s">
        <v>8878</v>
      </c>
    </row>
    <row r="6963" spans="48:56" x14ac:dyDescent="0.25">
      <c r="AV6963" s="201"/>
      <c r="AW6963" s="201"/>
      <c r="AX6963" s="201"/>
      <c r="AZ6963" s="201"/>
      <c r="BB6963"/>
      <c r="BD6963" s="117" t="s">
        <v>8879</v>
      </c>
    </row>
    <row r="6964" spans="48:56" x14ac:dyDescent="0.25">
      <c r="AV6964" s="201"/>
      <c r="AW6964" s="201"/>
      <c r="AX6964" s="201"/>
      <c r="AZ6964" s="201"/>
      <c r="BB6964"/>
      <c r="BD6964" s="117" t="s">
        <v>8880</v>
      </c>
    </row>
    <row r="6965" spans="48:56" x14ac:dyDescent="0.25">
      <c r="AV6965" s="201"/>
      <c r="AW6965" s="201"/>
      <c r="AX6965" s="201"/>
      <c r="AZ6965" s="201"/>
      <c r="BB6965"/>
      <c r="BD6965" s="117" t="s">
        <v>8881</v>
      </c>
    </row>
    <row r="6966" spans="48:56" x14ac:dyDescent="0.25">
      <c r="AV6966" s="201"/>
      <c r="AW6966" s="201"/>
      <c r="AX6966" s="201"/>
      <c r="AZ6966" s="201"/>
      <c r="BB6966"/>
      <c r="BD6966" s="117" t="s">
        <v>8882</v>
      </c>
    </row>
    <row r="6967" spans="48:56" x14ac:dyDescent="0.25">
      <c r="AV6967" s="201"/>
      <c r="AW6967" s="201"/>
      <c r="AX6967" s="201"/>
      <c r="AZ6967" s="201"/>
      <c r="BB6967"/>
      <c r="BD6967" s="117" t="s">
        <v>8883</v>
      </c>
    </row>
    <row r="6968" spans="48:56" x14ac:dyDescent="0.25">
      <c r="AV6968" s="201"/>
      <c r="AW6968" s="201"/>
      <c r="AX6968" s="201"/>
      <c r="AZ6968" s="201"/>
      <c r="BB6968"/>
      <c r="BD6968" s="117" t="s">
        <v>8884</v>
      </c>
    </row>
    <row r="6969" spans="48:56" x14ac:dyDescent="0.25">
      <c r="AV6969" s="201"/>
      <c r="AW6969" s="201"/>
      <c r="AX6969" s="201"/>
      <c r="AZ6969" s="201"/>
      <c r="BB6969"/>
      <c r="BD6969" s="117" t="s">
        <v>8885</v>
      </c>
    </row>
    <row r="6970" spans="48:56" x14ac:dyDescent="0.25">
      <c r="AV6970" s="201"/>
      <c r="AW6970" s="201"/>
      <c r="AX6970" s="201"/>
      <c r="AZ6970" s="201"/>
      <c r="BB6970"/>
      <c r="BD6970" s="117" t="s">
        <v>8886</v>
      </c>
    </row>
    <row r="6971" spans="48:56" x14ac:dyDescent="0.25">
      <c r="AV6971" s="201"/>
      <c r="AW6971" s="201"/>
      <c r="AX6971" s="201"/>
      <c r="AZ6971" s="201"/>
      <c r="BB6971"/>
      <c r="BD6971" s="117" t="s">
        <v>8887</v>
      </c>
    </row>
    <row r="6972" spans="48:56" x14ac:dyDescent="0.25">
      <c r="AV6972" s="201"/>
      <c r="AW6972" s="201"/>
      <c r="AX6972" s="201"/>
      <c r="AZ6972" s="201"/>
      <c r="BB6972"/>
      <c r="BD6972" s="117" t="s">
        <v>8888</v>
      </c>
    </row>
    <row r="6973" spans="48:56" x14ac:dyDescent="0.25">
      <c r="AV6973" s="201"/>
      <c r="AW6973" s="201"/>
      <c r="AX6973" s="201"/>
      <c r="AZ6973" s="201"/>
      <c r="BB6973"/>
      <c r="BD6973" s="117" t="s">
        <v>8889</v>
      </c>
    </row>
    <row r="6974" spans="48:56" x14ac:dyDescent="0.25">
      <c r="AV6974" s="201"/>
      <c r="AW6974" s="201"/>
      <c r="AX6974" s="201"/>
      <c r="AZ6974" s="201"/>
      <c r="BB6974"/>
      <c r="BD6974" s="117" t="s">
        <v>8890</v>
      </c>
    </row>
    <row r="6975" spans="48:56" x14ac:dyDescent="0.25">
      <c r="AV6975" s="201"/>
      <c r="AW6975" s="201"/>
      <c r="AX6975" s="201"/>
      <c r="AZ6975" s="201"/>
      <c r="BB6975"/>
      <c r="BD6975" s="117" t="s">
        <v>8891</v>
      </c>
    </row>
    <row r="6976" spans="48:56" x14ac:dyDescent="0.25">
      <c r="AV6976" s="201"/>
      <c r="AW6976" s="201"/>
      <c r="AX6976" s="201"/>
      <c r="AZ6976" s="201"/>
      <c r="BB6976"/>
      <c r="BD6976" s="117" t="s">
        <v>8892</v>
      </c>
    </row>
    <row r="6977" spans="48:56" x14ac:dyDescent="0.25">
      <c r="AV6977" s="201"/>
      <c r="AW6977" s="201"/>
      <c r="AX6977" s="201"/>
      <c r="AZ6977" s="201"/>
      <c r="BB6977"/>
      <c r="BD6977" s="117" t="s">
        <v>8893</v>
      </c>
    </row>
    <row r="6978" spans="48:56" x14ac:dyDescent="0.25">
      <c r="AV6978" s="201"/>
      <c r="AW6978" s="201"/>
      <c r="AX6978" s="201"/>
      <c r="AZ6978" s="201"/>
      <c r="BB6978"/>
      <c r="BD6978" s="117" t="s">
        <v>8894</v>
      </c>
    </row>
    <row r="6979" spans="48:56" x14ac:dyDescent="0.25">
      <c r="AV6979" s="201"/>
      <c r="AW6979" s="201"/>
      <c r="AX6979" s="201"/>
      <c r="AZ6979" s="201"/>
      <c r="BB6979"/>
      <c r="BD6979" s="117" t="s">
        <v>8895</v>
      </c>
    </row>
    <row r="6980" spans="48:56" x14ac:dyDescent="0.25">
      <c r="AV6980" s="201"/>
      <c r="AW6980" s="201"/>
      <c r="AX6980" s="201"/>
      <c r="AZ6980" s="201"/>
      <c r="BB6980"/>
      <c r="BD6980" s="117" t="s">
        <v>8896</v>
      </c>
    </row>
    <row r="6981" spans="48:56" x14ac:dyDescent="0.25">
      <c r="AV6981" s="201"/>
      <c r="AW6981" s="201"/>
      <c r="AX6981" s="201"/>
      <c r="AZ6981" s="201"/>
      <c r="BB6981"/>
      <c r="BD6981" s="117" t="s">
        <v>8897</v>
      </c>
    </row>
    <row r="6982" spans="48:56" x14ac:dyDescent="0.25">
      <c r="AV6982" s="201"/>
      <c r="AW6982" s="201"/>
      <c r="AX6982" s="201"/>
      <c r="AZ6982" s="201"/>
      <c r="BB6982"/>
      <c r="BD6982" s="117" t="s">
        <v>8898</v>
      </c>
    </row>
    <row r="6983" spans="48:56" x14ac:dyDescent="0.25">
      <c r="AV6983" s="201"/>
      <c r="AW6983" s="201"/>
      <c r="AX6983" s="201"/>
      <c r="AZ6983" s="201"/>
      <c r="BB6983"/>
      <c r="BD6983" s="117" t="s">
        <v>8899</v>
      </c>
    </row>
    <row r="6984" spans="48:56" x14ac:dyDescent="0.25">
      <c r="AV6984" s="201"/>
      <c r="AW6984" s="201"/>
      <c r="AX6984" s="201"/>
      <c r="AZ6984" s="201"/>
      <c r="BB6984"/>
      <c r="BD6984" s="117" t="s">
        <v>8900</v>
      </c>
    </row>
    <row r="6985" spans="48:56" x14ac:dyDescent="0.25">
      <c r="AV6985" s="201"/>
      <c r="AW6985" s="201"/>
      <c r="AX6985" s="201"/>
      <c r="AZ6985" s="201"/>
      <c r="BB6985"/>
      <c r="BD6985" s="117" t="s">
        <v>8901</v>
      </c>
    </row>
    <row r="6986" spans="48:56" x14ac:dyDescent="0.25">
      <c r="AV6986" s="201"/>
      <c r="AW6986" s="201"/>
      <c r="AX6986" s="201"/>
      <c r="AZ6986" s="201"/>
      <c r="BB6986"/>
      <c r="BD6986" s="117" t="s">
        <v>8902</v>
      </c>
    </row>
    <row r="6987" spans="48:56" x14ac:dyDescent="0.25">
      <c r="AV6987" s="201"/>
      <c r="AW6987" s="201"/>
      <c r="AX6987" s="201"/>
      <c r="AZ6987" s="201"/>
      <c r="BB6987"/>
      <c r="BD6987" s="117" t="s">
        <v>8903</v>
      </c>
    </row>
    <row r="6988" spans="48:56" x14ac:dyDescent="0.25">
      <c r="AV6988" s="201"/>
      <c r="AW6988" s="201"/>
      <c r="AX6988" s="201"/>
      <c r="AZ6988" s="201"/>
      <c r="BB6988"/>
      <c r="BD6988" s="117" t="s">
        <v>8904</v>
      </c>
    </row>
    <row r="6989" spans="48:56" x14ac:dyDescent="0.25">
      <c r="AV6989" s="201"/>
      <c r="AW6989" s="201"/>
      <c r="AX6989" s="201"/>
      <c r="AZ6989" s="201"/>
      <c r="BB6989"/>
      <c r="BD6989" s="117" t="s">
        <v>8905</v>
      </c>
    </row>
    <row r="6990" spans="48:56" x14ac:dyDescent="0.25">
      <c r="AV6990" s="201"/>
      <c r="AW6990" s="201"/>
      <c r="AX6990" s="201"/>
      <c r="AZ6990" s="201"/>
      <c r="BB6990"/>
      <c r="BD6990" s="117" t="s">
        <v>8906</v>
      </c>
    </row>
    <row r="6991" spans="48:56" x14ac:dyDescent="0.25">
      <c r="AV6991" s="201"/>
      <c r="AW6991" s="201"/>
      <c r="AX6991" s="201"/>
      <c r="AZ6991" s="201"/>
      <c r="BB6991"/>
      <c r="BD6991" s="117" t="s">
        <v>8907</v>
      </c>
    </row>
    <row r="6992" spans="48:56" x14ac:dyDescent="0.25">
      <c r="AV6992" s="201"/>
      <c r="AW6992" s="201"/>
      <c r="AX6992" s="201"/>
      <c r="AZ6992" s="201"/>
      <c r="BB6992"/>
      <c r="BD6992" s="117" t="s">
        <v>8908</v>
      </c>
    </row>
    <row r="6993" spans="48:56" x14ac:dyDescent="0.25">
      <c r="AV6993" s="201"/>
      <c r="AW6993" s="201"/>
      <c r="AX6993" s="201"/>
      <c r="AZ6993" s="201"/>
      <c r="BB6993"/>
      <c r="BD6993" s="117" t="s">
        <v>8909</v>
      </c>
    </row>
    <row r="6994" spans="48:56" x14ac:dyDescent="0.25">
      <c r="AV6994" s="201"/>
      <c r="AW6994" s="201"/>
      <c r="AX6994" s="201"/>
      <c r="AZ6994" s="201"/>
      <c r="BB6994"/>
      <c r="BD6994" s="117" t="s">
        <v>8910</v>
      </c>
    </row>
    <row r="6995" spans="48:56" x14ac:dyDescent="0.25">
      <c r="AV6995" s="201"/>
      <c r="AW6995" s="201"/>
      <c r="AX6995" s="201"/>
      <c r="AZ6995" s="201"/>
      <c r="BB6995"/>
      <c r="BD6995" s="117" t="s">
        <v>8911</v>
      </c>
    </row>
    <row r="6996" spans="48:56" x14ac:dyDescent="0.25">
      <c r="AV6996" s="201"/>
      <c r="AW6996" s="201"/>
      <c r="AX6996" s="201"/>
      <c r="AZ6996" s="201"/>
      <c r="BB6996"/>
      <c r="BD6996" s="117" t="s">
        <v>8912</v>
      </c>
    </row>
    <row r="6997" spans="48:56" x14ac:dyDescent="0.25">
      <c r="AV6997" s="201"/>
      <c r="AW6997" s="201"/>
      <c r="AX6997" s="201"/>
      <c r="AZ6997" s="201"/>
      <c r="BB6997"/>
      <c r="BD6997" s="117" t="s">
        <v>8913</v>
      </c>
    </row>
    <row r="6998" spans="48:56" x14ac:dyDescent="0.25">
      <c r="AV6998" s="201"/>
      <c r="AW6998" s="201"/>
      <c r="AX6998" s="201"/>
      <c r="AZ6998" s="201"/>
      <c r="BB6998"/>
      <c r="BD6998" s="117" t="s">
        <v>8914</v>
      </c>
    </row>
    <row r="6999" spans="48:56" x14ac:dyDescent="0.25">
      <c r="AV6999" s="201"/>
      <c r="AW6999" s="201"/>
      <c r="AX6999" s="201"/>
      <c r="AZ6999" s="201"/>
      <c r="BB6999"/>
      <c r="BD6999" s="117" t="s">
        <v>8915</v>
      </c>
    </row>
    <row r="7000" spans="48:56" x14ac:dyDescent="0.25">
      <c r="AV7000" s="201"/>
      <c r="AW7000" s="201"/>
      <c r="AX7000" s="201"/>
      <c r="AZ7000" s="201"/>
      <c r="BB7000"/>
      <c r="BD7000" s="117" t="s">
        <v>8916</v>
      </c>
    </row>
    <row r="7001" spans="48:56" x14ac:dyDescent="0.25">
      <c r="AV7001" s="201"/>
      <c r="AW7001" s="201"/>
      <c r="AX7001" s="201"/>
      <c r="AZ7001" s="201"/>
      <c r="BB7001"/>
      <c r="BD7001" s="117" t="s">
        <v>8917</v>
      </c>
    </row>
    <row r="7002" spans="48:56" x14ac:dyDescent="0.25">
      <c r="AV7002" s="201"/>
      <c r="AW7002" s="201"/>
      <c r="AX7002" s="201"/>
      <c r="AZ7002" s="201"/>
      <c r="BB7002"/>
      <c r="BD7002" s="117" t="s">
        <v>8918</v>
      </c>
    </row>
    <row r="7003" spans="48:56" x14ac:dyDescent="0.25">
      <c r="AV7003" s="201"/>
      <c r="AW7003" s="201"/>
      <c r="AX7003" s="201"/>
      <c r="AZ7003" s="201"/>
      <c r="BB7003"/>
      <c r="BD7003" s="117" t="s">
        <v>8919</v>
      </c>
    </row>
    <row r="7004" spans="48:56" x14ac:dyDescent="0.25">
      <c r="AV7004" s="201"/>
      <c r="AW7004" s="201"/>
      <c r="AX7004" s="201"/>
      <c r="AZ7004" s="201"/>
      <c r="BB7004"/>
      <c r="BD7004" s="117" t="s">
        <v>8920</v>
      </c>
    </row>
    <row r="7005" spans="48:56" x14ac:dyDescent="0.25">
      <c r="AV7005" s="201"/>
      <c r="AW7005" s="201"/>
      <c r="AX7005" s="201"/>
      <c r="AZ7005" s="201"/>
      <c r="BB7005"/>
      <c r="BD7005" s="117" t="s">
        <v>8921</v>
      </c>
    </row>
    <row r="7006" spans="48:56" x14ac:dyDescent="0.25">
      <c r="AV7006" s="201"/>
      <c r="AW7006" s="201"/>
      <c r="AX7006" s="201"/>
      <c r="AZ7006" s="201"/>
      <c r="BB7006"/>
      <c r="BD7006" s="117" t="s">
        <v>8922</v>
      </c>
    </row>
    <row r="7007" spans="48:56" x14ac:dyDescent="0.25">
      <c r="AV7007" s="201"/>
      <c r="AW7007" s="201"/>
      <c r="AX7007" s="201"/>
      <c r="AZ7007" s="201"/>
      <c r="BB7007"/>
      <c r="BD7007" s="117" t="s">
        <v>8923</v>
      </c>
    </row>
    <row r="7008" spans="48:56" x14ac:dyDescent="0.25">
      <c r="AV7008" s="201"/>
      <c r="AW7008" s="201"/>
      <c r="AX7008" s="201"/>
      <c r="AZ7008" s="201"/>
      <c r="BB7008"/>
      <c r="BD7008" s="117" t="s">
        <v>8924</v>
      </c>
    </row>
    <row r="7009" spans="48:56" x14ac:dyDescent="0.25">
      <c r="AV7009" s="201"/>
      <c r="AW7009" s="201"/>
      <c r="AX7009" s="201"/>
      <c r="AZ7009" s="201"/>
      <c r="BB7009"/>
      <c r="BD7009" s="117" t="s">
        <v>8925</v>
      </c>
    </row>
    <row r="7010" spans="48:56" x14ac:dyDescent="0.25">
      <c r="AV7010" s="201"/>
      <c r="AW7010" s="201"/>
      <c r="AX7010" s="201"/>
      <c r="AZ7010" s="201"/>
      <c r="BB7010"/>
      <c r="BD7010" s="117" t="s">
        <v>8926</v>
      </c>
    </row>
    <row r="7011" spans="48:56" x14ac:dyDescent="0.25">
      <c r="AV7011" s="201"/>
      <c r="AW7011" s="201"/>
      <c r="AX7011" s="201"/>
      <c r="AZ7011" s="201"/>
      <c r="BB7011"/>
      <c r="BD7011" s="117" t="s">
        <v>8927</v>
      </c>
    </row>
    <row r="7012" spans="48:56" x14ac:dyDescent="0.25">
      <c r="AV7012" s="201"/>
      <c r="AW7012" s="201"/>
      <c r="AX7012" s="201"/>
      <c r="AZ7012" s="201"/>
      <c r="BB7012"/>
      <c r="BD7012" s="117" t="s">
        <v>8928</v>
      </c>
    </row>
    <row r="7013" spans="48:56" x14ac:dyDescent="0.25">
      <c r="AV7013" s="201"/>
      <c r="AW7013" s="201"/>
      <c r="AX7013" s="201"/>
      <c r="AZ7013" s="201"/>
      <c r="BB7013"/>
      <c r="BD7013" s="117" t="s">
        <v>8929</v>
      </c>
    </row>
    <row r="7014" spans="48:56" x14ac:dyDescent="0.25">
      <c r="AV7014" s="201"/>
      <c r="AW7014" s="201"/>
      <c r="AX7014" s="201"/>
      <c r="AZ7014" s="201"/>
      <c r="BB7014"/>
      <c r="BD7014" s="117" t="s">
        <v>8930</v>
      </c>
    </row>
    <row r="7015" spans="48:56" x14ac:dyDescent="0.25">
      <c r="AV7015" s="201"/>
      <c r="AW7015" s="201"/>
      <c r="AX7015" s="201"/>
      <c r="AZ7015" s="201"/>
      <c r="BB7015"/>
      <c r="BD7015" s="117" t="s">
        <v>8931</v>
      </c>
    </row>
    <row r="7016" spans="48:56" x14ac:dyDescent="0.25">
      <c r="AV7016" s="201"/>
      <c r="AW7016" s="201"/>
      <c r="AX7016" s="201"/>
      <c r="AZ7016" s="201"/>
      <c r="BB7016"/>
      <c r="BD7016" s="117" t="s">
        <v>8932</v>
      </c>
    </row>
    <row r="7017" spans="48:56" x14ac:dyDescent="0.25">
      <c r="AV7017" s="201"/>
      <c r="AW7017" s="201"/>
      <c r="AX7017" s="201"/>
      <c r="AZ7017" s="201"/>
      <c r="BB7017"/>
      <c r="BD7017" s="117" t="s">
        <v>8933</v>
      </c>
    </row>
    <row r="7018" spans="48:56" x14ac:dyDescent="0.25">
      <c r="AV7018" s="201"/>
      <c r="AW7018" s="201"/>
      <c r="AX7018" s="201"/>
      <c r="AZ7018" s="201"/>
      <c r="BB7018"/>
      <c r="BD7018" s="117" t="s">
        <v>8934</v>
      </c>
    </row>
    <row r="7019" spans="48:56" x14ac:dyDescent="0.25">
      <c r="AV7019" s="201"/>
      <c r="AW7019" s="201"/>
      <c r="AX7019" s="201"/>
      <c r="AZ7019" s="201"/>
      <c r="BB7019"/>
      <c r="BD7019" s="117" t="s">
        <v>8935</v>
      </c>
    </row>
    <row r="7020" spans="48:56" x14ac:dyDescent="0.25">
      <c r="AV7020" s="201"/>
      <c r="AW7020" s="201"/>
      <c r="AX7020" s="201"/>
      <c r="AZ7020" s="201"/>
      <c r="BB7020"/>
      <c r="BD7020" s="117" t="s">
        <v>8936</v>
      </c>
    </row>
    <row r="7021" spans="48:56" x14ac:dyDescent="0.25">
      <c r="AV7021" s="201"/>
      <c r="AW7021" s="201"/>
      <c r="AX7021" s="201"/>
      <c r="AZ7021" s="201"/>
      <c r="BB7021"/>
      <c r="BD7021" s="117" t="s">
        <v>8937</v>
      </c>
    </row>
    <row r="7022" spans="48:56" x14ac:dyDescent="0.25">
      <c r="AV7022" s="201"/>
      <c r="AW7022" s="201"/>
      <c r="AX7022" s="201"/>
      <c r="AZ7022" s="201"/>
      <c r="BB7022"/>
      <c r="BD7022" s="117" t="s">
        <v>8938</v>
      </c>
    </row>
    <row r="7023" spans="48:56" x14ac:dyDescent="0.25">
      <c r="AV7023" s="201"/>
      <c r="AW7023" s="201"/>
      <c r="AX7023" s="201"/>
      <c r="AZ7023" s="201"/>
      <c r="BB7023"/>
      <c r="BD7023" s="117" t="s">
        <v>8939</v>
      </c>
    </row>
    <row r="7024" spans="48:56" x14ac:dyDescent="0.25">
      <c r="AV7024" s="201"/>
      <c r="AW7024" s="201"/>
      <c r="AX7024" s="201"/>
      <c r="AZ7024" s="201"/>
      <c r="BB7024"/>
      <c r="BD7024" s="117" t="s">
        <v>8940</v>
      </c>
    </row>
    <row r="7025" spans="48:56" x14ac:dyDescent="0.25">
      <c r="AV7025" s="201"/>
      <c r="AW7025" s="201"/>
      <c r="AX7025" s="201"/>
      <c r="AZ7025" s="201"/>
      <c r="BB7025"/>
      <c r="BD7025" s="117" t="s">
        <v>8941</v>
      </c>
    </row>
    <row r="7026" spans="48:56" x14ac:dyDescent="0.25">
      <c r="AV7026" s="201"/>
      <c r="AW7026" s="201"/>
      <c r="AX7026" s="201"/>
      <c r="AZ7026" s="201"/>
      <c r="BB7026"/>
      <c r="BD7026" s="117" t="s">
        <v>8942</v>
      </c>
    </row>
    <row r="7027" spans="48:56" x14ac:dyDescent="0.25">
      <c r="AV7027" s="201"/>
      <c r="AW7027" s="201"/>
      <c r="AX7027" s="201"/>
      <c r="AZ7027" s="201"/>
      <c r="BB7027"/>
      <c r="BD7027" s="117" t="s">
        <v>8943</v>
      </c>
    </row>
    <row r="7028" spans="48:56" x14ac:dyDescent="0.25">
      <c r="AV7028" s="201"/>
      <c r="AW7028" s="201"/>
      <c r="AX7028" s="201"/>
      <c r="AZ7028" s="201"/>
      <c r="BB7028"/>
      <c r="BD7028" s="117" t="s">
        <v>8944</v>
      </c>
    </row>
    <row r="7029" spans="48:56" x14ac:dyDescent="0.25">
      <c r="AV7029" s="201"/>
      <c r="AW7029" s="201"/>
      <c r="AX7029" s="201"/>
      <c r="AZ7029" s="201"/>
      <c r="BB7029"/>
      <c r="BD7029" s="117" t="s">
        <v>8945</v>
      </c>
    </row>
    <row r="7030" spans="48:56" x14ac:dyDescent="0.25">
      <c r="AV7030" s="201"/>
      <c r="AW7030" s="201"/>
      <c r="AX7030" s="201"/>
      <c r="AZ7030" s="201"/>
      <c r="BB7030"/>
      <c r="BD7030" s="117" t="s">
        <v>8946</v>
      </c>
    </row>
    <row r="7031" spans="48:56" x14ac:dyDescent="0.25">
      <c r="AV7031" s="201"/>
      <c r="AW7031" s="201"/>
      <c r="AX7031" s="201"/>
      <c r="AZ7031" s="201"/>
      <c r="BB7031"/>
      <c r="BD7031" s="117" t="s">
        <v>8947</v>
      </c>
    </row>
    <row r="7032" spans="48:56" x14ac:dyDescent="0.25">
      <c r="AV7032" s="201"/>
      <c r="AW7032" s="201"/>
      <c r="AX7032" s="201"/>
      <c r="AZ7032" s="201"/>
      <c r="BB7032"/>
      <c r="BD7032" s="117" t="s">
        <v>8948</v>
      </c>
    </row>
    <row r="7033" spans="48:56" x14ac:dyDescent="0.25">
      <c r="AV7033" s="201"/>
      <c r="AW7033" s="201"/>
      <c r="AX7033" s="201"/>
      <c r="AZ7033" s="201"/>
      <c r="BB7033"/>
      <c r="BD7033" s="117" t="s">
        <v>8949</v>
      </c>
    </row>
    <row r="7034" spans="48:56" x14ac:dyDescent="0.25">
      <c r="AV7034" s="201"/>
      <c r="AW7034" s="201"/>
      <c r="AX7034" s="201"/>
      <c r="AZ7034" s="201"/>
      <c r="BB7034"/>
      <c r="BD7034" s="117" t="s">
        <v>8950</v>
      </c>
    </row>
    <row r="7035" spans="48:56" x14ac:dyDescent="0.25">
      <c r="AV7035" s="201"/>
      <c r="AW7035" s="201"/>
      <c r="AX7035" s="201"/>
      <c r="AZ7035" s="201"/>
      <c r="BB7035"/>
      <c r="BD7035" s="117" t="s">
        <v>8951</v>
      </c>
    </row>
    <row r="7036" spans="48:56" x14ac:dyDescent="0.25">
      <c r="AV7036" s="201"/>
      <c r="AW7036" s="201"/>
      <c r="AX7036" s="201"/>
      <c r="AZ7036" s="201"/>
      <c r="BB7036"/>
      <c r="BD7036" s="117" t="s">
        <v>8952</v>
      </c>
    </row>
    <row r="7037" spans="48:56" x14ac:dyDescent="0.25">
      <c r="AV7037" s="201"/>
      <c r="AW7037" s="201"/>
      <c r="AX7037" s="201"/>
      <c r="AZ7037" s="201"/>
      <c r="BB7037"/>
      <c r="BD7037" s="117" t="s">
        <v>8953</v>
      </c>
    </row>
    <row r="7038" spans="48:56" x14ac:dyDescent="0.25">
      <c r="AV7038" s="201"/>
      <c r="AW7038" s="201"/>
      <c r="AX7038" s="201"/>
      <c r="AZ7038" s="201"/>
      <c r="BB7038"/>
      <c r="BD7038" s="117" t="s">
        <v>8954</v>
      </c>
    </row>
    <row r="7039" spans="48:56" x14ac:dyDescent="0.25">
      <c r="AV7039" s="201"/>
      <c r="AW7039" s="201"/>
      <c r="AX7039" s="201"/>
      <c r="AZ7039" s="201"/>
      <c r="BB7039"/>
      <c r="BD7039" s="117" t="s">
        <v>8955</v>
      </c>
    </row>
    <row r="7040" spans="48:56" x14ac:dyDescent="0.25">
      <c r="AV7040" s="201"/>
      <c r="AW7040" s="201"/>
      <c r="AX7040" s="201"/>
      <c r="AZ7040" s="201"/>
      <c r="BB7040"/>
      <c r="BD7040" s="117" t="s">
        <v>8956</v>
      </c>
    </row>
    <row r="7041" spans="48:56" x14ac:dyDescent="0.25">
      <c r="AV7041" s="201"/>
      <c r="AW7041" s="201"/>
      <c r="AX7041" s="201"/>
      <c r="AZ7041" s="201"/>
      <c r="BB7041"/>
      <c r="BD7041" s="117" t="s">
        <v>8957</v>
      </c>
    </row>
    <row r="7042" spans="48:56" x14ac:dyDescent="0.25">
      <c r="AV7042" s="201"/>
      <c r="AW7042" s="201"/>
      <c r="AX7042" s="201"/>
      <c r="AZ7042" s="201"/>
      <c r="BB7042"/>
      <c r="BD7042" s="117" t="s">
        <v>8958</v>
      </c>
    </row>
    <row r="7043" spans="48:56" x14ac:dyDescent="0.25">
      <c r="AV7043" s="201"/>
      <c r="AW7043" s="201"/>
      <c r="AX7043" s="201"/>
      <c r="AZ7043" s="201"/>
      <c r="BB7043"/>
      <c r="BD7043" s="117" t="s">
        <v>8959</v>
      </c>
    </row>
    <row r="7044" spans="48:56" x14ac:dyDescent="0.25">
      <c r="AV7044" s="201"/>
      <c r="AW7044" s="201"/>
      <c r="AX7044" s="201"/>
      <c r="AZ7044" s="201"/>
      <c r="BB7044"/>
      <c r="BD7044" s="117" t="s">
        <v>8960</v>
      </c>
    </row>
    <row r="7045" spans="48:56" x14ac:dyDescent="0.25">
      <c r="AV7045" s="201"/>
      <c r="AW7045" s="201"/>
      <c r="AX7045" s="201"/>
      <c r="AZ7045" s="201"/>
      <c r="BB7045"/>
      <c r="BD7045" s="117" t="s">
        <v>8961</v>
      </c>
    </row>
    <row r="7046" spans="48:56" x14ac:dyDescent="0.25">
      <c r="AV7046" s="201"/>
      <c r="AW7046" s="201"/>
      <c r="AX7046" s="201"/>
      <c r="AZ7046" s="201"/>
      <c r="BB7046"/>
      <c r="BD7046" s="117" t="s">
        <v>8962</v>
      </c>
    </row>
    <row r="7047" spans="48:56" x14ac:dyDescent="0.25">
      <c r="AV7047" s="201"/>
      <c r="AW7047" s="201"/>
      <c r="AX7047" s="201"/>
      <c r="AZ7047" s="201"/>
      <c r="BB7047"/>
      <c r="BD7047" s="117" t="s">
        <v>8963</v>
      </c>
    </row>
    <row r="7048" spans="48:56" x14ac:dyDescent="0.25">
      <c r="AV7048" s="201"/>
      <c r="AW7048" s="201"/>
      <c r="AX7048" s="201"/>
      <c r="AZ7048" s="201"/>
      <c r="BB7048"/>
      <c r="BD7048" s="117" t="s">
        <v>8964</v>
      </c>
    </row>
    <row r="7049" spans="48:56" x14ac:dyDescent="0.25">
      <c r="AV7049" s="201"/>
      <c r="AW7049" s="201"/>
      <c r="AX7049" s="201"/>
      <c r="AZ7049" s="201"/>
      <c r="BB7049"/>
      <c r="BD7049" s="117" t="s">
        <v>8965</v>
      </c>
    </row>
    <row r="7050" spans="48:56" x14ac:dyDescent="0.25">
      <c r="AV7050" s="201"/>
      <c r="AW7050" s="201"/>
      <c r="AX7050" s="201"/>
      <c r="AZ7050" s="201"/>
      <c r="BB7050"/>
      <c r="BD7050" s="117" t="s">
        <v>8966</v>
      </c>
    </row>
    <row r="7051" spans="48:56" x14ac:dyDescent="0.25">
      <c r="AV7051" s="201"/>
      <c r="AW7051" s="201"/>
      <c r="AX7051" s="201"/>
      <c r="AZ7051" s="201"/>
      <c r="BB7051"/>
      <c r="BD7051" s="117" t="s">
        <v>8967</v>
      </c>
    </row>
    <row r="7052" spans="48:56" x14ac:dyDescent="0.25">
      <c r="AV7052" s="201"/>
      <c r="AW7052" s="201"/>
      <c r="AX7052" s="201"/>
      <c r="AZ7052" s="201"/>
      <c r="BB7052"/>
      <c r="BD7052" s="117" t="s">
        <v>8968</v>
      </c>
    </row>
    <row r="7053" spans="48:56" x14ac:dyDescent="0.25">
      <c r="AV7053" s="201"/>
      <c r="AW7053" s="201"/>
      <c r="AX7053" s="201"/>
      <c r="AZ7053" s="201"/>
      <c r="BB7053"/>
      <c r="BD7053" s="117" t="s">
        <v>8969</v>
      </c>
    </row>
    <row r="7054" spans="48:56" x14ac:dyDescent="0.25">
      <c r="AV7054" s="201"/>
      <c r="AW7054" s="201"/>
      <c r="AX7054" s="201"/>
      <c r="AZ7054" s="201"/>
      <c r="BB7054"/>
      <c r="BD7054" s="117" t="s">
        <v>8970</v>
      </c>
    </row>
    <row r="7055" spans="48:56" x14ac:dyDescent="0.25">
      <c r="AV7055" s="201"/>
      <c r="AW7055" s="201"/>
      <c r="AX7055" s="201"/>
      <c r="AZ7055" s="201"/>
      <c r="BB7055"/>
      <c r="BD7055" s="117" t="s">
        <v>8971</v>
      </c>
    </row>
    <row r="7056" spans="48:56" x14ac:dyDescent="0.25">
      <c r="AV7056" s="201"/>
      <c r="AW7056" s="201"/>
      <c r="AX7056" s="201"/>
      <c r="AZ7056" s="201"/>
      <c r="BB7056"/>
      <c r="BD7056" s="117" t="s">
        <v>8972</v>
      </c>
    </row>
    <row r="7057" spans="48:56" x14ac:dyDescent="0.25">
      <c r="AV7057" s="201"/>
      <c r="AW7057" s="201"/>
      <c r="AX7057" s="201"/>
      <c r="AZ7057" s="201"/>
      <c r="BB7057"/>
      <c r="BD7057" s="117" t="s">
        <v>8973</v>
      </c>
    </row>
    <row r="7058" spans="48:56" x14ac:dyDescent="0.25">
      <c r="AV7058" s="201"/>
      <c r="AW7058" s="201"/>
      <c r="AX7058" s="201"/>
      <c r="AZ7058" s="201"/>
      <c r="BB7058"/>
      <c r="BD7058" s="117" t="s">
        <v>8974</v>
      </c>
    </row>
    <row r="7059" spans="48:56" x14ac:dyDescent="0.25">
      <c r="AV7059" s="201"/>
      <c r="AW7059" s="201"/>
      <c r="AX7059" s="201"/>
      <c r="AZ7059" s="201"/>
      <c r="BB7059"/>
      <c r="BD7059" s="117" t="s">
        <v>8975</v>
      </c>
    </row>
    <row r="7060" spans="48:56" x14ac:dyDescent="0.25">
      <c r="AV7060" s="201"/>
      <c r="AW7060" s="201"/>
      <c r="AX7060" s="201"/>
      <c r="AZ7060" s="201"/>
      <c r="BB7060"/>
      <c r="BD7060" s="117" t="s">
        <v>8976</v>
      </c>
    </row>
    <row r="7061" spans="48:56" x14ac:dyDescent="0.25">
      <c r="AV7061" s="201"/>
      <c r="AW7061" s="201"/>
      <c r="AX7061" s="201"/>
      <c r="AZ7061" s="201"/>
      <c r="BB7061"/>
      <c r="BD7061" s="117" t="s">
        <v>8977</v>
      </c>
    </row>
    <row r="7062" spans="48:56" x14ac:dyDescent="0.25">
      <c r="AV7062" s="201"/>
      <c r="AW7062" s="201"/>
      <c r="AX7062" s="201"/>
      <c r="AZ7062" s="201"/>
      <c r="BB7062"/>
      <c r="BD7062" s="117" t="s">
        <v>8978</v>
      </c>
    </row>
    <row r="7063" spans="48:56" x14ac:dyDescent="0.25">
      <c r="AV7063" s="201"/>
      <c r="AW7063" s="201"/>
      <c r="AX7063" s="201"/>
      <c r="AZ7063" s="201"/>
      <c r="BB7063"/>
      <c r="BD7063" s="117" t="s">
        <v>8979</v>
      </c>
    </row>
    <row r="7064" spans="48:56" x14ac:dyDescent="0.25">
      <c r="AV7064" s="201"/>
      <c r="AW7064" s="201"/>
      <c r="AX7064" s="201"/>
      <c r="AZ7064" s="201"/>
      <c r="BB7064"/>
      <c r="BD7064" s="117" t="s">
        <v>8980</v>
      </c>
    </row>
    <row r="7065" spans="48:56" x14ac:dyDescent="0.25">
      <c r="AV7065" s="201"/>
      <c r="AW7065" s="201"/>
      <c r="AX7065" s="201"/>
      <c r="AZ7065" s="201"/>
      <c r="BB7065"/>
      <c r="BD7065" s="117" t="s">
        <v>8981</v>
      </c>
    </row>
    <row r="7066" spans="48:56" x14ac:dyDescent="0.25">
      <c r="AV7066" s="201"/>
      <c r="AW7066" s="201"/>
      <c r="AX7066" s="201"/>
      <c r="AZ7066" s="201"/>
      <c r="BB7066"/>
      <c r="BD7066" s="117" t="s">
        <v>8982</v>
      </c>
    </row>
    <row r="7067" spans="48:56" x14ac:dyDescent="0.25">
      <c r="AV7067" s="201"/>
      <c r="AW7067" s="201"/>
      <c r="AX7067" s="201"/>
      <c r="AZ7067" s="201"/>
      <c r="BB7067"/>
      <c r="BD7067" s="117" t="s">
        <v>8983</v>
      </c>
    </row>
    <row r="7068" spans="48:56" x14ac:dyDescent="0.25">
      <c r="AV7068" s="201"/>
      <c r="AW7068" s="201"/>
      <c r="AX7068" s="201"/>
      <c r="AZ7068" s="201"/>
      <c r="BB7068"/>
      <c r="BD7068" s="117" t="s">
        <v>8984</v>
      </c>
    </row>
    <row r="7069" spans="48:56" x14ac:dyDescent="0.25">
      <c r="AV7069" s="201"/>
      <c r="AW7069" s="201"/>
      <c r="AX7069" s="201"/>
      <c r="AZ7069" s="201"/>
      <c r="BB7069"/>
      <c r="BD7069" s="117" t="s">
        <v>8985</v>
      </c>
    </row>
    <row r="7070" spans="48:56" x14ac:dyDescent="0.25">
      <c r="AV7070" s="201"/>
      <c r="AW7070" s="201"/>
      <c r="AX7070" s="201"/>
      <c r="AZ7070" s="201"/>
      <c r="BB7070"/>
      <c r="BD7070" s="117" t="s">
        <v>8986</v>
      </c>
    </row>
    <row r="7071" spans="48:56" x14ac:dyDescent="0.25">
      <c r="AV7071" s="201"/>
      <c r="AW7071" s="201"/>
      <c r="AX7071" s="201"/>
      <c r="AZ7071" s="201"/>
      <c r="BB7071"/>
      <c r="BD7071" s="117" t="s">
        <v>8987</v>
      </c>
    </row>
    <row r="7072" spans="48:56" x14ac:dyDescent="0.25">
      <c r="AV7072" s="201"/>
      <c r="AW7072" s="201"/>
      <c r="AX7072" s="201"/>
      <c r="AZ7072" s="201"/>
      <c r="BB7072"/>
      <c r="BD7072" s="117" t="s">
        <v>8988</v>
      </c>
    </row>
    <row r="7073" spans="48:56" x14ac:dyDescent="0.25">
      <c r="AV7073" s="201"/>
      <c r="AW7073" s="201"/>
      <c r="AX7073" s="201"/>
      <c r="AZ7073" s="201"/>
      <c r="BB7073"/>
      <c r="BD7073" s="117" t="s">
        <v>8989</v>
      </c>
    </row>
    <row r="7074" spans="48:56" x14ac:dyDescent="0.25">
      <c r="AV7074" s="201"/>
      <c r="AW7074" s="201"/>
      <c r="AX7074" s="201"/>
      <c r="AZ7074" s="201"/>
      <c r="BB7074"/>
      <c r="BD7074" s="117" t="s">
        <v>8990</v>
      </c>
    </row>
    <row r="7075" spans="48:56" x14ac:dyDescent="0.25">
      <c r="AV7075" s="201"/>
      <c r="AW7075" s="201"/>
      <c r="AX7075" s="201"/>
      <c r="AZ7075" s="201"/>
      <c r="BB7075"/>
      <c r="BD7075" s="117" t="s">
        <v>8991</v>
      </c>
    </row>
    <row r="7076" spans="48:56" x14ac:dyDescent="0.25">
      <c r="AV7076" s="201"/>
      <c r="AW7076" s="201"/>
      <c r="AX7076" s="201"/>
      <c r="AZ7076" s="201"/>
      <c r="BB7076"/>
      <c r="BD7076" s="117" t="s">
        <v>8992</v>
      </c>
    </row>
    <row r="7077" spans="48:56" x14ac:dyDescent="0.25">
      <c r="AV7077" s="201"/>
      <c r="AW7077" s="201"/>
      <c r="AX7077" s="201"/>
      <c r="AZ7077" s="201"/>
      <c r="BB7077"/>
      <c r="BD7077" s="117" t="s">
        <v>8993</v>
      </c>
    </row>
    <row r="7078" spans="48:56" x14ac:dyDescent="0.25">
      <c r="AV7078" s="201"/>
      <c r="AW7078" s="201"/>
      <c r="AX7078" s="201"/>
      <c r="AZ7078" s="201"/>
      <c r="BB7078"/>
      <c r="BD7078" s="117" t="s">
        <v>8994</v>
      </c>
    </row>
    <row r="7079" spans="48:56" x14ac:dyDescent="0.25">
      <c r="AV7079" s="201"/>
      <c r="AW7079" s="201"/>
      <c r="AX7079" s="201"/>
      <c r="AZ7079" s="201"/>
      <c r="BB7079"/>
      <c r="BD7079" s="117" t="s">
        <v>8995</v>
      </c>
    </row>
    <row r="7080" spans="48:56" x14ac:dyDescent="0.25">
      <c r="AV7080" s="201"/>
      <c r="AW7080" s="201"/>
      <c r="AX7080" s="201"/>
      <c r="AZ7080" s="201"/>
      <c r="BB7080"/>
      <c r="BD7080" s="117" t="s">
        <v>8996</v>
      </c>
    </row>
    <row r="7081" spans="48:56" x14ac:dyDescent="0.25">
      <c r="AV7081" s="201"/>
      <c r="AW7081" s="201"/>
      <c r="AX7081" s="201"/>
      <c r="AZ7081" s="201"/>
      <c r="BB7081"/>
      <c r="BD7081" s="117" t="s">
        <v>8997</v>
      </c>
    </row>
    <row r="7082" spans="48:56" x14ac:dyDescent="0.25">
      <c r="AV7082" s="201"/>
      <c r="AW7082" s="201"/>
      <c r="AX7082" s="201"/>
      <c r="AZ7082" s="201"/>
      <c r="BB7082"/>
      <c r="BD7082" s="117" t="s">
        <v>8998</v>
      </c>
    </row>
    <row r="7083" spans="48:56" x14ac:dyDescent="0.25">
      <c r="AV7083" s="201"/>
      <c r="AW7083" s="201"/>
      <c r="AX7083" s="201"/>
      <c r="AZ7083" s="201"/>
      <c r="BB7083"/>
      <c r="BD7083" s="117" t="s">
        <v>8999</v>
      </c>
    </row>
    <row r="7084" spans="48:56" x14ac:dyDescent="0.25">
      <c r="AV7084" s="201"/>
      <c r="AW7084" s="201"/>
      <c r="AX7084" s="201"/>
      <c r="AZ7084" s="201"/>
      <c r="BB7084"/>
      <c r="BD7084" s="117" t="s">
        <v>9000</v>
      </c>
    </row>
    <row r="7085" spans="48:56" x14ac:dyDescent="0.25">
      <c r="AV7085" s="201"/>
      <c r="AW7085" s="201"/>
      <c r="AX7085" s="201"/>
      <c r="AZ7085" s="201"/>
      <c r="BB7085"/>
      <c r="BD7085" s="117" t="s">
        <v>9001</v>
      </c>
    </row>
    <row r="7086" spans="48:56" x14ac:dyDescent="0.25">
      <c r="AV7086" s="201"/>
      <c r="AW7086" s="201"/>
      <c r="AX7086" s="201"/>
      <c r="AZ7086" s="201"/>
      <c r="BB7086"/>
      <c r="BD7086" s="117" t="s">
        <v>9002</v>
      </c>
    </row>
    <row r="7087" spans="48:56" x14ac:dyDescent="0.25">
      <c r="AV7087" s="201"/>
      <c r="AW7087" s="201"/>
      <c r="AX7087" s="201"/>
      <c r="AZ7087" s="201"/>
      <c r="BB7087"/>
      <c r="BD7087" s="117" t="s">
        <v>9003</v>
      </c>
    </row>
    <row r="7088" spans="48:56" x14ac:dyDescent="0.25">
      <c r="AV7088" s="201"/>
      <c r="AW7088" s="201"/>
      <c r="AX7088" s="201"/>
      <c r="AZ7088" s="201"/>
      <c r="BB7088"/>
      <c r="BD7088" s="117" t="s">
        <v>9004</v>
      </c>
    </row>
    <row r="7089" spans="48:56" x14ac:dyDescent="0.25">
      <c r="AV7089" s="201"/>
      <c r="AW7089" s="201"/>
      <c r="AX7089" s="201"/>
      <c r="AZ7089" s="201"/>
      <c r="BB7089"/>
      <c r="BD7089" s="117" t="s">
        <v>9005</v>
      </c>
    </row>
    <row r="7090" spans="48:56" x14ac:dyDescent="0.25">
      <c r="AV7090" s="201"/>
      <c r="AW7090" s="201"/>
      <c r="AX7090" s="201"/>
      <c r="AZ7090" s="201"/>
      <c r="BB7090"/>
      <c r="BD7090" s="117" t="s">
        <v>9006</v>
      </c>
    </row>
    <row r="7091" spans="48:56" x14ac:dyDescent="0.25">
      <c r="AV7091" s="201"/>
      <c r="AW7091" s="201"/>
      <c r="AX7091" s="201"/>
      <c r="AZ7091" s="201"/>
      <c r="BB7091"/>
      <c r="BD7091" s="117" t="s">
        <v>9007</v>
      </c>
    </row>
    <row r="7092" spans="48:56" x14ac:dyDescent="0.25">
      <c r="AV7092" s="201"/>
      <c r="AW7092" s="201"/>
      <c r="AX7092" s="201"/>
      <c r="AZ7092" s="201"/>
      <c r="BB7092"/>
      <c r="BD7092" s="117" t="s">
        <v>9008</v>
      </c>
    </row>
    <row r="7093" spans="48:56" x14ac:dyDescent="0.25">
      <c r="AV7093" s="201"/>
      <c r="AW7093" s="201"/>
      <c r="AX7093" s="201"/>
      <c r="AZ7093" s="201"/>
      <c r="BB7093"/>
      <c r="BD7093" s="117" t="s">
        <v>9009</v>
      </c>
    </row>
    <row r="7094" spans="48:56" x14ac:dyDescent="0.25">
      <c r="AV7094" s="201"/>
      <c r="AW7094" s="201"/>
      <c r="AX7094" s="201"/>
      <c r="AZ7094" s="201"/>
      <c r="BB7094"/>
      <c r="BD7094" s="117" t="s">
        <v>9010</v>
      </c>
    </row>
    <row r="7095" spans="48:56" x14ac:dyDescent="0.25">
      <c r="AV7095" s="201"/>
      <c r="AW7095" s="201"/>
      <c r="AX7095" s="201"/>
      <c r="AZ7095" s="201"/>
      <c r="BB7095"/>
      <c r="BD7095" s="117" t="s">
        <v>9011</v>
      </c>
    </row>
    <row r="7096" spans="48:56" x14ac:dyDescent="0.25">
      <c r="AV7096" s="201"/>
      <c r="AW7096" s="201"/>
      <c r="AX7096" s="201"/>
      <c r="AZ7096" s="201"/>
      <c r="BB7096"/>
      <c r="BD7096" s="117" t="s">
        <v>9012</v>
      </c>
    </row>
    <row r="7097" spans="48:56" x14ac:dyDescent="0.25">
      <c r="AV7097" s="201"/>
      <c r="AW7097" s="201"/>
      <c r="AX7097" s="201"/>
      <c r="AZ7097" s="201"/>
      <c r="BB7097"/>
      <c r="BD7097" s="117" t="s">
        <v>9013</v>
      </c>
    </row>
    <row r="7098" spans="48:56" x14ac:dyDescent="0.25">
      <c r="AV7098" s="201"/>
      <c r="AW7098" s="201"/>
      <c r="AX7098" s="201"/>
      <c r="AZ7098" s="201"/>
      <c r="BB7098"/>
      <c r="BD7098" s="117" t="s">
        <v>9014</v>
      </c>
    </row>
    <row r="7099" spans="48:56" x14ac:dyDescent="0.25">
      <c r="AV7099" s="201"/>
      <c r="AW7099" s="201"/>
      <c r="AX7099" s="201"/>
      <c r="AZ7099" s="201"/>
      <c r="BB7099"/>
      <c r="BD7099" s="117" t="s">
        <v>9015</v>
      </c>
    </row>
    <row r="7100" spans="48:56" x14ac:dyDescent="0.25">
      <c r="AV7100" s="201"/>
      <c r="AW7100" s="201"/>
      <c r="AX7100" s="201"/>
      <c r="AZ7100" s="201"/>
      <c r="BB7100"/>
      <c r="BD7100" s="117" t="s">
        <v>9016</v>
      </c>
    </row>
    <row r="7101" spans="48:56" x14ac:dyDescent="0.25">
      <c r="AV7101" s="201"/>
      <c r="AW7101" s="201"/>
      <c r="AX7101" s="201"/>
      <c r="AZ7101" s="201"/>
      <c r="BB7101"/>
      <c r="BD7101" s="117" t="s">
        <v>9017</v>
      </c>
    </row>
    <row r="7102" spans="48:56" x14ac:dyDescent="0.25">
      <c r="AV7102" s="201"/>
      <c r="AW7102" s="201"/>
      <c r="AX7102" s="201"/>
      <c r="AZ7102" s="201"/>
      <c r="BB7102"/>
      <c r="BD7102" s="117" t="s">
        <v>9018</v>
      </c>
    </row>
    <row r="7103" spans="48:56" x14ac:dyDescent="0.25">
      <c r="AV7103" s="201"/>
      <c r="AW7103" s="201"/>
      <c r="AX7103" s="201"/>
      <c r="AZ7103" s="201"/>
      <c r="BB7103"/>
      <c r="BD7103" s="117" t="s">
        <v>9019</v>
      </c>
    </row>
    <row r="7104" spans="48:56" x14ac:dyDescent="0.25">
      <c r="AV7104" s="201"/>
      <c r="AW7104" s="201"/>
      <c r="AX7104" s="201"/>
      <c r="AZ7104" s="201"/>
      <c r="BB7104"/>
      <c r="BD7104" s="117" t="s">
        <v>9020</v>
      </c>
    </row>
    <row r="7105" spans="48:56" x14ac:dyDescent="0.25">
      <c r="AV7105" s="201"/>
      <c r="AW7105" s="201"/>
      <c r="AX7105" s="201"/>
      <c r="AZ7105" s="201"/>
      <c r="BB7105"/>
      <c r="BD7105" s="117" t="s">
        <v>9021</v>
      </c>
    </row>
    <row r="7106" spans="48:56" x14ac:dyDescent="0.25">
      <c r="AV7106" s="201"/>
      <c r="AW7106" s="201"/>
      <c r="AX7106" s="201"/>
      <c r="AZ7106" s="201"/>
      <c r="BB7106"/>
      <c r="BD7106" s="117" t="s">
        <v>9022</v>
      </c>
    </row>
    <row r="7107" spans="48:56" x14ac:dyDescent="0.25">
      <c r="AV7107" s="201"/>
      <c r="AW7107" s="201"/>
      <c r="AX7107" s="201"/>
      <c r="AZ7107" s="201"/>
      <c r="BB7107"/>
      <c r="BD7107" s="117" t="s">
        <v>9023</v>
      </c>
    </row>
    <row r="7108" spans="48:56" x14ac:dyDescent="0.25">
      <c r="AV7108" s="201"/>
      <c r="AW7108" s="201"/>
      <c r="AX7108" s="201"/>
      <c r="AZ7108" s="201"/>
      <c r="BB7108"/>
      <c r="BD7108" s="117" t="s">
        <v>9024</v>
      </c>
    </row>
    <row r="7109" spans="48:56" x14ac:dyDescent="0.25">
      <c r="AV7109" s="201"/>
      <c r="AW7109" s="201"/>
      <c r="AX7109" s="201"/>
      <c r="AZ7109" s="201"/>
      <c r="BB7109"/>
      <c r="BD7109" s="117" t="s">
        <v>9025</v>
      </c>
    </row>
    <row r="7110" spans="48:56" x14ac:dyDescent="0.25">
      <c r="AV7110" s="201"/>
      <c r="AW7110" s="201"/>
      <c r="AX7110" s="201"/>
      <c r="AZ7110" s="201"/>
      <c r="BB7110"/>
      <c r="BD7110" s="117" t="s">
        <v>9026</v>
      </c>
    </row>
    <row r="7111" spans="48:56" x14ac:dyDescent="0.25">
      <c r="AV7111" s="201"/>
      <c r="AW7111" s="201"/>
      <c r="AX7111" s="201"/>
      <c r="AZ7111" s="201"/>
      <c r="BB7111"/>
      <c r="BD7111" s="117" t="s">
        <v>9027</v>
      </c>
    </row>
    <row r="7112" spans="48:56" x14ac:dyDescent="0.25">
      <c r="AV7112" s="201"/>
      <c r="AW7112" s="201"/>
      <c r="AX7112" s="201"/>
      <c r="AZ7112" s="201"/>
      <c r="BB7112"/>
      <c r="BD7112" s="117" t="s">
        <v>9028</v>
      </c>
    </row>
    <row r="7113" spans="48:56" x14ac:dyDescent="0.25">
      <c r="AV7113" s="201"/>
      <c r="AW7113" s="201"/>
      <c r="AX7113" s="201"/>
      <c r="AZ7113" s="201"/>
      <c r="BB7113"/>
      <c r="BD7113" s="117" t="s">
        <v>9029</v>
      </c>
    </row>
    <row r="7114" spans="48:56" x14ac:dyDescent="0.25">
      <c r="AV7114" s="201"/>
      <c r="AW7114" s="201"/>
      <c r="AX7114" s="201"/>
      <c r="AZ7114" s="201"/>
      <c r="BB7114"/>
      <c r="BD7114" s="117" t="s">
        <v>9030</v>
      </c>
    </row>
    <row r="7115" spans="48:56" x14ac:dyDescent="0.25">
      <c r="AV7115" s="201"/>
      <c r="AW7115" s="201"/>
      <c r="AX7115" s="201"/>
      <c r="AZ7115" s="201"/>
      <c r="BB7115"/>
      <c r="BD7115" s="117" t="s">
        <v>9031</v>
      </c>
    </row>
    <row r="7116" spans="48:56" x14ac:dyDescent="0.25">
      <c r="AV7116" s="201"/>
      <c r="AW7116" s="201"/>
      <c r="AX7116" s="201"/>
      <c r="AZ7116" s="201"/>
      <c r="BB7116"/>
      <c r="BD7116" s="117" t="s">
        <v>9032</v>
      </c>
    </row>
    <row r="7117" spans="48:56" x14ac:dyDescent="0.25">
      <c r="AV7117" s="201"/>
      <c r="AW7117" s="201"/>
      <c r="AX7117" s="201"/>
      <c r="AZ7117" s="201"/>
      <c r="BB7117"/>
      <c r="BD7117" s="117" t="s">
        <v>9033</v>
      </c>
    </row>
    <row r="7118" spans="48:56" x14ac:dyDescent="0.25">
      <c r="AV7118" s="201"/>
      <c r="AW7118" s="201"/>
      <c r="AX7118" s="201"/>
      <c r="AZ7118" s="201"/>
      <c r="BB7118"/>
      <c r="BD7118" s="117" t="s">
        <v>9034</v>
      </c>
    </row>
    <row r="7119" spans="48:56" x14ac:dyDescent="0.25">
      <c r="AV7119" s="201"/>
      <c r="AW7119" s="201"/>
      <c r="AX7119" s="201"/>
      <c r="AZ7119" s="201"/>
      <c r="BB7119"/>
      <c r="BD7119" s="117" t="s">
        <v>9035</v>
      </c>
    </row>
    <row r="7120" spans="48:56" x14ac:dyDescent="0.25">
      <c r="AV7120" s="201"/>
      <c r="AW7120" s="201"/>
      <c r="AX7120" s="201"/>
      <c r="AZ7120" s="201"/>
      <c r="BB7120"/>
      <c r="BD7120" s="117" t="s">
        <v>9036</v>
      </c>
    </row>
    <row r="7121" spans="48:56" x14ac:dyDescent="0.25">
      <c r="AV7121" s="201"/>
      <c r="AW7121" s="201"/>
      <c r="AX7121" s="201"/>
      <c r="AZ7121" s="201"/>
      <c r="BB7121"/>
      <c r="BD7121" s="117" t="s">
        <v>9037</v>
      </c>
    </row>
    <row r="7122" spans="48:56" x14ac:dyDescent="0.25">
      <c r="AV7122" s="201"/>
      <c r="AW7122" s="201"/>
      <c r="AX7122" s="201"/>
      <c r="AZ7122" s="201"/>
      <c r="BB7122"/>
      <c r="BD7122" s="117" t="s">
        <v>9038</v>
      </c>
    </row>
    <row r="7123" spans="48:56" x14ac:dyDescent="0.25">
      <c r="AV7123" s="201"/>
      <c r="AW7123" s="201"/>
      <c r="AX7123" s="201"/>
      <c r="AZ7123" s="201"/>
      <c r="BB7123"/>
      <c r="BD7123" s="117" t="s">
        <v>9039</v>
      </c>
    </row>
    <row r="7124" spans="48:56" x14ac:dyDescent="0.25">
      <c r="AV7124" s="201"/>
      <c r="AW7124" s="201"/>
      <c r="AX7124" s="201"/>
      <c r="AZ7124" s="201"/>
      <c r="BB7124"/>
      <c r="BD7124" s="117" t="s">
        <v>9040</v>
      </c>
    </row>
    <row r="7125" spans="48:56" x14ac:dyDescent="0.25">
      <c r="AV7125" s="201"/>
      <c r="AW7125" s="201"/>
      <c r="AX7125" s="201"/>
      <c r="AZ7125" s="201"/>
      <c r="BB7125"/>
      <c r="BD7125" s="117" t="s">
        <v>9041</v>
      </c>
    </row>
    <row r="7126" spans="48:56" x14ac:dyDescent="0.25">
      <c r="AV7126" s="201"/>
      <c r="AW7126" s="201"/>
      <c r="AX7126" s="201"/>
      <c r="AZ7126" s="201"/>
      <c r="BB7126"/>
      <c r="BD7126" s="117" t="s">
        <v>9042</v>
      </c>
    </row>
    <row r="7127" spans="48:56" x14ac:dyDescent="0.25">
      <c r="AV7127" s="201"/>
      <c r="AW7127" s="201"/>
      <c r="AX7127" s="201"/>
      <c r="AZ7127" s="201"/>
      <c r="BB7127"/>
      <c r="BD7127" s="117" t="s">
        <v>9043</v>
      </c>
    </row>
    <row r="7128" spans="48:56" x14ac:dyDescent="0.25">
      <c r="AV7128" s="201"/>
      <c r="AW7128" s="201"/>
      <c r="AX7128" s="201"/>
      <c r="AZ7128" s="201"/>
      <c r="BB7128"/>
      <c r="BD7128" s="117" t="s">
        <v>9044</v>
      </c>
    </row>
    <row r="7129" spans="48:56" x14ac:dyDescent="0.25">
      <c r="AV7129" s="201"/>
      <c r="AW7129" s="201"/>
      <c r="AX7129" s="201"/>
      <c r="AZ7129" s="201"/>
      <c r="BB7129"/>
      <c r="BD7129" s="117" t="s">
        <v>9045</v>
      </c>
    </row>
    <row r="7130" spans="48:56" x14ac:dyDescent="0.25">
      <c r="AV7130" s="201"/>
      <c r="AW7130" s="201"/>
      <c r="AX7130" s="201"/>
      <c r="AZ7130" s="201"/>
      <c r="BB7130"/>
      <c r="BD7130" s="117" t="s">
        <v>9046</v>
      </c>
    </row>
    <row r="7131" spans="48:56" x14ac:dyDescent="0.25">
      <c r="AV7131" s="201"/>
      <c r="AW7131" s="201"/>
      <c r="AX7131" s="201"/>
      <c r="AZ7131" s="201"/>
      <c r="BB7131"/>
      <c r="BD7131" s="117" t="s">
        <v>9047</v>
      </c>
    </row>
    <row r="7132" spans="48:56" x14ac:dyDescent="0.25">
      <c r="AV7132" s="201"/>
      <c r="AW7132" s="201"/>
      <c r="AX7132" s="201"/>
      <c r="AZ7132" s="201"/>
      <c r="BB7132"/>
      <c r="BD7132" s="117" t="s">
        <v>9048</v>
      </c>
    </row>
    <row r="7133" spans="48:56" x14ac:dyDescent="0.25">
      <c r="AV7133" s="201"/>
      <c r="AW7133" s="201"/>
      <c r="AX7133" s="201"/>
      <c r="AZ7133" s="201"/>
      <c r="BB7133"/>
      <c r="BD7133" s="117" t="s">
        <v>9049</v>
      </c>
    </row>
    <row r="7134" spans="48:56" x14ac:dyDescent="0.25">
      <c r="AV7134" s="201"/>
      <c r="AW7134" s="201"/>
      <c r="AX7134" s="201"/>
      <c r="AZ7134" s="201"/>
      <c r="BB7134"/>
      <c r="BD7134" s="117" t="s">
        <v>9050</v>
      </c>
    </row>
    <row r="7135" spans="48:56" x14ac:dyDescent="0.25">
      <c r="AV7135" s="201"/>
      <c r="AW7135" s="201"/>
      <c r="AX7135" s="201"/>
      <c r="AZ7135" s="201"/>
      <c r="BB7135"/>
      <c r="BD7135" s="117" t="s">
        <v>9051</v>
      </c>
    </row>
    <row r="7136" spans="48:56" x14ac:dyDescent="0.25">
      <c r="AV7136" s="201"/>
      <c r="AW7136" s="201"/>
      <c r="AX7136" s="201"/>
      <c r="AZ7136" s="201"/>
      <c r="BB7136"/>
      <c r="BD7136" s="117" t="s">
        <v>9052</v>
      </c>
    </row>
    <row r="7137" spans="48:56" x14ac:dyDescent="0.25">
      <c r="AV7137" s="201"/>
      <c r="AW7137" s="201"/>
      <c r="AX7137" s="201"/>
      <c r="AZ7137" s="201"/>
      <c r="BB7137"/>
      <c r="BD7137" s="117" t="s">
        <v>9053</v>
      </c>
    </row>
    <row r="7138" spans="48:56" x14ac:dyDescent="0.25">
      <c r="AV7138" s="201"/>
      <c r="AW7138" s="201"/>
      <c r="AX7138" s="201"/>
      <c r="AZ7138" s="201"/>
      <c r="BB7138"/>
      <c r="BD7138" s="117" t="s">
        <v>9054</v>
      </c>
    </row>
    <row r="7139" spans="48:56" x14ac:dyDescent="0.25">
      <c r="AV7139" s="201"/>
      <c r="AW7139" s="201"/>
      <c r="AX7139" s="201"/>
      <c r="AZ7139" s="201"/>
      <c r="BB7139"/>
      <c r="BD7139" s="117" t="s">
        <v>9055</v>
      </c>
    </row>
    <row r="7140" spans="48:56" x14ac:dyDescent="0.25">
      <c r="AV7140" s="201"/>
      <c r="AW7140" s="201"/>
      <c r="AX7140" s="201"/>
      <c r="AZ7140" s="201"/>
      <c r="BB7140"/>
      <c r="BD7140" s="117" t="s">
        <v>9056</v>
      </c>
    </row>
    <row r="7141" spans="48:56" x14ac:dyDescent="0.25">
      <c r="AV7141" s="201"/>
      <c r="AW7141" s="201"/>
      <c r="AX7141" s="201"/>
      <c r="AZ7141" s="201"/>
      <c r="BB7141"/>
      <c r="BD7141" s="117" t="s">
        <v>9057</v>
      </c>
    </row>
    <row r="7142" spans="48:56" x14ac:dyDescent="0.25">
      <c r="AV7142" s="201"/>
      <c r="AW7142" s="201"/>
      <c r="AX7142" s="201"/>
      <c r="AZ7142" s="201"/>
      <c r="BB7142"/>
      <c r="BD7142" s="117" t="s">
        <v>9058</v>
      </c>
    </row>
    <row r="7143" spans="48:56" x14ac:dyDescent="0.25">
      <c r="AV7143" s="201"/>
      <c r="AW7143" s="201"/>
      <c r="AX7143" s="201"/>
      <c r="AZ7143" s="201"/>
      <c r="BB7143"/>
      <c r="BD7143" s="117" t="s">
        <v>9059</v>
      </c>
    </row>
    <row r="7144" spans="48:56" x14ac:dyDescent="0.25">
      <c r="AV7144" s="201"/>
      <c r="AW7144" s="201"/>
      <c r="AX7144" s="201"/>
      <c r="AZ7144" s="201"/>
      <c r="BB7144"/>
      <c r="BD7144" s="117" t="s">
        <v>9060</v>
      </c>
    </row>
    <row r="7145" spans="48:56" x14ac:dyDescent="0.25">
      <c r="AV7145" s="201"/>
      <c r="AW7145" s="201"/>
      <c r="AX7145" s="201"/>
      <c r="AZ7145" s="201"/>
      <c r="BB7145"/>
      <c r="BD7145" s="117" t="s">
        <v>9061</v>
      </c>
    </row>
    <row r="7146" spans="48:56" x14ac:dyDescent="0.25">
      <c r="AV7146" s="201"/>
      <c r="AW7146" s="201"/>
      <c r="AX7146" s="201"/>
      <c r="AZ7146" s="201"/>
      <c r="BB7146"/>
      <c r="BD7146" s="117" t="s">
        <v>9062</v>
      </c>
    </row>
    <row r="7147" spans="48:56" x14ac:dyDescent="0.25">
      <c r="AV7147" s="201"/>
      <c r="AW7147" s="201"/>
      <c r="AX7147" s="201"/>
      <c r="AZ7147" s="201"/>
      <c r="BB7147"/>
      <c r="BD7147" s="117" t="s">
        <v>9063</v>
      </c>
    </row>
    <row r="7148" spans="48:56" x14ac:dyDescent="0.25">
      <c r="AV7148" s="201"/>
      <c r="AW7148" s="201"/>
      <c r="AX7148" s="201"/>
      <c r="AZ7148" s="201"/>
      <c r="BB7148"/>
      <c r="BD7148" s="117" t="s">
        <v>9064</v>
      </c>
    </row>
    <row r="7149" spans="48:56" x14ac:dyDescent="0.25">
      <c r="AV7149" s="201"/>
      <c r="AW7149" s="201"/>
      <c r="AX7149" s="201"/>
      <c r="AZ7149" s="201"/>
      <c r="BB7149"/>
      <c r="BD7149" s="117" t="s">
        <v>9065</v>
      </c>
    </row>
    <row r="7150" spans="48:56" x14ac:dyDescent="0.25">
      <c r="AV7150" s="201"/>
      <c r="AW7150" s="201"/>
      <c r="AX7150" s="201"/>
      <c r="AZ7150" s="201"/>
      <c r="BB7150"/>
      <c r="BD7150" s="117" t="s">
        <v>9066</v>
      </c>
    </row>
    <row r="7151" spans="48:56" x14ac:dyDescent="0.25">
      <c r="AV7151" s="201"/>
      <c r="AW7151" s="201"/>
      <c r="AX7151" s="201"/>
      <c r="AZ7151" s="201"/>
      <c r="BB7151"/>
      <c r="BD7151" s="117" t="s">
        <v>9067</v>
      </c>
    </row>
    <row r="7152" spans="48:56" x14ac:dyDescent="0.25">
      <c r="AV7152" s="201"/>
      <c r="AW7152" s="201"/>
      <c r="AX7152" s="201"/>
      <c r="AZ7152" s="201"/>
      <c r="BB7152"/>
      <c r="BD7152" s="117" t="s">
        <v>9068</v>
      </c>
    </row>
    <row r="7153" spans="48:56" x14ac:dyDescent="0.25">
      <c r="AV7153" s="201"/>
      <c r="AW7153" s="201"/>
      <c r="AX7153" s="201"/>
      <c r="AZ7153" s="201"/>
      <c r="BB7153"/>
      <c r="BD7153" s="117" t="s">
        <v>9069</v>
      </c>
    </row>
    <row r="7154" spans="48:56" x14ac:dyDescent="0.25">
      <c r="AV7154" s="201"/>
      <c r="AW7154" s="201"/>
      <c r="AX7154" s="201"/>
      <c r="AZ7154" s="201"/>
      <c r="BB7154"/>
      <c r="BD7154" s="117" t="s">
        <v>9070</v>
      </c>
    </row>
    <row r="7155" spans="48:56" x14ac:dyDescent="0.25">
      <c r="AV7155" s="201"/>
      <c r="AW7155" s="201"/>
      <c r="AX7155" s="201"/>
      <c r="AZ7155" s="201"/>
      <c r="BB7155"/>
      <c r="BD7155" s="117" t="s">
        <v>9071</v>
      </c>
    </row>
    <row r="7156" spans="48:56" x14ac:dyDescent="0.25">
      <c r="AV7156" s="201"/>
      <c r="AW7156" s="201"/>
      <c r="AX7156" s="201"/>
      <c r="AZ7156" s="201"/>
      <c r="BB7156"/>
      <c r="BD7156" s="117" t="s">
        <v>9072</v>
      </c>
    </row>
    <row r="7157" spans="48:56" x14ac:dyDescent="0.25">
      <c r="AV7157" s="201"/>
      <c r="AW7157" s="201"/>
      <c r="AX7157" s="201"/>
      <c r="AZ7157" s="201"/>
      <c r="BB7157"/>
      <c r="BD7157" s="117" t="s">
        <v>9073</v>
      </c>
    </row>
    <row r="7158" spans="48:56" x14ac:dyDescent="0.25">
      <c r="AV7158" s="201"/>
      <c r="AW7158" s="201"/>
      <c r="AX7158" s="201"/>
      <c r="AZ7158" s="201"/>
      <c r="BB7158"/>
      <c r="BD7158" s="117" t="s">
        <v>9074</v>
      </c>
    </row>
    <row r="7159" spans="48:56" x14ac:dyDescent="0.25">
      <c r="AV7159" s="201"/>
      <c r="AW7159" s="201"/>
      <c r="AX7159" s="201"/>
      <c r="AZ7159" s="201"/>
      <c r="BB7159"/>
      <c r="BD7159" s="117" t="s">
        <v>9075</v>
      </c>
    </row>
    <row r="7160" spans="48:56" x14ac:dyDescent="0.25">
      <c r="AV7160" s="201"/>
      <c r="AW7160" s="201"/>
      <c r="AX7160" s="201"/>
      <c r="AZ7160" s="201"/>
      <c r="BB7160"/>
      <c r="BD7160" s="117" t="s">
        <v>9076</v>
      </c>
    </row>
    <row r="7161" spans="48:56" x14ac:dyDescent="0.25">
      <c r="AV7161" s="201"/>
      <c r="AW7161" s="201"/>
      <c r="AX7161" s="201"/>
      <c r="AZ7161" s="201"/>
      <c r="BB7161"/>
      <c r="BD7161" s="117" t="s">
        <v>9077</v>
      </c>
    </row>
    <row r="7162" spans="48:56" x14ac:dyDescent="0.25">
      <c r="AV7162" s="201"/>
      <c r="AW7162" s="201"/>
      <c r="AX7162" s="201"/>
      <c r="AZ7162" s="201"/>
      <c r="BB7162"/>
      <c r="BD7162" s="117" t="s">
        <v>9078</v>
      </c>
    </row>
    <row r="7163" spans="48:56" x14ac:dyDescent="0.25">
      <c r="AV7163" s="201"/>
      <c r="AW7163" s="201"/>
      <c r="AX7163" s="201"/>
      <c r="AZ7163" s="201"/>
      <c r="BB7163"/>
      <c r="BD7163" s="117" t="s">
        <v>9079</v>
      </c>
    </row>
    <row r="7164" spans="48:56" x14ac:dyDescent="0.25">
      <c r="AV7164" s="201"/>
      <c r="AW7164" s="201"/>
      <c r="AX7164" s="201"/>
      <c r="AZ7164" s="201"/>
      <c r="BB7164"/>
      <c r="BD7164" s="117" t="s">
        <v>9080</v>
      </c>
    </row>
    <row r="7165" spans="48:56" x14ac:dyDescent="0.25">
      <c r="AV7165" s="201"/>
      <c r="AW7165" s="201"/>
      <c r="AX7165" s="201"/>
      <c r="AZ7165" s="201"/>
      <c r="BB7165"/>
      <c r="BD7165" s="117" t="s">
        <v>9081</v>
      </c>
    </row>
    <row r="7166" spans="48:56" x14ac:dyDescent="0.25">
      <c r="AV7166" s="201"/>
      <c r="AW7166" s="201"/>
      <c r="AX7166" s="201"/>
      <c r="AZ7166" s="201"/>
      <c r="BB7166"/>
      <c r="BD7166" s="117" t="s">
        <v>9082</v>
      </c>
    </row>
    <row r="7167" spans="48:56" x14ac:dyDescent="0.25">
      <c r="AV7167" s="201"/>
      <c r="AW7167" s="201"/>
      <c r="AX7167" s="201"/>
      <c r="AZ7167" s="201"/>
      <c r="BB7167"/>
      <c r="BD7167" s="117" t="s">
        <v>9083</v>
      </c>
    </row>
    <row r="7168" spans="48:56" x14ac:dyDescent="0.25">
      <c r="AV7168" s="201"/>
      <c r="AW7168" s="201"/>
      <c r="AX7168" s="201"/>
      <c r="AZ7168" s="201"/>
      <c r="BB7168"/>
      <c r="BD7168" s="117" t="s">
        <v>9084</v>
      </c>
    </row>
    <row r="7169" spans="48:56" x14ac:dyDescent="0.25">
      <c r="AV7169" s="201"/>
      <c r="AW7169" s="201"/>
      <c r="AX7169" s="201"/>
      <c r="AZ7169" s="201"/>
      <c r="BB7169"/>
      <c r="BD7169" s="117" t="s">
        <v>9085</v>
      </c>
    </row>
    <row r="7170" spans="48:56" x14ac:dyDescent="0.25">
      <c r="AV7170" s="201"/>
      <c r="AW7170" s="201"/>
      <c r="AX7170" s="201"/>
      <c r="AZ7170" s="201"/>
      <c r="BB7170"/>
      <c r="BD7170" s="117" t="s">
        <v>9086</v>
      </c>
    </row>
    <row r="7171" spans="48:56" x14ac:dyDescent="0.25">
      <c r="AV7171" s="201"/>
      <c r="AW7171" s="201"/>
      <c r="AX7171" s="201"/>
      <c r="AZ7171" s="201"/>
      <c r="BB7171"/>
      <c r="BD7171" s="117" t="s">
        <v>9087</v>
      </c>
    </row>
    <row r="7172" spans="48:56" x14ac:dyDescent="0.25">
      <c r="AV7172" s="201"/>
      <c r="AW7172" s="201"/>
      <c r="AX7172" s="201"/>
      <c r="AZ7172" s="201"/>
      <c r="BB7172"/>
      <c r="BD7172" s="117" t="s">
        <v>9088</v>
      </c>
    </row>
    <row r="7173" spans="48:56" x14ac:dyDescent="0.25">
      <c r="AV7173" s="201"/>
      <c r="AW7173" s="201"/>
      <c r="AX7173" s="201"/>
      <c r="AZ7173" s="201"/>
      <c r="BB7173"/>
      <c r="BD7173" s="117" t="s">
        <v>9089</v>
      </c>
    </row>
    <row r="7174" spans="48:56" x14ac:dyDescent="0.25">
      <c r="AV7174" s="201"/>
      <c r="AW7174" s="201"/>
      <c r="AX7174" s="201"/>
      <c r="AZ7174" s="201"/>
      <c r="BB7174"/>
      <c r="BD7174" s="117" t="s">
        <v>9090</v>
      </c>
    </row>
    <row r="7175" spans="48:56" x14ac:dyDescent="0.25">
      <c r="AV7175" s="201"/>
      <c r="AW7175" s="201"/>
      <c r="AX7175" s="201"/>
      <c r="AZ7175" s="201"/>
      <c r="BB7175"/>
      <c r="BD7175" s="117" t="s">
        <v>9091</v>
      </c>
    </row>
    <row r="7176" spans="48:56" x14ac:dyDescent="0.25">
      <c r="AV7176" s="201"/>
      <c r="AW7176" s="201"/>
      <c r="AX7176" s="201"/>
      <c r="AZ7176" s="201"/>
      <c r="BB7176"/>
      <c r="BD7176" s="117" t="s">
        <v>9092</v>
      </c>
    </row>
    <row r="7177" spans="48:56" x14ac:dyDescent="0.25">
      <c r="AV7177" s="201"/>
      <c r="AW7177" s="201"/>
      <c r="AX7177" s="201"/>
      <c r="AZ7177" s="201"/>
      <c r="BB7177"/>
      <c r="BD7177" s="117" t="s">
        <v>9093</v>
      </c>
    </row>
    <row r="7178" spans="48:56" x14ac:dyDescent="0.25">
      <c r="AV7178" s="201"/>
      <c r="AW7178" s="201"/>
      <c r="AX7178" s="201"/>
      <c r="AZ7178" s="201"/>
      <c r="BB7178"/>
      <c r="BD7178" s="117" t="s">
        <v>9094</v>
      </c>
    </row>
    <row r="7179" spans="48:56" x14ac:dyDescent="0.25">
      <c r="AV7179" s="201"/>
      <c r="AW7179" s="201"/>
      <c r="AX7179" s="201"/>
      <c r="AZ7179" s="201"/>
      <c r="BB7179"/>
      <c r="BD7179" s="117" t="s">
        <v>9095</v>
      </c>
    </row>
    <row r="7180" spans="48:56" x14ac:dyDescent="0.25">
      <c r="AV7180" s="201"/>
      <c r="AW7180" s="201"/>
      <c r="AX7180" s="201"/>
      <c r="AZ7180" s="201"/>
      <c r="BB7180"/>
      <c r="BD7180" s="117" t="s">
        <v>9096</v>
      </c>
    </row>
    <row r="7181" spans="48:56" x14ac:dyDescent="0.25">
      <c r="AV7181" s="201"/>
      <c r="AW7181" s="201"/>
      <c r="AX7181" s="201"/>
      <c r="AZ7181" s="201"/>
      <c r="BB7181"/>
      <c r="BD7181" s="117" t="s">
        <v>9097</v>
      </c>
    </row>
    <row r="7182" spans="48:56" x14ac:dyDescent="0.25">
      <c r="AV7182" s="201"/>
      <c r="AW7182" s="201"/>
      <c r="AX7182" s="201"/>
      <c r="AZ7182" s="201"/>
      <c r="BB7182"/>
      <c r="BD7182" s="117" t="s">
        <v>9098</v>
      </c>
    </row>
    <row r="7183" spans="48:56" x14ac:dyDescent="0.25">
      <c r="AV7183" s="201"/>
      <c r="AW7183" s="201"/>
      <c r="AX7183" s="201"/>
      <c r="AZ7183" s="201"/>
      <c r="BB7183"/>
      <c r="BD7183" s="117" t="s">
        <v>9099</v>
      </c>
    </row>
    <row r="7184" spans="48:56" x14ac:dyDescent="0.25">
      <c r="AV7184" s="201"/>
      <c r="AW7184" s="201"/>
      <c r="AX7184" s="201"/>
      <c r="AZ7184" s="201"/>
      <c r="BB7184"/>
      <c r="BD7184" s="117" t="s">
        <v>9100</v>
      </c>
    </row>
    <row r="7185" spans="48:56" x14ac:dyDescent="0.25">
      <c r="AV7185" s="201"/>
      <c r="AW7185" s="201"/>
      <c r="AX7185" s="201"/>
      <c r="AZ7185" s="201"/>
      <c r="BB7185"/>
      <c r="BD7185" s="117" t="s">
        <v>9101</v>
      </c>
    </row>
    <row r="7186" spans="48:56" x14ac:dyDescent="0.25">
      <c r="AV7186" s="201"/>
      <c r="AW7186" s="201"/>
      <c r="AX7186" s="201"/>
      <c r="AZ7186" s="201"/>
      <c r="BB7186"/>
      <c r="BD7186" s="117" t="s">
        <v>9102</v>
      </c>
    </row>
    <row r="7187" spans="48:56" x14ac:dyDescent="0.25">
      <c r="AV7187" s="201"/>
      <c r="AW7187" s="201"/>
      <c r="AX7187" s="201"/>
      <c r="AZ7187" s="201"/>
      <c r="BB7187"/>
      <c r="BD7187" s="117" t="s">
        <v>9103</v>
      </c>
    </row>
    <row r="7188" spans="48:56" x14ac:dyDescent="0.25">
      <c r="AV7188" s="201"/>
      <c r="AW7188" s="201"/>
      <c r="AX7188" s="201"/>
      <c r="AZ7188" s="201"/>
      <c r="BB7188"/>
      <c r="BD7188" s="117" t="s">
        <v>9104</v>
      </c>
    </row>
    <row r="7189" spans="48:56" x14ac:dyDescent="0.25">
      <c r="AV7189" s="201"/>
      <c r="AW7189" s="201"/>
      <c r="AX7189" s="201"/>
      <c r="AZ7189" s="201"/>
      <c r="BB7189"/>
      <c r="BD7189" s="117" t="s">
        <v>9105</v>
      </c>
    </row>
    <row r="7190" spans="48:56" x14ac:dyDescent="0.25">
      <c r="AV7190" s="201"/>
      <c r="AW7190" s="201"/>
      <c r="AX7190" s="201"/>
      <c r="AZ7190" s="201"/>
      <c r="BB7190"/>
      <c r="BD7190" s="117" t="s">
        <v>9106</v>
      </c>
    </row>
    <row r="7191" spans="48:56" x14ac:dyDescent="0.25">
      <c r="AV7191" s="201"/>
      <c r="AW7191" s="201"/>
      <c r="AX7191" s="201"/>
      <c r="AZ7191" s="201"/>
      <c r="BB7191"/>
      <c r="BD7191" s="117" t="s">
        <v>9107</v>
      </c>
    </row>
    <row r="7192" spans="48:56" x14ac:dyDescent="0.25">
      <c r="AV7192" s="201"/>
      <c r="AW7192" s="201"/>
      <c r="AX7192" s="201"/>
      <c r="AZ7192" s="201"/>
      <c r="BB7192"/>
      <c r="BD7192" s="117" t="s">
        <v>9108</v>
      </c>
    </row>
    <row r="7193" spans="48:56" x14ac:dyDescent="0.25">
      <c r="AV7193" s="201"/>
      <c r="AW7193" s="201"/>
      <c r="AX7193" s="201"/>
      <c r="AZ7193" s="201"/>
      <c r="BB7193"/>
      <c r="BD7193" s="117" t="s">
        <v>9109</v>
      </c>
    </row>
    <row r="7194" spans="48:56" x14ac:dyDescent="0.25">
      <c r="AV7194" s="201"/>
      <c r="AW7194" s="201"/>
      <c r="AX7194" s="201"/>
      <c r="AZ7194" s="201"/>
      <c r="BB7194"/>
      <c r="BD7194" s="117" t="s">
        <v>9110</v>
      </c>
    </row>
    <row r="7195" spans="48:56" x14ac:dyDescent="0.25">
      <c r="AV7195" s="201"/>
      <c r="AW7195" s="201"/>
      <c r="AX7195" s="201"/>
      <c r="AZ7195" s="201"/>
      <c r="BB7195"/>
      <c r="BD7195" s="117" t="s">
        <v>9111</v>
      </c>
    </row>
    <row r="7196" spans="48:56" x14ac:dyDescent="0.25">
      <c r="AV7196" s="201"/>
      <c r="AW7196" s="201"/>
      <c r="AX7196" s="201"/>
      <c r="AZ7196" s="201"/>
      <c r="BB7196"/>
      <c r="BD7196" s="117" t="s">
        <v>9112</v>
      </c>
    </row>
    <row r="7197" spans="48:56" x14ac:dyDescent="0.25">
      <c r="AV7197" s="201"/>
      <c r="AW7197" s="201"/>
      <c r="AX7197" s="201"/>
      <c r="AZ7197" s="201"/>
      <c r="BB7197"/>
      <c r="BD7197" s="117" t="s">
        <v>9113</v>
      </c>
    </row>
    <row r="7198" spans="48:56" x14ac:dyDescent="0.25">
      <c r="AV7198" s="201"/>
      <c r="AW7198" s="201"/>
      <c r="AX7198" s="201"/>
      <c r="AZ7198" s="201"/>
      <c r="BB7198"/>
      <c r="BD7198" s="117" t="s">
        <v>9114</v>
      </c>
    </row>
    <row r="7199" spans="48:56" x14ac:dyDescent="0.25">
      <c r="AV7199" s="201"/>
      <c r="AW7199" s="201"/>
      <c r="AX7199" s="201"/>
      <c r="AZ7199" s="201"/>
      <c r="BB7199"/>
      <c r="BD7199" s="117" t="s">
        <v>9115</v>
      </c>
    </row>
    <row r="7200" spans="48:56" x14ac:dyDescent="0.25">
      <c r="AV7200" s="201"/>
      <c r="AW7200" s="201"/>
      <c r="AX7200" s="201"/>
      <c r="AZ7200" s="201"/>
      <c r="BB7200"/>
      <c r="BD7200" s="117" t="s">
        <v>9116</v>
      </c>
    </row>
    <row r="7201" spans="48:56" x14ac:dyDescent="0.25">
      <c r="AV7201" s="201"/>
      <c r="AW7201" s="201"/>
      <c r="AX7201" s="201"/>
      <c r="AZ7201" s="201"/>
      <c r="BB7201"/>
      <c r="BD7201" s="117" t="s">
        <v>9117</v>
      </c>
    </row>
    <row r="7202" spans="48:56" x14ac:dyDescent="0.25">
      <c r="AV7202" s="201"/>
      <c r="AW7202" s="201"/>
      <c r="AX7202" s="201"/>
      <c r="AZ7202" s="201"/>
      <c r="BB7202"/>
      <c r="BD7202" s="117" t="s">
        <v>9118</v>
      </c>
    </row>
    <row r="7203" spans="48:56" x14ac:dyDescent="0.25">
      <c r="AV7203" s="201"/>
      <c r="AW7203" s="201"/>
      <c r="AX7203" s="201"/>
      <c r="AZ7203" s="201"/>
      <c r="BB7203"/>
      <c r="BD7203" s="117" t="s">
        <v>9119</v>
      </c>
    </row>
    <row r="7204" spans="48:56" x14ac:dyDescent="0.25">
      <c r="AV7204" s="201"/>
      <c r="AW7204" s="201"/>
      <c r="AX7204" s="201"/>
      <c r="AZ7204" s="201"/>
      <c r="BB7204"/>
      <c r="BD7204" s="117" t="s">
        <v>9120</v>
      </c>
    </row>
    <row r="7205" spans="48:56" x14ac:dyDescent="0.25">
      <c r="AV7205" s="201"/>
      <c r="AW7205" s="201"/>
      <c r="AX7205" s="201"/>
      <c r="AZ7205" s="201"/>
      <c r="BB7205"/>
      <c r="BD7205" s="117" t="s">
        <v>9121</v>
      </c>
    </row>
    <row r="7206" spans="48:56" x14ac:dyDescent="0.25">
      <c r="AV7206" s="201"/>
      <c r="AW7206" s="201"/>
      <c r="AX7206" s="201"/>
      <c r="AZ7206" s="201"/>
      <c r="BB7206"/>
      <c r="BD7206" s="117" t="s">
        <v>9122</v>
      </c>
    </row>
    <row r="7207" spans="48:56" x14ac:dyDescent="0.25">
      <c r="AV7207" s="201"/>
      <c r="AW7207" s="201"/>
      <c r="AX7207" s="201"/>
      <c r="AZ7207" s="201"/>
      <c r="BB7207"/>
      <c r="BD7207" s="117" t="s">
        <v>9123</v>
      </c>
    </row>
    <row r="7208" spans="48:56" x14ac:dyDescent="0.25">
      <c r="AV7208" s="201"/>
      <c r="AW7208" s="201"/>
      <c r="AX7208" s="201"/>
      <c r="AZ7208" s="201"/>
      <c r="BB7208"/>
      <c r="BD7208" s="117" t="s">
        <v>9124</v>
      </c>
    </row>
    <row r="7209" spans="48:56" x14ac:dyDescent="0.25">
      <c r="AV7209" s="201"/>
      <c r="AW7209" s="201"/>
      <c r="AX7209" s="201"/>
      <c r="AZ7209" s="201"/>
      <c r="BB7209"/>
      <c r="BD7209" s="117" t="s">
        <v>9125</v>
      </c>
    </row>
    <row r="7210" spans="48:56" x14ac:dyDescent="0.25">
      <c r="AV7210" s="201"/>
      <c r="AW7210" s="201"/>
      <c r="AX7210" s="201"/>
      <c r="AZ7210" s="201"/>
      <c r="BB7210"/>
      <c r="BD7210" s="117" t="s">
        <v>9126</v>
      </c>
    </row>
    <row r="7211" spans="48:56" x14ac:dyDescent="0.25">
      <c r="AV7211" s="201"/>
      <c r="AW7211" s="201"/>
      <c r="AX7211" s="201"/>
      <c r="AZ7211" s="201"/>
      <c r="BB7211"/>
      <c r="BD7211" s="117" t="s">
        <v>9127</v>
      </c>
    </row>
    <row r="7212" spans="48:56" x14ac:dyDescent="0.25">
      <c r="AV7212" s="201"/>
      <c r="AW7212" s="201"/>
      <c r="AX7212" s="201"/>
      <c r="AZ7212" s="201"/>
      <c r="BB7212"/>
      <c r="BD7212" s="117" t="s">
        <v>9128</v>
      </c>
    </row>
    <row r="7213" spans="48:56" x14ac:dyDescent="0.25">
      <c r="AV7213" s="201"/>
      <c r="AW7213" s="201"/>
      <c r="AX7213" s="201"/>
      <c r="AZ7213" s="201"/>
      <c r="BB7213"/>
      <c r="BD7213" s="117" t="s">
        <v>9129</v>
      </c>
    </row>
    <row r="7214" spans="48:56" x14ac:dyDescent="0.25">
      <c r="AV7214" s="201"/>
      <c r="AW7214" s="201"/>
      <c r="AX7214" s="201"/>
      <c r="AZ7214" s="201"/>
      <c r="BB7214"/>
      <c r="BD7214" s="117" t="s">
        <v>9130</v>
      </c>
    </row>
    <row r="7215" spans="48:56" x14ac:dyDescent="0.25">
      <c r="AV7215" s="201"/>
      <c r="AW7215" s="201"/>
      <c r="AX7215" s="201"/>
      <c r="AZ7215" s="201"/>
      <c r="BB7215"/>
      <c r="BD7215" s="117" t="s">
        <v>9131</v>
      </c>
    </row>
    <row r="7216" spans="48:56" x14ac:dyDescent="0.25">
      <c r="AV7216" s="201"/>
      <c r="AW7216" s="201"/>
      <c r="AX7216" s="201"/>
      <c r="AZ7216" s="201"/>
      <c r="BB7216"/>
      <c r="BD7216" s="117" t="s">
        <v>9132</v>
      </c>
    </row>
    <row r="7217" spans="48:56" x14ac:dyDescent="0.25">
      <c r="AV7217" s="201"/>
      <c r="AW7217" s="201"/>
      <c r="AX7217" s="201"/>
      <c r="AZ7217" s="201"/>
      <c r="BB7217"/>
      <c r="BD7217" s="117" t="s">
        <v>9133</v>
      </c>
    </row>
    <row r="7218" spans="48:56" x14ac:dyDescent="0.25">
      <c r="AV7218" s="201"/>
      <c r="AW7218" s="201"/>
      <c r="AX7218" s="201"/>
      <c r="AZ7218" s="201"/>
      <c r="BB7218"/>
      <c r="BD7218" s="117" t="s">
        <v>9134</v>
      </c>
    </row>
    <row r="7219" spans="48:56" x14ac:dyDescent="0.25">
      <c r="AV7219" s="201"/>
      <c r="AW7219" s="201"/>
      <c r="AX7219" s="201"/>
      <c r="AZ7219" s="201"/>
      <c r="BB7219"/>
      <c r="BD7219" s="117" t="s">
        <v>9135</v>
      </c>
    </row>
    <row r="7220" spans="48:56" x14ac:dyDescent="0.25">
      <c r="AV7220" s="201"/>
      <c r="AW7220" s="201"/>
      <c r="AX7220" s="201"/>
      <c r="AZ7220" s="201"/>
      <c r="BB7220"/>
      <c r="BD7220" s="117" t="s">
        <v>9136</v>
      </c>
    </row>
    <row r="7221" spans="48:56" x14ac:dyDescent="0.25">
      <c r="AV7221" s="201"/>
      <c r="AW7221" s="201"/>
      <c r="AX7221" s="201"/>
      <c r="AZ7221" s="201"/>
      <c r="BB7221"/>
      <c r="BD7221" s="117" t="s">
        <v>9137</v>
      </c>
    </row>
    <row r="7222" spans="48:56" x14ac:dyDescent="0.25">
      <c r="AV7222" s="201"/>
      <c r="AW7222" s="201"/>
      <c r="AX7222" s="201"/>
      <c r="AZ7222" s="201"/>
      <c r="BB7222"/>
      <c r="BD7222" s="117" t="s">
        <v>9138</v>
      </c>
    </row>
    <row r="7223" spans="48:56" x14ac:dyDescent="0.25">
      <c r="AV7223" s="201"/>
      <c r="AW7223" s="201"/>
      <c r="AX7223" s="201"/>
      <c r="AZ7223" s="201"/>
      <c r="BB7223"/>
      <c r="BD7223" s="117" t="s">
        <v>9139</v>
      </c>
    </row>
    <row r="7224" spans="48:56" x14ac:dyDescent="0.25">
      <c r="AV7224" s="201"/>
      <c r="AW7224" s="201"/>
      <c r="AX7224" s="201"/>
      <c r="AZ7224" s="201"/>
      <c r="BB7224"/>
      <c r="BD7224" s="117" t="s">
        <v>9140</v>
      </c>
    </row>
    <row r="7225" spans="48:56" x14ac:dyDescent="0.25">
      <c r="AV7225" s="201"/>
      <c r="AW7225" s="201"/>
      <c r="AX7225" s="201"/>
      <c r="AZ7225" s="201"/>
      <c r="BB7225"/>
      <c r="BD7225" s="117" t="s">
        <v>9141</v>
      </c>
    </row>
    <row r="7226" spans="48:56" x14ac:dyDescent="0.25">
      <c r="AV7226" s="201"/>
      <c r="AW7226" s="201"/>
      <c r="AX7226" s="201"/>
      <c r="AZ7226" s="201"/>
      <c r="BB7226"/>
      <c r="BD7226" s="117" t="s">
        <v>9142</v>
      </c>
    </row>
    <row r="7227" spans="48:56" x14ac:dyDescent="0.25">
      <c r="AV7227" s="201"/>
      <c r="AW7227" s="201"/>
      <c r="AX7227" s="201"/>
      <c r="AZ7227" s="201"/>
      <c r="BB7227"/>
      <c r="BD7227" s="117" t="s">
        <v>9143</v>
      </c>
    </row>
    <row r="7228" spans="48:56" x14ac:dyDescent="0.25">
      <c r="AV7228" s="201"/>
      <c r="AW7228" s="201"/>
      <c r="AX7228" s="201"/>
      <c r="AZ7228" s="201"/>
      <c r="BB7228"/>
      <c r="BD7228" s="117" t="s">
        <v>9144</v>
      </c>
    </row>
    <row r="7229" spans="48:56" x14ac:dyDescent="0.25">
      <c r="AV7229" s="201"/>
      <c r="AW7229" s="201"/>
      <c r="AX7229" s="201"/>
      <c r="AZ7229" s="201"/>
      <c r="BB7229"/>
      <c r="BD7229" s="117" t="s">
        <v>9145</v>
      </c>
    </row>
    <row r="7230" spans="48:56" x14ac:dyDescent="0.25">
      <c r="AV7230" s="201"/>
      <c r="AW7230" s="201"/>
      <c r="AX7230" s="201"/>
      <c r="AZ7230" s="201"/>
      <c r="BB7230"/>
      <c r="BD7230" s="117" t="s">
        <v>9146</v>
      </c>
    </row>
    <row r="7231" spans="48:56" x14ac:dyDescent="0.25">
      <c r="AV7231" s="201"/>
      <c r="AW7231" s="201"/>
      <c r="AX7231" s="201"/>
      <c r="AZ7231" s="201"/>
      <c r="BB7231"/>
      <c r="BD7231" s="117" t="s">
        <v>9147</v>
      </c>
    </row>
    <row r="7232" spans="48:56" x14ac:dyDescent="0.25">
      <c r="AV7232" s="201"/>
      <c r="AW7232" s="201"/>
      <c r="AX7232" s="201"/>
      <c r="AZ7232" s="201"/>
      <c r="BB7232"/>
      <c r="BD7232" s="117" t="s">
        <v>9148</v>
      </c>
    </row>
    <row r="7233" spans="48:56" x14ac:dyDescent="0.25">
      <c r="AV7233" s="201"/>
      <c r="AW7233" s="201"/>
      <c r="AX7233" s="201"/>
      <c r="AZ7233" s="201"/>
      <c r="BB7233"/>
      <c r="BD7233" s="117" t="s">
        <v>9149</v>
      </c>
    </row>
    <row r="7234" spans="48:56" x14ac:dyDescent="0.25">
      <c r="AV7234" s="201"/>
      <c r="AW7234" s="201"/>
      <c r="AX7234" s="201"/>
      <c r="AZ7234" s="201"/>
      <c r="BB7234"/>
      <c r="BD7234" s="117" t="s">
        <v>9150</v>
      </c>
    </row>
    <row r="7235" spans="48:56" x14ac:dyDescent="0.25">
      <c r="AV7235" s="201"/>
      <c r="AW7235" s="201"/>
      <c r="AX7235" s="201"/>
      <c r="AZ7235" s="201"/>
      <c r="BB7235"/>
      <c r="BD7235" s="117" t="s">
        <v>9151</v>
      </c>
    </row>
    <row r="7236" spans="48:56" x14ac:dyDescent="0.25">
      <c r="AV7236" s="201"/>
      <c r="AW7236" s="201"/>
      <c r="AX7236" s="201"/>
      <c r="AZ7236" s="201"/>
      <c r="BB7236"/>
      <c r="BD7236" s="117" t="s">
        <v>9152</v>
      </c>
    </row>
    <row r="7237" spans="48:56" x14ac:dyDescent="0.25">
      <c r="AV7237" s="201"/>
      <c r="AW7237" s="201"/>
      <c r="AX7237" s="201"/>
      <c r="AZ7237" s="201"/>
      <c r="BB7237"/>
      <c r="BD7237" s="117" t="s">
        <v>9153</v>
      </c>
    </row>
    <row r="7238" spans="48:56" x14ac:dyDescent="0.25">
      <c r="AV7238" s="201"/>
      <c r="AW7238" s="201"/>
      <c r="AX7238" s="201"/>
      <c r="AZ7238" s="201"/>
      <c r="BB7238"/>
      <c r="BD7238" s="117" t="s">
        <v>9154</v>
      </c>
    </row>
    <row r="7239" spans="48:56" x14ac:dyDescent="0.25">
      <c r="AV7239" s="201"/>
      <c r="AW7239" s="201"/>
      <c r="AX7239" s="201"/>
      <c r="AZ7239" s="201"/>
      <c r="BB7239"/>
      <c r="BD7239" s="117" t="s">
        <v>9155</v>
      </c>
    </row>
    <row r="7240" spans="48:56" x14ac:dyDescent="0.25">
      <c r="AV7240" s="201"/>
      <c r="AW7240" s="201"/>
      <c r="AX7240" s="201"/>
      <c r="AZ7240" s="201"/>
      <c r="BB7240"/>
      <c r="BD7240" s="117" t="s">
        <v>9156</v>
      </c>
    </row>
    <row r="7241" spans="48:56" x14ac:dyDescent="0.25">
      <c r="AV7241" s="201"/>
      <c r="AW7241" s="201"/>
      <c r="AX7241" s="201"/>
      <c r="AZ7241" s="201"/>
      <c r="BB7241"/>
      <c r="BD7241" s="117" t="s">
        <v>9157</v>
      </c>
    </row>
    <row r="7242" spans="48:56" x14ac:dyDescent="0.25">
      <c r="AV7242" s="201"/>
      <c r="AW7242" s="201"/>
      <c r="AX7242" s="201"/>
      <c r="AZ7242" s="201"/>
      <c r="BB7242"/>
      <c r="BD7242" s="117" t="s">
        <v>9158</v>
      </c>
    </row>
    <row r="7243" spans="48:56" x14ac:dyDescent="0.25">
      <c r="AV7243" s="201"/>
      <c r="AW7243" s="201"/>
      <c r="AX7243" s="201"/>
      <c r="AZ7243" s="201"/>
      <c r="BB7243"/>
      <c r="BD7243" s="117" t="s">
        <v>9159</v>
      </c>
    </row>
    <row r="7244" spans="48:56" x14ac:dyDescent="0.25">
      <c r="AV7244" s="201"/>
      <c r="AW7244" s="201"/>
      <c r="AX7244" s="201"/>
      <c r="AZ7244" s="201"/>
      <c r="BB7244"/>
      <c r="BD7244" s="117" t="s">
        <v>9160</v>
      </c>
    </row>
    <row r="7245" spans="48:56" x14ac:dyDescent="0.25">
      <c r="AV7245" s="201"/>
      <c r="AW7245" s="201"/>
      <c r="AX7245" s="201"/>
      <c r="AZ7245" s="201"/>
      <c r="BB7245"/>
      <c r="BD7245" s="117" t="s">
        <v>9161</v>
      </c>
    </row>
    <row r="7246" spans="48:56" x14ac:dyDescent="0.25">
      <c r="AV7246" s="201"/>
      <c r="AW7246" s="201"/>
      <c r="AX7246" s="201"/>
      <c r="AZ7246" s="201"/>
      <c r="BB7246"/>
      <c r="BD7246" s="117" t="s">
        <v>9162</v>
      </c>
    </row>
    <row r="7247" spans="48:56" x14ac:dyDescent="0.25">
      <c r="AV7247" s="201"/>
      <c r="AW7247" s="201"/>
      <c r="AX7247" s="201"/>
      <c r="AZ7247" s="201"/>
      <c r="BB7247"/>
      <c r="BD7247" s="117" t="s">
        <v>9163</v>
      </c>
    </row>
    <row r="7248" spans="48:56" x14ac:dyDescent="0.25">
      <c r="AV7248" s="201"/>
      <c r="AW7248" s="201"/>
      <c r="AX7248" s="201"/>
      <c r="AZ7248" s="201"/>
      <c r="BB7248"/>
      <c r="BD7248" s="117" t="s">
        <v>9164</v>
      </c>
    </row>
    <row r="7249" spans="48:56" x14ac:dyDescent="0.25">
      <c r="AV7249" s="201"/>
      <c r="AW7249" s="201"/>
      <c r="AX7249" s="201"/>
      <c r="AZ7249" s="201"/>
      <c r="BB7249"/>
      <c r="BD7249" s="117" t="s">
        <v>9165</v>
      </c>
    </row>
    <row r="7250" spans="48:56" x14ac:dyDescent="0.25">
      <c r="AV7250" s="201"/>
      <c r="AW7250" s="201"/>
      <c r="AX7250" s="201"/>
      <c r="AZ7250" s="201"/>
      <c r="BB7250"/>
      <c r="BD7250" s="117" t="s">
        <v>9166</v>
      </c>
    </row>
    <row r="7251" spans="48:56" x14ac:dyDescent="0.25">
      <c r="AV7251" s="201"/>
      <c r="AW7251" s="201"/>
      <c r="AX7251" s="201"/>
      <c r="AZ7251" s="201"/>
      <c r="BB7251"/>
      <c r="BD7251" s="117" t="s">
        <v>9167</v>
      </c>
    </row>
    <row r="7252" spans="48:56" x14ac:dyDescent="0.25">
      <c r="AV7252" s="201"/>
      <c r="AW7252" s="201"/>
      <c r="AX7252" s="201"/>
      <c r="AZ7252" s="201"/>
      <c r="BB7252"/>
      <c r="BD7252" s="117" t="s">
        <v>9168</v>
      </c>
    </row>
    <row r="7253" spans="48:56" x14ac:dyDescent="0.25">
      <c r="AV7253" s="201"/>
      <c r="AW7253" s="201"/>
      <c r="AX7253" s="201"/>
      <c r="AZ7253" s="201"/>
      <c r="BB7253"/>
      <c r="BD7253" s="117" t="s">
        <v>9169</v>
      </c>
    </row>
    <row r="7254" spans="48:56" x14ac:dyDescent="0.25">
      <c r="AV7254" s="201"/>
      <c r="AW7254" s="201"/>
      <c r="AX7254" s="201"/>
      <c r="AZ7254" s="201"/>
      <c r="BB7254"/>
      <c r="BD7254" s="117" t="s">
        <v>9170</v>
      </c>
    </row>
    <row r="7255" spans="48:56" x14ac:dyDescent="0.25">
      <c r="AV7255" s="201"/>
      <c r="AW7255" s="201"/>
      <c r="AX7255" s="201"/>
      <c r="AZ7255" s="201"/>
      <c r="BB7255"/>
      <c r="BD7255" s="117" t="s">
        <v>9171</v>
      </c>
    </row>
    <row r="7256" spans="48:56" x14ac:dyDescent="0.25">
      <c r="AV7256" s="201"/>
      <c r="AW7256" s="201"/>
      <c r="AX7256" s="201"/>
      <c r="AZ7256" s="201"/>
      <c r="BB7256"/>
      <c r="BD7256" s="117" t="s">
        <v>9172</v>
      </c>
    </row>
    <row r="7257" spans="48:56" x14ac:dyDescent="0.25">
      <c r="AV7257" s="201"/>
      <c r="AW7257" s="201"/>
      <c r="AX7257" s="201"/>
      <c r="AZ7257" s="201"/>
      <c r="BB7257"/>
      <c r="BD7257" s="117" t="s">
        <v>9173</v>
      </c>
    </row>
    <row r="7258" spans="48:56" x14ac:dyDescent="0.25">
      <c r="AV7258" s="201"/>
      <c r="AW7258" s="201"/>
      <c r="AX7258" s="201"/>
      <c r="AZ7258" s="201"/>
      <c r="BB7258"/>
      <c r="BD7258" s="117" t="s">
        <v>9174</v>
      </c>
    </row>
    <row r="7259" spans="48:56" x14ac:dyDescent="0.25">
      <c r="AV7259" s="201"/>
      <c r="AW7259" s="201"/>
      <c r="AX7259" s="201"/>
      <c r="AZ7259" s="201"/>
      <c r="BB7259"/>
      <c r="BD7259" s="117" t="s">
        <v>9175</v>
      </c>
    </row>
    <row r="7260" spans="48:56" x14ac:dyDescent="0.25">
      <c r="AV7260" s="201"/>
      <c r="AW7260" s="201"/>
      <c r="AX7260" s="201"/>
      <c r="AZ7260" s="201"/>
      <c r="BB7260"/>
      <c r="BD7260" s="117" t="s">
        <v>9176</v>
      </c>
    </row>
    <row r="7261" spans="48:56" x14ac:dyDescent="0.25">
      <c r="AV7261" s="201"/>
      <c r="AW7261" s="201"/>
      <c r="AX7261" s="201"/>
      <c r="AZ7261" s="201"/>
      <c r="BB7261"/>
      <c r="BD7261" s="117" t="s">
        <v>9177</v>
      </c>
    </row>
    <row r="7262" spans="48:56" x14ac:dyDescent="0.25">
      <c r="AV7262" s="201"/>
      <c r="AW7262" s="201"/>
      <c r="AX7262" s="201"/>
      <c r="AZ7262" s="201"/>
      <c r="BB7262"/>
      <c r="BD7262" s="117" t="s">
        <v>9178</v>
      </c>
    </row>
    <row r="7263" spans="48:56" x14ac:dyDescent="0.25">
      <c r="AV7263" s="201"/>
      <c r="AW7263" s="201"/>
      <c r="AX7263" s="201"/>
      <c r="AZ7263" s="201"/>
      <c r="BB7263"/>
      <c r="BD7263" s="117" t="s">
        <v>9179</v>
      </c>
    </row>
    <row r="7264" spans="48:56" x14ac:dyDescent="0.25">
      <c r="AV7264" s="201"/>
      <c r="AW7264" s="201"/>
      <c r="AX7264" s="201"/>
      <c r="AZ7264" s="201"/>
      <c r="BB7264"/>
      <c r="BD7264" s="117" t="s">
        <v>9180</v>
      </c>
    </row>
    <row r="7265" spans="48:56" x14ac:dyDescent="0.25">
      <c r="AV7265" s="201"/>
      <c r="AW7265" s="201"/>
      <c r="AX7265" s="201"/>
      <c r="AZ7265" s="201"/>
      <c r="BB7265"/>
      <c r="BD7265" s="117" t="s">
        <v>9181</v>
      </c>
    </row>
    <row r="7266" spans="48:56" x14ac:dyDescent="0.25">
      <c r="AV7266" s="201"/>
      <c r="AW7266" s="201"/>
      <c r="AX7266" s="201"/>
      <c r="AZ7266" s="201"/>
      <c r="BB7266"/>
      <c r="BD7266" s="117" t="s">
        <v>9182</v>
      </c>
    </row>
    <row r="7267" spans="48:56" x14ac:dyDescent="0.25">
      <c r="AV7267" s="201"/>
      <c r="AW7267" s="201"/>
      <c r="AX7267" s="201"/>
      <c r="AZ7267" s="201"/>
      <c r="BB7267"/>
      <c r="BD7267" s="117" t="s">
        <v>9183</v>
      </c>
    </row>
    <row r="7268" spans="48:56" x14ac:dyDescent="0.25">
      <c r="AV7268" s="201"/>
      <c r="AW7268" s="201"/>
      <c r="AX7268" s="201"/>
      <c r="AZ7268" s="201"/>
      <c r="BB7268"/>
      <c r="BD7268" s="117" t="s">
        <v>9184</v>
      </c>
    </row>
    <row r="7269" spans="48:56" x14ac:dyDescent="0.25">
      <c r="AV7269" s="201"/>
      <c r="AW7269" s="201"/>
      <c r="AX7269" s="201"/>
      <c r="AZ7269" s="201"/>
      <c r="BB7269"/>
      <c r="BD7269" s="117" t="s">
        <v>9185</v>
      </c>
    </row>
    <row r="7270" spans="48:56" x14ac:dyDescent="0.25">
      <c r="AV7270" s="201"/>
      <c r="AW7270" s="201"/>
      <c r="AX7270" s="201"/>
      <c r="AZ7270" s="201"/>
      <c r="BB7270"/>
      <c r="BD7270" s="117" t="s">
        <v>9186</v>
      </c>
    </row>
    <row r="7271" spans="48:56" x14ac:dyDescent="0.25">
      <c r="AV7271" s="201"/>
      <c r="AW7271" s="201"/>
      <c r="AX7271" s="201"/>
      <c r="AZ7271" s="201"/>
      <c r="BB7271"/>
      <c r="BD7271" s="117" t="s">
        <v>9187</v>
      </c>
    </row>
    <row r="7272" spans="48:56" x14ac:dyDescent="0.25">
      <c r="AV7272" s="201"/>
      <c r="AW7272" s="201"/>
      <c r="AX7272" s="201"/>
      <c r="AZ7272" s="201"/>
      <c r="BB7272"/>
      <c r="BD7272" s="117" t="s">
        <v>9188</v>
      </c>
    </row>
    <row r="7273" spans="48:56" x14ac:dyDescent="0.25">
      <c r="AV7273" s="201"/>
      <c r="AW7273" s="201"/>
      <c r="AX7273" s="201"/>
      <c r="AZ7273" s="201"/>
      <c r="BB7273"/>
      <c r="BD7273" s="117" t="s">
        <v>9189</v>
      </c>
    </row>
    <row r="7274" spans="48:56" x14ac:dyDescent="0.25">
      <c r="AV7274" s="201"/>
      <c r="AW7274" s="201"/>
      <c r="AX7274" s="201"/>
      <c r="AZ7274" s="201"/>
      <c r="BB7274"/>
      <c r="BD7274" s="117" t="s">
        <v>9190</v>
      </c>
    </row>
    <row r="7275" spans="48:56" x14ac:dyDescent="0.25">
      <c r="AV7275" s="201"/>
      <c r="AW7275" s="201"/>
      <c r="AX7275" s="201"/>
      <c r="AZ7275" s="201"/>
      <c r="BB7275"/>
      <c r="BD7275" s="117" t="s">
        <v>9191</v>
      </c>
    </row>
    <row r="7276" spans="48:56" x14ac:dyDescent="0.25">
      <c r="AV7276" s="201"/>
      <c r="AW7276" s="201"/>
      <c r="AX7276" s="201"/>
      <c r="AZ7276" s="201"/>
      <c r="BB7276"/>
      <c r="BD7276" s="117" t="s">
        <v>9192</v>
      </c>
    </row>
    <row r="7277" spans="48:56" x14ac:dyDescent="0.25">
      <c r="AV7277" s="201"/>
      <c r="AW7277" s="201"/>
      <c r="AX7277" s="201"/>
      <c r="AZ7277" s="201"/>
      <c r="BB7277"/>
      <c r="BD7277" s="117" t="s">
        <v>9193</v>
      </c>
    </row>
    <row r="7278" spans="48:56" x14ac:dyDescent="0.25">
      <c r="AV7278" s="201"/>
      <c r="AW7278" s="201"/>
      <c r="AX7278" s="201"/>
      <c r="AZ7278" s="201"/>
      <c r="BB7278"/>
      <c r="BD7278" s="117" t="s">
        <v>9194</v>
      </c>
    </row>
    <row r="7279" spans="48:56" x14ac:dyDescent="0.25">
      <c r="AV7279" s="201"/>
      <c r="AW7279" s="201"/>
      <c r="AX7279" s="201"/>
      <c r="AZ7279" s="201"/>
      <c r="BB7279"/>
      <c r="BD7279" s="117" t="s">
        <v>9195</v>
      </c>
    </row>
    <row r="7280" spans="48:56" x14ac:dyDescent="0.25">
      <c r="AV7280" s="201"/>
      <c r="AW7280" s="201"/>
      <c r="AX7280" s="201"/>
      <c r="AZ7280" s="201"/>
      <c r="BB7280"/>
      <c r="BD7280" s="117" t="s">
        <v>9196</v>
      </c>
    </row>
    <row r="7281" spans="48:56" x14ac:dyDescent="0.25">
      <c r="AV7281" s="201"/>
      <c r="AW7281" s="201"/>
      <c r="AX7281" s="201"/>
      <c r="AZ7281" s="201"/>
      <c r="BB7281"/>
      <c r="BD7281" s="117" t="s">
        <v>9197</v>
      </c>
    </row>
    <row r="7282" spans="48:56" x14ac:dyDescent="0.25">
      <c r="AV7282" s="201"/>
      <c r="AW7282" s="201"/>
      <c r="AX7282" s="201"/>
      <c r="AZ7282" s="201"/>
      <c r="BB7282"/>
      <c r="BD7282" s="117" t="s">
        <v>9198</v>
      </c>
    </row>
    <row r="7283" spans="48:56" x14ac:dyDescent="0.25">
      <c r="AV7283" s="201"/>
      <c r="AW7283" s="201"/>
      <c r="AX7283" s="201"/>
      <c r="AZ7283" s="201"/>
      <c r="BB7283"/>
      <c r="BD7283" s="117" t="s">
        <v>9199</v>
      </c>
    </row>
    <row r="7284" spans="48:56" x14ac:dyDescent="0.25">
      <c r="AV7284" s="201"/>
      <c r="AW7284" s="201"/>
      <c r="AX7284" s="201"/>
      <c r="AZ7284" s="201"/>
      <c r="BB7284"/>
      <c r="BD7284" s="117" t="s">
        <v>9200</v>
      </c>
    </row>
    <row r="7285" spans="48:56" x14ac:dyDescent="0.25">
      <c r="AV7285" s="201"/>
      <c r="AW7285" s="201"/>
      <c r="AX7285" s="201"/>
      <c r="AZ7285" s="201"/>
      <c r="BB7285"/>
      <c r="BD7285" s="117" t="s">
        <v>9201</v>
      </c>
    </row>
    <row r="7286" spans="48:56" x14ac:dyDescent="0.25">
      <c r="AV7286" s="201"/>
      <c r="AW7286" s="201"/>
      <c r="AX7286" s="201"/>
      <c r="AZ7286" s="201"/>
      <c r="BB7286"/>
      <c r="BD7286" s="117" t="s">
        <v>9202</v>
      </c>
    </row>
    <row r="7287" spans="48:56" x14ac:dyDescent="0.25">
      <c r="AV7287" s="201"/>
      <c r="AW7287" s="201"/>
      <c r="AX7287" s="201"/>
      <c r="AZ7287" s="201"/>
      <c r="BB7287"/>
      <c r="BD7287" s="117" t="s">
        <v>9203</v>
      </c>
    </row>
    <row r="7288" spans="48:56" x14ac:dyDescent="0.25">
      <c r="AV7288" s="201"/>
      <c r="AW7288" s="201"/>
      <c r="AX7288" s="201"/>
      <c r="AZ7288" s="201"/>
      <c r="BB7288"/>
      <c r="BD7288" s="117" t="s">
        <v>9204</v>
      </c>
    </row>
    <row r="7289" spans="48:56" x14ac:dyDescent="0.25">
      <c r="AV7289" s="201"/>
      <c r="AW7289" s="201"/>
      <c r="AX7289" s="201"/>
      <c r="AZ7289" s="201"/>
      <c r="BB7289"/>
      <c r="BD7289" s="117" t="s">
        <v>9205</v>
      </c>
    </row>
    <row r="7290" spans="48:56" x14ac:dyDescent="0.25">
      <c r="AV7290" s="201"/>
      <c r="AW7290" s="201"/>
      <c r="AX7290" s="201"/>
      <c r="AZ7290" s="201"/>
      <c r="BB7290"/>
      <c r="BD7290" s="117" t="s">
        <v>9206</v>
      </c>
    </row>
    <row r="7291" spans="48:56" x14ac:dyDescent="0.25">
      <c r="AV7291" s="201"/>
      <c r="AW7291" s="201"/>
      <c r="AX7291" s="201"/>
      <c r="AZ7291" s="201"/>
      <c r="BB7291"/>
      <c r="BD7291" s="117" t="s">
        <v>9207</v>
      </c>
    </row>
    <row r="7292" spans="48:56" x14ac:dyDescent="0.25">
      <c r="AV7292" s="201"/>
      <c r="AW7292" s="201"/>
      <c r="AX7292" s="201"/>
      <c r="AZ7292" s="201"/>
      <c r="BB7292"/>
      <c r="BD7292" s="117" t="s">
        <v>9208</v>
      </c>
    </row>
    <row r="7293" spans="48:56" x14ac:dyDescent="0.25">
      <c r="AV7293" s="201"/>
      <c r="AW7293" s="201"/>
      <c r="AX7293" s="201"/>
      <c r="AZ7293" s="201"/>
      <c r="BB7293"/>
      <c r="BD7293" s="117" t="s">
        <v>9209</v>
      </c>
    </row>
    <row r="7294" spans="48:56" x14ac:dyDescent="0.25">
      <c r="AV7294" s="201"/>
      <c r="AW7294" s="201"/>
      <c r="AX7294" s="201"/>
      <c r="AZ7294" s="201"/>
      <c r="BB7294"/>
      <c r="BD7294" s="117" t="s">
        <v>9210</v>
      </c>
    </row>
    <row r="7295" spans="48:56" x14ac:dyDescent="0.25">
      <c r="AV7295" s="201"/>
      <c r="AW7295" s="201"/>
      <c r="AX7295" s="201"/>
      <c r="AZ7295" s="201"/>
      <c r="BB7295"/>
      <c r="BD7295" s="117" t="s">
        <v>9211</v>
      </c>
    </row>
    <row r="7296" spans="48:56" x14ac:dyDescent="0.25">
      <c r="AV7296" s="201"/>
      <c r="AW7296" s="201"/>
      <c r="AX7296" s="201"/>
      <c r="AZ7296" s="201"/>
      <c r="BB7296"/>
      <c r="BD7296" s="117" t="s">
        <v>9212</v>
      </c>
    </row>
    <row r="7297" spans="48:56" x14ac:dyDescent="0.25">
      <c r="AV7297" s="201"/>
      <c r="AW7297" s="201"/>
      <c r="AX7297" s="201"/>
      <c r="AZ7297" s="201"/>
      <c r="BB7297"/>
      <c r="BD7297" s="117" t="s">
        <v>9213</v>
      </c>
    </row>
    <row r="7298" spans="48:56" x14ac:dyDescent="0.25">
      <c r="AV7298" s="201"/>
      <c r="AW7298" s="201"/>
      <c r="AX7298" s="201"/>
      <c r="AZ7298" s="201"/>
      <c r="BB7298"/>
      <c r="BD7298" s="117" t="s">
        <v>9214</v>
      </c>
    </row>
    <row r="7299" spans="48:56" x14ac:dyDescent="0.25">
      <c r="AV7299" s="201"/>
      <c r="AW7299" s="201"/>
      <c r="AX7299" s="201"/>
      <c r="AZ7299" s="201"/>
      <c r="BB7299"/>
      <c r="BD7299" s="117" t="s">
        <v>9215</v>
      </c>
    </row>
    <row r="7300" spans="48:56" x14ac:dyDescent="0.25">
      <c r="AV7300" s="201"/>
      <c r="AW7300" s="201"/>
      <c r="AX7300" s="201"/>
      <c r="AZ7300" s="201"/>
      <c r="BB7300"/>
      <c r="BD7300" s="117" t="s">
        <v>9216</v>
      </c>
    </row>
    <row r="7301" spans="48:56" x14ac:dyDescent="0.25">
      <c r="AV7301" s="201"/>
      <c r="AW7301" s="201"/>
      <c r="AX7301" s="201"/>
      <c r="AZ7301" s="201"/>
      <c r="BB7301"/>
      <c r="BD7301" s="117" t="s">
        <v>9217</v>
      </c>
    </row>
    <row r="7302" spans="48:56" x14ac:dyDescent="0.25">
      <c r="AV7302" s="201"/>
      <c r="AW7302" s="201"/>
      <c r="AX7302" s="201"/>
      <c r="AZ7302" s="201"/>
      <c r="BB7302"/>
      <c r="BD7302" s="117" t="s">
        <v>9218</v>
      </c>
    </row>
    <row r="7303" spans="48:56" x14ac:dyDescent="0.25">
      <c r="AV7303" s="201"/>
      <c r="AW7303" s="201"/>
      <c r="AX7303" s="201"/>
      <c r="AZ7303" s="201"/>
      <c r="BB7303"/>
      <c r="BD7303" s="117" t="s">
        <v>9219</v>
      </c>
    </row>
    <row r="7304" spans="48:56" x14ac:dyDescent="0.25">
      <c r="AV7304" s="201"/>
      <c r="AW7304" s="201"/>
      <c r="AX7304" s="201"/>
      <c r="AZ7304" s="201"/>
      <c r="BB7304"/>
      <c r="BD7304" s="117" t="s">
        <v>9220</v>
      </c>
    </row>
    <row r="7305" spans="48:56" x14ac:dyDescent="0.25">
      <c r="AV7305" s="201"/>
      <c r="AW7305" s="201"/>
      <c r="AX7305" s="201"/>
      <c r="AZ7305" s="201"/>
      <c r="BB7305"/>
      <c r="BD7305" s="117" t="s">
        <v>9221</v>
      </c>
    </row>
    <row r="7306" spans="48:56" x14ac:dyDescent="0.25">
      <c r="AV7306" s="201"/>
      <c r="AW7306" s="201"/>
      <c r="AX7306" s="201"/>
      <c r="AZ7306" s="201"/>
      <c r="BB7306"/>
      <c r="BD7306" s="117" t="s">
        <v>9222</v>
      </c>
    </row>
    <row r="7307" spans="48:56" x14ac:dyDescent="0.25">
      <c r="AV7307" s="201"/>
      <c r="AW7307" s="201"/>
      <c r="AX7307" s="201"/>
      <c r="AZ7307" s="201"/>
      <c r="BB7307"/>
      <c r="BD7307" s="117" t="s">
        <v>9223</v>
      </c>
    </row>
    <row r="7308" spans="48:56" x14ac:dyDescent="0.25">
      <c r="AV7308" s="201"/>
      <c r="AW7308" s="201"/>
      <c r="AX7308" s="201"/>
      <c r="AZ7308" s="201"/>
      <c r="BB7308"/>
      <c r="BD7308" s="117" t="s">
        <v>9224</v>
      </c>
    </row>
    <row r="7309" spans="48:56" x14ac:dyDescent="0.25">
      <c r="AV7309" s="201"/>
      <c r="AW7309" s="201"/>
      <c r="AX7309" s="201"/>
      <c r="AZ7309" s="201"/>
      <c r="BB7309"/>
      <c r="BD7309" s="117" t="s">
        <v>9225</v>
      </c>
    </row>
    <row r="7310" spans="48:56" x14ac:dyDescent="0.25">
      <c r="AV7310" s="201"/>
      <c r="AW7310" s="201"/>
      <c r="AX7310" s="201"/>
      <c r="AZ7310" s="201"/>
      <c r="BB7310"/>
      <c r="BD7310" s="117" t="s">
        <v>9226</v>
      </c>
    </row>
    <row r="7311" spans="48:56" x14ac:dyDescent="0.25">
      <c r="AV7311" s="201"/>
      <c r="AW7311" s="201"/>
      <c r="AX7311" s="201"/>
      <c r="AZ7311" s="201"/>
      <c r="BB7311"/>
      <c r="BD7311" s="117" t="s">
        <v>1900</v>
      </c>
    </row>
    <row r="7312" spans="48:56" x14ac:dyDescent="0.25">
      <c r="AV7312" s="201"/>
      <c r="AW7312" s="201"/>
      <c r="AX7312" s="201"/>
      <c r="AZ7312" s="201"/>
      <c r="BB7312"/>
      <c r="BD7312" s="117" t="s">
        <v>9227</v>
      </c>
    </row>
    <row r="7313" spans="48:56" x14ac:dyDescent="0.25">
      <c r="AV7313" s="201"/>
      <c r="AW7313" s="201"/>
      <c r="AX7313" s="201"/>
      <c r="AZ7313" s="201"/>
      <c r="BB7313"/>
      <c r="BD7313" s="117" t="s">
        <v>9228</v>
      </c>
    </row>
    <row r="7314" spans="48:56" x14ac:dyDescent="0.25">
      <c r="AV7314" s="201"/>
      <c r="AW7314" s="201"/>
      <c r="AX7314" s="201"/>
      <c r="AZ7314" s="201"/>
      <c r="BB7314"/>
      <c r="BD7314" s="117" t="s">
        <v>9229</v>
      </c>
    </row>
    <row r="7315" spans="48:56" x14ac:dyDescent="0.25">
      <c r="AV7315" s="201"/>
      <c r="AW7315" s="201"/>
      <c r="AX7315" s="201"/>
      <c r="AZ7315" s="201"/>
      <c r="BB7315"/>
      <c r="BD7315" s="117" t="s">
        <v>9230</v>
      </c>
    </row>
    <row r="7316" spans="48:56" x14ac:dyDescent="0.25">
      <c r="AV7316" s="201"/>
      <c r="AW7316" s="201"/>
      <c r="AX7316" s="201"/>
      <c r="AZ7316" s="201"/>
      <c r="BB7316"/>
      <c r="BD7316" s="117" t="s">
        <v>9231</v>
      </c>
    </row>
    <row r="7317" spans="48:56" x14ac:dyDescent="0.25">
      <c r="AV7317" s="201"/>
      <c r="AW7317" s="201"/>
      <c r="AX7317" s="201"/>
      <c r="AZ7317" s="201"/>
      <c r="BB7317"/>
      <c r="BD7317" s="117" t="s">
        <v>9232</v>
      </c>
    </row>
    <row r="7318" spans="48:56" x14ac:dyDescent="0.25">
      <c r="AV7318" s="201"/>
      <c r="AW7318" s="201"/>
      <c r="AX7318" s="201"/>
      <c r="AZ7318" s="201"/>
      <c r="BB7318"/>
      <c r="BD7318" s="117" t="s">
        <v>9233</v>
      </c>
    </row>
    <row r="7319" spans="48:56" x14ac:dyDescent="0.25">
      <c r="AV7319" s="201"/>
      <c r="AW7319" s="201"/>
      <c r="AX7319" s="201"/>
      <c r="AZ7319" s="201"/>
      <c r="BB7319"/>
      <c r="BD7319" s="117" t="s">
        <v>9234</v>
      </c>
    </row>
    <row r="7320" spans="48:56" x14ac:dyDescent="0.25">
      <c r="AV7320" s="201"/>
      <c r="AW7320" s="201"/>
      <c r="AX7320" s="201"/>
      <c r="AZ7320" s="201"/>
      <c r="BB7320"/>
      <c r="BD7320" s="117" t="s">
        <v>9235</v>
      </c>
    </row>
    <row r="7321" spans="48:56" x14ac:dyDescent="0.25">
      <c r="AV7321" s="201"/>
      <c r="AW7321" s="201"/>
      <c r="AX7321" s="201"/>
      <c r="AZ7321" s="201"/>
      <c r="BB7321"/>
      <c r="BD7321" s="117" t="s">
        <v>9236</v>
      </c>
    </row>
    <row r="7322" spans="48:56" x14ac:dyDescent="0.25">
      <c r="AV7322" s="201"/>
      <c r="AW7322" s="201"/>
      <c r="AX7322" s="201"/>
      <c r="AZ7322" s="201"/>
      <c r="BB7322"/>
      <c r="BD7322" s="117" t="s">
        <v>9237</v>
      </c>
    </row>
    <row r="7323" spans="48:56" x14ac:dyDescent="0.25">
      <c r="AV7323" s="201"/>
      <c r="AW7323" s="201"/>
      <c r="AX7323" s="201"/>
      <c r="AZ7323" s="201"/>
      <c r="BB7323"/>
      <c r="BD7323" s="117" t="s">
        <v>9238</v>
      </c>
    </row>
    <row r="7324" spans="48:56" x14ac:dyDescent="0.25">
      <c r="AV7324" s="201"/>
      <c r="AW7324" s="201"/>
      <c r="AX7324" s="201"/>
      <c r="AZ7324" s="201"/>
      <c r="BB7324"/>
      <c r="BD7324" s="117" t="s">
        <v>9239</v>
      </c>
    </row>
    <row r="7325" spans="48:56" x14ac:dyDescent="0.25">
      <c r="AV7325" s="201"/>
      <c r="AW7325" s="201"/>
      <c r="AX7325" s="201"/>
      <c r="AZ7325" s="201"/>
      <c r="BB7325"/>
      <c r="BD7325" s="117" t="s">
        <v>9240</v>
      </c>
    </row>
    <row r="7326" spans="48:56" x14ac:dyDescent="0.25">
      <c r="AV7326" s="201"/>
      <c r="AW7326" s="201"/>
      <c r="AX7326" s="201"/>
      <c r="AZ7326" s="201"/>
      <c r="BB7326"/>
      <c r="BD7326" s="117" t="s">
        <v>9241</v>
      </c>
    </row>
    <row r="7327" spans="48:56" x14ac:dyDescent="0.25">
      <c r="AV7327" s="201"/>
      <c r="AW7327" s="201"/>
      <c r="AX7327" s="201"/>
      <c r="AZ7327" s="201"/>
      <c r="BB7327"/>
      <c r="BD7327" s="117" t="s">
        <v>9242</v>
      </c>
    </row>
    <row r="7328" spans="48:56" x14ac:dyDescent="0.25">
      <c r="AV7328" s="201"/>
      <c r="AW7328" s="201"/>
      <c r="AX7328" s="201"/>
      <c r="AZ7328" s="201"/>
      <c r="BB7328"/>
      <c r="BD7328" s="117" t="s">
        <v>9243</v>
      </c>
    </row>
    <row r="7329" spans="48:56" x14ac:dyDescent="0.25">
      <c r="AV7329" s="201"/>
      <c r="AW7329" s="201"/>
      <c r="AX7329" s="201"/>
      <c r="AZ7329" s="201"/>
      <c r="BB7329"/>
      <c r="BD7329" s="117" t="s">
        <v>9244</v>
      </c>
    </row>
    <row r="7330" spans="48:56" x14ac:dyDescent="0.25">
      <c r="AV7330" s="201"/>
      <c r="AW7330" s="201"/>
      <c r="AX7330" s="201"/>
      <c r="AZ7330" s="201"/>
      <c r="BB7330"/>
      <c r="BD7330" s="117" t="s">
        <v>9245</v>
      </c>
    </row>
    <row r="7331" spans="48:56" x14ac:dyDescent="0.25">
      <c r="AV7331" s="201"/>
      <c r="AW7331" s="201"/>
      <c r="AX7331" s="201"/>
      <c r="AZ7331" s="201"/>
      <c r="BB7331"/>
      <c r="BD7331" s="117" t="s">
        <v>9246</v>
      </c>
    </row>
    <row r="7332" spans="48:56" x14ac:dyDescent="0.25">
      <c r="AV7332" s="201"/>
      <c r="AW7332" s="201"/>
      <c r="AX7332" s="201"/>
      <c r="AZ7332" s="201"/>
      <c r="BB7332"/>
      <c r="BD7332" s="117" t="s">
        <v>9247</v>
      </c>
    </row>
    <row r="7333" spans="48:56" x14ac:dyDescent="0.25">
      <c r="AV7333" s="201"/>
      <c r="AW7333" s="201"/>
      <c r="AX7333" s="201"/>
      <c r="AZ7333" s="201"/>
      <c r="BB7333"/>
      <c r="BD7333" s="117" t="s">
        <v>9248</v>
      </c>
    </row>
    <row r="7334" spans="48:56" x14ac:dyDescent="0.25">
      <c r="AV7334" s="201"/>
      <c r="AW7334" s="201"/>
      <c r="AX7334" s="201"/>
      <c r="AZ7334" s="201"/>
      <c r="BB7334"/>
      <c r="BD7334" s="117" t="s">
        <v>9249</v>
      </c>
    </row>
    <row r="7335" spans="48:56" x14ac:dyDescent="0.25">
      <c r="AV7335" s="201"/>
      <c r="AW7335" s="201"/>
      <c r="AX7335" s="201"/>
      <c r="AZ7335" s="201"/>
      <c r="BB7335"/>
      <c r="BD7335" s="117" t="s">
        <v>9250</v>
      </c>
    </row>
    <row r="7336" spans="48:56" x14ac:dyDescent="0.25">
      <c r="AV7336" s="201"/>
      <c r="AW7336" s="201"/>
      <c r="AX7336" s="201"/>
      <c r="AZ7336" s="201"/>
      <c r="BB7336"/>
      <c r="BD7336" s="117" t="s">
        <v>9251</v>
      </c>
    </row>
    <row r="7337" spans="48:56" x14ac:dyDescent="0.25">
      <c r="AV7337" s="201"/>
      <c r="AW7337" s="201"/>
      <c r="AX7337" s="201"/>
      <c r="AZ7337" s="201"/>
      <c r="BB7337"/>
      <c r="BD7337" s="117" t="s">
        <v>9252</v>
      </c>
    </row>
    <row r="7338" spans="48:56" x14ac:dyDescent="0.25">
      <c r="AV7338" s="201"/>
      <c r="AW7338" s="201"/>
      <c r="AX7338" s="201"/>
      <c r="AZ7338" s="201"/>
      <c r="BB7338"/>
      <c r="BD7338" s="117" t="s">
        <v>9253</v>
      </c>
    </row>
    <row r="7339" spans="48:56" x14ac:dyDescent="0.25">
      <c r="AV7339" s="201"/>
      <c r="AW7339" s="201"/>
      <c r="AX7339" s="201"/>
      <c r="AZ7339" s="201"/>
      <c r="BB7339"/>
      <c r="BD7339" s="117" t="s">
        <v>9254</v>
      </c>
    </row>
    <row r="7340" spans="48:56" x14ac:dyDescent="0.25">
      <c r="AV7340" s="201"/>
      <c r="AW7340" s="201"/>
      <c r="AX7340" s="201"/>
      <c r="AZ7340" s="201"/>
      <c r="BB7340"/>
      <c r="BD7340" s="117" t="s">
        <v>9255</v>
      </c>
    </row>
    <row r="7341" spans="48:56" x14ac:dyDescent="0.25">
      <c r="AV7341" s="201"/>
      <c r="AW7341" s="201"/>
      <c r="AX7341" s="201"/>
      <c r="AZ7341" s="201"/>
      <c r="BB7341"/>
      <c r="BD7341" s="117" t="s">
        <v>9256</v>
      </c>
    </row>
    <row r="7342" spans="48:56" x14ac:dyDescent="0.25">
      <c r="AV7342" s="201"/>
      <c r="AW7342" s="201"/>
      <c r="AX7342" s="201"/>
      <c r="AZ7342" s="201"/>
      <c r="BB7342"/>
      <c r="BD7342" s="117" t="s">
        <v>9257</v>
      </c>
    </row>
    <row r="7343" spans="48:56" x14ac:dyDescent="0.25">
      <c r="AV7343" s="201"/>
      <c r="AW7343" s="201"/>
      <c r="AX7343" s="201"/>
      <c r="AZ7343" s="201"/>
      <c r="BB7343"/>
      <c r="BD7343" s="117" t="s">
        <v>9258</v>
      </c>
    </row>
    <row r="7344" spans="48:56" x14ac:dyDescent="0.25">
      <c r="AV7344" s="201"/>
      <c r="AW7344" s="201"/>
      <c r="AX7344" s="201"/>
      <c r="AZ7344" s="201"/>
      <c r="BB7344"/>
      <c r="BD7344" s="117" t="s">
        <v>9259</v>
      </c>
    </row>
    <row r="7345" spans="48:56" x14ac:dyDescent="0.25">
      <c r="AV7345" s="201"/>
      <c r="AW7345" s="201"/>
      <c r="AX7345" s="201"/>
      <c r="AZ7345" s="201"/>
      <c r="BB7345"/>
      <c r="BD7345" s="117" t="s">
        <v>9260</v>
      </c>
    </row>
    <row r="7346" spans="48:56" x14ac:dyDescent="0.25">
      <c r="AV7346" s="201"/>
      <c r="AW7346" s="201"/>
      <c r="AX7346" s="201"/>
      <c r="AZ7346" s="201"/>
      <c r="BB7346"/>
      <c r="BD7346" s="117" t="s">
        <v>9261</v>
      </c>
    </row>
    <row r="7347" spans="48:56" x14ac:dyDescent="0.25">
      <c r="AV7347" s="201"/>
      <c r="AW7347" s="201"/>
      <c r="AX7347" s="201"/>
      <c r="AZ7347" s="201"/>
      <c r="BB7347"/>
      <c r="BD7347" s="117" t="s">
        <v>9262</v>
      </c>
    </row>
    <row r="7348" spans="48:56" x14ac:dyDescent="0.25">
      <c r="AV7348" s="201"/>
      <c r="AW7348" s="201"/>
      <c r="AX7348" s="201"/>
      <c r="AZ7348" s="201"/>
      <c r="BB7348"/>
      <c r="BD7348" s="117" t="s">
        <v>9263</v>
      </c>
    </row>
    <row r="7349" spans="48:56" x14ac:dyDescent="0.25">
      <c r="AV7349" s="201"/>
      <c r="AW7349" s="201"/>
      <c r="AX7349" s="201"/>
      <c r="AZ7349" s="201"/>
      <c r="BB7349"/>
      <c r="BD7349" s="117" t="s">
        <v>9264</v>
      </c>
    </row>
    <row r="7350" spans="48:56" x14ac:dyDescent="0.25">
      <c r="AV7350" s="201"/>
      <c r="AW7350" s="201"/>
      <c r="AX7350" s="201"/>
      <c r="AZ7350" s="201"/>
      <c r="BB7350"/>
      <c r="BD7350" s="117" t="s">
        <v>9265</v>
      </c>
    </row>
    <row r="7351" spans="48:56" x14ac:dyDescent="0.25">
      <c r="AV7351" s="201"/>
      <c r="AW7351" s="201"/>
      <c r="AX7351" s="201"/>
      <c r="AZ7351" s="201"/>
      <c r="BB7351"/>
      <c r="BD7351" s="117" t="s">
        <v>9266</v>
      </c>
    </row>
    <row r="7352" spans="48:56" x14ac:dyDescent="0.25">
      <c r="AV7352" s="201"/>
      <c r="AW7352" s="201"/>
      <c r="AX7352" s="201"/>
      <c r="AZ7352" s="201"/>
      <c r="BB7352"/>
      <c r="BD7352" s="117" t="s">
        <v>9267</v>
      </c>
    </row>
    <row r="7353" spans="48:56" x14ac:dyDescent="0.25">
      <c r="AV7353" s="201"/>
      <c r="AW7353" s="201"/>
      <c r="AX7353" s="201"/>
      <c r="AZ7353" s="201"/>
      <c r="BB7353"/>
      <c r="BD7353" s="117" t="s">
        <v>9268</v>
      </c>
    </row>
    <row r="7354" spans="48:56" x14ac:dyDescent="0.25">
      <c r="AV7354" s="201"/>
      <c r="AW7354" s="201"/>
      <c r="AX7354" s="201"/>
      <c r="AZ7354" s="201"/>
      <c r="BB7354"/>
      <c r="BD7354" s="117" t="s">
        <v>9269</v>
      </c>
    </row>
    <row r="7355" spans="48:56" x14ac:dyDescent="0.25">
      <c r="AV7355" s="201"/>
      <c r="AW7355" s="201"/>
      <c r="AX7355" s="201"/>
      <c r="AZ7355" s="201"/>
      <c r="BB7355"/>
      <c r="BD7355" s="117" t="s">
        <v>9270</v>
      </c>
    </row>
    <row r="7356" spans="48:56" x14ac:dyDescent="0.25">
      <c r="AV7356" s="201"/>
      <c r="AW7356" s="201"/>
      <c r="AX7356" s="201"/>
      <c r="AZ7356" s="201"/>
      <c r="BB7356"/>
      <c r="BD7356" s="117" t="s">
        <v>9271</v>
      </c>
    </row>
    <row r="7357" spans="48:56" x14ac:dyDescent="0.25">
      <c r="AV7357" s="201"/>
      <c r="AW7357" s="201"/>
      <c r="AX7357" s="201"/>
      <c r="AZ7357" s="201"/>
      <c r="BB7357"/>
      <c r="BD7357" s="117" t="s">
        <v>9272</v>
      </c>
    </row>
    <row r="7358" spans="48:56" x14ac:dyDescent="0.25">
      <c r="AV7358" s="201"/>
      <c r="AW7358" s="201"/>
      <c r="AX7358" s="201"/>
      <c r="AZ7358" s="201"/>
      <c r="BB7358"/>
      <c r="BD7358" s="117" t="s">
        <v>9273</v>
      </c>
    </row>
    <row r="7359" spans="48:56" x14ac:dyDescent="0.25">
      <c r="AV7359" s="201"/>
      <c r="AW7359" s="201"/>
      <c r="AX7359" s="201"/>
      <c r="AZ7359" s="201"/>
      <c r="BB7359"/>
      <c r="BD7359" s="117" t="s">
        <v>9274</v>
      </c>
    </row>
    <row r="7360" spans="48:56" x14ac:dyDescent="0.25">
      <c r="AV7360" s="201"/>
      <c r="AW7360" s="201"/>
      <c r="AX7360" s="201"/>
      <c r="AZ7360" s="201"/>
      <c r="BB7360"/>
      <c r="BD7360" s="117" t="s">
        <v>9275</v>
      </c>
    </row>
    <row r="7361" spans="48:56" x14ac:dyDescent="0.25">
      <c r="AV7361" s="201"/>
      <c r="AW7361" s="201"/>
      <c r="AX7361" s="201"/>
      <c r="AZ7361" s="201"/>
      <c r="BB7361"/>
      <c r="BD7361" s="117" t="s">
        <v>9276</v>
      </c>
    </row>
    <row r="7362" spans="48:56" x14ac:dyDescent="0.25">
      <c r="AV7362" s="201"/>
      <c r="AW7362" s="201"/>
      <c r="AX7362" s="201"/>
      <c r="AZ7362" s="201"/>
      <c r="BB7362"/>
      <c r="BD7362" s="117" t="s">
        <v>9277</v>
      </c>
    </row>
    <row r="7363" spans="48:56" x14ac:dyDescent="0.25">
      <c r="AV7363" s="201"/>
      <c r="AW7363" s="201"/>
      <c r="AX7363" s="201"/>
      <c r="AZ7363" s="201"/>
      <c r="BB7363"/>
      <c r="BD7363" s="117" t="s">
        <v>9278</v>
      </c>
    </row>
    <row r="7364" spans="48:56" x14ac:dyDescent="0.25">
      <c r="AV7364" s="201"/>
      <c r="AW7364" s="201"/>
      <c r="AX7364" s="201"/>
      <c r="AZ7364" s="201"/>
      <c r="BB7364"/>
      <c r="BD7364" s="117" t="s">
        <v>9279</v>
      </c>
    </row>
    <row r="7365" spans="48:56" x14ac:dyDescent="0.25">
      <c r="AV7365" s="201"/>
      <c r="AW7365" s="201"/>
      <c r="AX7365" s="201"/>
      <c r="AZ7365" s="201"/>
      <c r="BB7365"/>
      <c r="BD7365" s="117" t="s">
        <v>9280</v>
      </c>
    </row>
    <row r="7366" spans="48:56" x14ac:dyDescent="0.25">
      <c r="AV7366" s="201"/>
      <c r="AW7366" s="201"/>
      <c r="AX7366" s="201"/>
      <c r="AZ7366" s="201"/>
      <c r="BB7366"/>
      <c r="BD7366" s="117" t="s">
        <v>9281</v>
      </c>
    </row>
    <row r="7367" spans="48:56" x14ac:dyDescent="0.25">
      <c r="AV7367" s="201"/>
      <c r="AW7367" s="201"/>
      <c r="AX7367" s="201"/>
      <c r="AZ7367" s="201"/>
      <c r="BB7367"/>
      <c r="BD7367" s="117" t="s">
        <v>9282</v>
      </c>
    </row>
    <row r="7368" spans="48:56" x14ac:dyDescent="0.25">
      <c r="AV7368" s="201"/>
      <c r="AW7368" s="201"/>
      <c r="AX7368" s="201"/>
      <c r="AZ7368" s="201"/>
      <c r="BB7368"/>
      <c r="BD7368" s="117" t="s">
        <v>9283</v>
      </c>
    </row>
    <row r="7369" spans="48:56" x14ac:dyDescent="0.25">
      <c r="AV7369" s="201"/>
      <c r="AW7369" s="201"/>
      <c r="AX7369" s="201"/>
      <c r="AZ7369" s="201"/>
      <c r="BB7369"/>
      <c r="BD7369" s="117" t="s">
        <v>9284</v>
      </c>
    </row>
    <row r="7370" spans="48:56" x14ac:dyDescent="0.25">
      <c r="AV7370" s="201"/>
      <c r="AW7370" s="201"/>
      <c r="AX7370" s="201"/>
      <c r="AZ7370" s="201"/>
      <c r="BB7370"/>
      <c r="BD7370" s="117" t="s">
        <v>9285</v>
      </c>
    </row>
    <row r="7371" spans="48:56" x14ac:dyDescent="0.25">
      <c r="AV7371" s="201"/>
      <c r="AW7371" s="201"/>
      <c r="AX7371" s="201"/>
      <c r="AZ7371" s="201"/>
      <c r="BB7371"/>
      <c r="BD7371" s="117" t="s">
        <v>9286</v>
      </c>
    </row>
    <row r="7372" spans="48:56" x14ac:dyDescent="0.25">
      <c r="AV7372" s="201"/>
      <c r="AW7372" s="201"/>
      <c r="AX7372" s="201"/>
      <c r="AZ7372" s="201"/>
      <c r="BB7372"/>
      <c r="BD7372" s="117" t="s">
        <v>9287</v>
      </c>
    </row>
    <row r="7373" spans="48:56" x14ac:dyDescent="0.25">
      <c r="AV7373" s="201"/>
      <c r="AW7373" s="201"/>
      <c r="AX7373" s="201"/>
      <c r="AZ7373" s="201"/>
      <c r="BB7373"/>
      <c r="BD7373" s="117" t="s">
        <v>9288</v>
      </c>
    </row>
    <row r="7374" spans="48:56" x14ac:dyDescent="0.25">
      <c r="AV7374" s="201"/>
      <c r="AW7374" s="201"/>
      <c r="AX7374" s="201"/>
      <c r="AZ7374" s="201"/>
      <c r="BB7374"/>
      <c r="BD7374" s="117" t="s">
        <v>9289</v>
      </c>
    </row>
    <row r="7375" spans="48:56" x14ac:dyDescent="0.25">
      <c r="AV7375" s="201"/>
      <c r="AW7375" s="201"/>
      <c r="AX7375" s="201"/>
      <c r="AZ7375" s="201"/>
      <c r="BB7375"/>
      <c r="BD7375" s="117" t="s">
        <v>9290</v>
      </c>
    </row>
    <row r="7376" spans="48:56" x14ac:dyDescent="0.25">
      <c r="AV7376" s="201"/>
      <c r="AW7376" s="201"/>
      <c r="AX7376" s="201"/>
      <c r="AZ7376" s="201"/>
      <c r="BB7376"/>
      <c r="BD7376" s="117" t="s">
        <v>9291</v>
      </c>
    </row>
    <row r="7377" spans="48:56" x14ac:dyDescent="0.25">
      <c r="AV7377" s="201"/>
      <c r="AW7377" s="201"/>
      <c r="AX7377" s="201"/>
      <c r="AZ7377" s="201"/>
      <c r="BB7377"/>
      <c r="BD7377" s="117" t="s">
        <v>9292</v>
      </c>
    </row>
    <row r="7378" spans="48:56" x14ac:dyDescent="0.25">
      <c r="AV7378" s="201"/>
      <c r="AW7378" s="201"/>
      <c r="AX7378" s="201"/>
      <c r="AZ7378" s="201"/>
      <c r="BB7378"/>
      <c r="BD7378" s="117" t="s">
        <v>9293</v>
      </c>
    </row>
    <row r="7379" spans="48:56" x14ac:dyDescent="0.25">
      <c r="AV7379" s="201"/>
      <c r="AW7379" s="201"/>
      <c r="AX7379" s="201"/>
      <c r="AZ7379" s="201"/>
      <c r="BB7379"/>
      <c r="BD7379" s="117" t="s">
        <v>9294</v>
      </c>
    </row>
    <row r="7380" spans="48:56" x14ac:dyDescent="0.25">
      <c r="AV7380" s="201"/>
      <c r="AW7380" s="201"/>
      <c r="AX7380" s="201"/>
      <c r="AZ7380" s="201"/>
      <c r="BB7380"/>
      <c r="BD7380" s="117" t="s">
        <v>9295</v>
      </c>
    </row>
    <row r="7381" spans="48:56" x14ac:dyDescent="0.25">
      <c r="AV7381" s="201"/>
      <c r="AW7381" s="201"/>
      <c r="AX7381" s="201"/>
      <c r="AZ7381" s="201"/>
      <c r="BB7381"/>
      <c r="BD7381" s="117" t="s">
        <v>9296</v>
      </c>
    </row>
    <row r="7382" spans="48:56" x14ac:dyDescent="0.25">
      <c r="AV7382" s="201"/>
      <c r="AW7382" s="201"/>
      <c r="AX7382" s="201"/>
      <c r="AZ7382" s="201"/>
      <c r="BB7382"/>
      <c r="BD7382" s="117" t="s">
        <v>9297</v>
      </c>
    </row>
    <row r="7383" spans="48:56" x14ac:dyDescent="0.25">
      <c r="AV7383" s="201"/>
      <c r="AW7383" s="201"/>
      <c r="AX7383" s="201"/>
      <c r="AZ7383" s="201"/>
      <c r="BB7383"/>
      <c r="BD7383" s="117" t="s">
        <v>9298</v>
      </c>
    </row>
    <row r="7384" spans="48:56" x14ac:dyDescent="0.25">
      <c r="AV7384" s="201"/>
      <c r="AW7384" s="201"/>
      <c r="AX7384" s="201"/>
      <c r="AZ7384" s="201"/>
      <c r="BB7384"/>
      <c r="BD7384" s="117" t="s">
        <v>9299</v>
      </c>
    </row>
    <row r="7385" spans="48:56" x14ac:dyDescent="0.25">
      <c r="AV7385" s="201"/>
      <c r="AW7385" s="201"/>
      <c r="AX7385" s="201"/>
      <c r="AZ7385" s="201"/>
      <c r="BB7385"/>
      <c r="BD7385" s="117" t="s">
        <v>9300</v>
      </c>
    </row>
    <row r="7386" spans="48:56" x14ac:dyDescent="0.25">
      <c r="AV7386" s="201"/>
      <c r="AW7386" s="201"/>
      <c r="AX7386" s="201"/>
      <c r="AZ7386" s="201"/>
      <c r="BB7386"/>
      <c r="BD7386" s="117" t="s">
        <v>9301</v>
      </c>
    </row>
    <row r="7387" spans="48:56" x14ac:dyDescent="0.25">
      <c r="AV7387" s="201"/>
      <c r="AW7387" s="201"/>
      <c r="AX7387" s="201"/>
      <c r="AZ7387" s="201"/>
      <c r="BB7387"/>
      <c r="BD7387" s="117" t="s">
        <v>9302</v>
      </c>
    </row>
    <row r="7388" spans="48:56" x14ac:dyDescent="0.25">
      <c r="AV7388" s="201"/>
      <c r="AW7388" s="201"/>
      <c r="AX7388" s="201"/>
      <c r="AZ7388" s="201"/>
      <c r="BB7388"/>
      <c r="BD7388" s="117" t="s">
        <v>9303</v>
      </c>
    </row>
    <row r="7389" spans="48:56" x14ac:dyDescent="0.25">
      <c r="AV7389" s="201"/>
      <c r="AW7389" s="201"/>
      <c r="AX7389" s="201"/>
      <c r="AZ7389" s="201"/>
      <c r="BB7389"/>
      <c r="BD7389" s="117" t="s">
        <v>9304</v>
      </c>
    </row>
    <row r="7390" spans="48:56" x14ac:dyDescent="0.25">
      <c r="AV7390" s="201"/>
      <c r="AW7390" s="201"/>
      <c r="AX7390" s="201"/>
      <c r="AZ7390" s="201"/>
      <c r="BB7390"/>
      <c r="BD7390" s="117" t="s">
        <v>9305</v>
      </c>
    </row>
    <row r="7391" spans="48:56" x14ac:dyDescent="0.25">
      <c r="AV7391" s="201"/>
      <c r="AW7391" s="201"/>
      <c r="AX7391" s="201"/>
      <c r="AZ7391" s="201"/>
      <c r="BB7391"/>
      <c r="BD7391" s="117" t="s">
        <v>9306</v>
      </c>
    </row>
    <row r="7392" spans="48:56" x14ac:dyDescent="0.25">
      <c r="AV7392" s="201"/>
      <c r="AW7392" s="201"/>
      <c r="AX7392" s="201"/>
      <c r="AZ7392" s="201"/>
      <c r="BB7392"/>
      <c r="BD7392" s="117" t="s">
        <v>9307</v>
      </c>
    </row>
    <row r="7393" spans="48:56" x14ac:dyDescent="0.25">
      <c r="AV7393" s="201"/>
      <c r="AW7393" s="201"/>
      <c r="AX7393" s="201"/>
      <c r="AZ7393" s="201"/>
      <c r="BB7393"/>
      <c r="BD7393" s="117" t="s">
        <v>9308</v>
      </c>
    </row>
    <row r="7394" spans="48:56" x14ac:dyDescent="0.25">
      <c r="AV7394" s="201"/>
      <c r="AW7394" s="201"/>
      <c r="AX7394" s="201"/>
      <c r="AZ7394" s="201"/>
      <c r="BB7394"/>
      <c r="BD7394" s="117" t="s">
        <v>9309</v>
      </c>
    </row>
    <row r="7395" spans="48:56" x14ac:dyDescent="0.25">
      <c r="AV7395" s="201"/>
      <c r="AW7395" s="201"/>
      <c r="AX7395" s="201"/>
      <c r="AZ7395" s="201"/>
      <c r="BB7395"/>
      <c r="BD7395" s="117" t="s">
        <v>9310</v>
      </c>
    </row>
    <row r="7396" spans="48:56" x14ac:dyDescent="0.25">
      <c r="AV7396" s="201"/>
      <c r="AW7396" s="201"/>
      <c r="AX7396" s="201"/>
      <c r="AZ7396" s="201"/>
      <c r="BB7396"/>
      <c r="BD7396" s="117" t="s">
        <v>9311</v>
      </c>
    </row>
    <row r="7397" spans="48:56" x14ac:dyDescent="0.25">
      <c r="AV7397" s="201"/>
      <c r="AW7397" s="201"/>
      <c r="AX7397" s="201"/>
      <c r="AZ7397" s="201"/>
      <c r="BB7397"/>
      <c r="BD7397" s="117" t="s">
        <v>9312</v>
      </c>
    </row>
    <row r="7398" spans="48:56" x14ac:dyDescent="0.25">
      <c r="AV7398" s="201"/>
      <c r="AW7398" s="201"/>
      <c r="AX7398" s="201"/>
      <c r="AZ7398" s="201"/>
      <c r="BB7398"/>
      <c r="BD7398" s="117" t="s">
        <v>9313</v>
      </c>
    </row>
    <row r="7399" spans="48:56" x14ac:dyDescent="0.25">
      <c r="AV7399" s="201"/>
      <c r="AW7399" s="201"/>
      <c r="AX7399" s="201"/>
      <c r="AZ7399" s="201"/>
      <c r="BB7399"/>
      <c r="BD7399" s="117" t="s">
        <v>9314</v>
      </c>
    </row>
    <row r="7400" spans="48:56" x14ac:dyDescent="0.25">
      <c r="AV7400" s="201"/>
      <c r="AW7400" s="201"/>
      <c r="AX7400" s="201"/>
      <c r="AZ7400" s="201"/>
      <c r="BB7400"/>
      <c r="BD7400" s="117" t="s">
        <v>9315</v>
      </c>
    </row>
    <row r="7401" spans="48:56" x14ac:dyDescent="0.25">
      <c r="AV7401" s="201"/>
      <c r="AW7401" s="201"/>
      <c r="AX7401" s="201"/>
      <c r="AZ7401" s="201"/>
      <c r="BB7401"/>
      <c r="BD7401" s="117" t="s">
        <v>9316</v>
      </c>
    </row>
    <row r="7402" spans="48:56" x14ac:dyDescent="0.25">
      <c r="AV7402" s="201"/>
      <c r="AW7402" s="201"/>
      <c r="AX7402" s="201"/>
      <c r="AZ7402" s="201"/>
      <c r="BB7402"/>
      <c r="BD7402" s="117" t="s">
        <v>9317</v>
      </c>
    </row>
    <row r="7403" spans="48:56" x14ac:dyDescent="0.25">
      <c r="AV7403" s="201"/>
      <c r="AW7403" s="201"/>
      <c r="AX7403" s="201"/>
      <c r="AZ7403" s="201"/>
      <c r="BB7403"/>
      <c r="BD7403" s="117" t="s">
        <v>9318</v>
      </c>
    </row>
    <row r="7404" spans="48:56" x14ac:dyDescent="0.25">
      <c r="AV7404" s="201"/>
      <c r="AW7404" s="201"/>
      <c r="AX7404" s="201"/>
      <c r="AZ7404" s="201"/>
      <c r="BB7404"/>
      <c r="BD7404" s="117" t="s">
        <v>9319</v>
      </c>
    </row>
    <row r="7405" spans="48:56" x14ac:dyDescent="0.25">
      <c r="AV7405" s="201"/>
      <c r="AW7405" s="201"/>
      <c r="AX7405" s="201"/>
      <c r="AZ7405" s="201"/>
      <c r="BB7405"/>
      <c r="BD7405" s="117" t="s">
        <v>9320</v>
      </c>
    </row>
    <row r="7406" spans="48:56" x14ac:dyDescent="0.25">
      <c r="AV7406" s="201"/>
      <c r="AW7406" s="201"/>
      <c r="AX7406" s="201"/>
      <c r="AZ7406" s="201"/>
      <c r="BB7406"/>
      <c r="BD7406" s="117" t="s">
        <v>9321</v>
      </c>
    </row>
    <row r="7407" spans="48:56" x14ac:dyDescent="0.25">
      <c r="AV7407" s="201"/>
      <c r="AW7407" s="201"/>
      <c r="AX7407" s="201"/>
      <c r="AZ7407" s="201"/>
      <c r="BB7407"/>
      <c r="BD7407" s="117" t="s">
        <v>9322</v>
      </c>
    </row>
    <row r="7408" spans="48:56" x14ac:dyDescent="0.25">
      <c r="AV7408" s="201"/>
      <c r="AW7408" s="201"/>
      <c r="AX7408" s="201"/>
      <c r="AZ7408" s="201"/>
      <c r="BB7408"/>
      <c r="BD7408" s="117" t="s">
        <v>9323</v>
      </c>
    </row>
    <row r="7409" spans="48:56" x14ac:dyDescent="0.25">
      <c r="AV7409" s="201"/>
      <c r="AW7409" s="201"/>
      <c r="AX7409" s="201"/>
      <c r="AZ7409" s="201"/>
      <c r="BB7409"/>
      <c r="BD7409" s="117" t="s">
        <v>9324</v>
      </c>
    </row>
    <row r="7410" spans="48:56" x14ac:dyDescent="0.25">
      <c r="AV7410" s="201"/>
      <c r="AW7410" s="201"/>
      <c r="AX7410" s="201"/>
      <c r="AZ7410" s="201"/>
      <c r="BB7410"/>
      <c r="BD7410" s="117" t="s">
        <v>9325</v>
      </c>
    </row>
    <row r="7411" spans="48:56" x14ac:dyDescent="0.25">
      <c r="AV7411" s="201"/>
      <c r="AW7411" s="201"/>
      <c r="AX7411" s="201"/>
      <c r="AZ7411" s="201"/>
      <c r="BB7411"/>
      <c r="BD7411" s="117" t="s">
        <v>9326</v>
      </c>
    </row>
    <row r="7412" spans="48:56" x14ac:dyDescent="0.25">
      <c r="AV7412" s="201"/>
      <c r="AW7412" s="201"/>
      <c r="AX7412" s="201"/>
      <c r="AZ7412" s="201"/>
      <c r="BB7412"/>
      <c r="BD7412" s="117" t="s">
        <v>9327</v>
      </c>
    </row>
    <row r="7413" spans="48:56" x14ac:dyDescent="0.25">
      <c r="AV7413" s="201"/>
      <c r="AW7413" s="201"/>
      <c r="AX7413" s="201"/>
      <c r="AZ7413" s="201"/>
      <c r="BB7413"/>
      <c r="BD7413" s="117" t="s">
        <v>9328</v>
      </c>
    </row>
    <row r="7414" spans="48:56" x14ac:dyDescent="0.25">
      <c r="AV7414" s="201"/>
      <c r="AW7414" s="201"/>
      <c r="AX7414" s="201"/>
      <c r="AZ7414" s="201"/>
      <c r="BB7414"/>
      <c r="BD7414" s="117" t="s">
        <v>9329</v>
      </c>
    </row>
    <row r="7415" spans="48:56" x14ac:dyDescent="0.25">
      <c r="AV7415" s="201"/>
      <c r="AW7415" s="201"/>
      <c r="AX7415" s="201"/>
      <c r="AZ7415" s="201"/>
      <c r="BB7415"/>
      <c r="BD7415" s="117" t="s">
        <v>9330</v>
      </c>
    </row>
    <row r="7416" spans="48:56" x14ac:dyDescent="0.25">
      <c r="AV7416" s="201"/>
      <c r="AW7416" s="201"/>
      <c r="AX7416" s="201"/>
      <c r="AZ7416" s="201"/>
      <c r="BB7416"/>
      <c r="BD7416" s="117" t="s">
        <v>9331</v>
      </c>
    </row>
    <row r="7417" spans="48:56" x14ac:dyDescent="0.25">
      <c r="AV7417" s="201"/>
      <c r="AW7417" s="201"/>
      <c r="AX7417" s="201"/>
      <c r="AZ7417" s="201"/>
      <c r="BB7417"/>
      <c r="BD7417" s="117" t="s">
        <v>9332</v>
      </c>
    </row>
    <row r="7418" spans="48:56" x14ac:dyDescent="0.25">
      <c r="AV7418" s="201"/>
      <c r="AW7418" s="201"/>
      <c r="AX7418" s="201"/>
      <c r="AZ7418" s="201"/>
      <c r="BB7418"/>
      <c r="BD7418" s="117" t="s">
        <v>9333</v>
      </c>
    </row>
    <row r="7419" spans="48:56" x14ac:dyDescent="0.25">
      <c r="AV7419" s="201"/>
      <c r="AW7419" s="201"/>
      <c r="AX7419" s="201"/>
      <c r="AZ7419" s="201"/>
      <c r="BB7419"/>
      <c r="BD7419" s="117" t="s">
        <v>9334</v>
      </c>
    </row>
    <row r="7420" spans="48:56" x14ac:dyDescent="0.25">
      <c r="AV7420" s="201"/>
      <c r="AW7420" s="201"/>
      <c r="AX7420" s="201"/>
      <c r="AZ7420" s="201"/>
      <c r="BB7420"/>
      <c r="BD7420" s="117" t="s">
        <v>9335</v>
      </c>
    </row>
    <row r="7421" spans="48:56" x14ac:dyDescent="0.25">
      <c r="AV7421" s="201"/>
      <c r="AW7421" s="201"/>
      <c r="AX7421" s="201"/>
      <c r="AZ7421" s="201"/>
      <c r="BB7421"/>
      <c r="BD7421" s="117" t="s">
        <v>9336</v>
      </c>
    </row>
    <row r="7422" spans="48:56" x14ac:dyDescent="0.25">
      <c r="AV7422" s="201"/>
      <c r="AW7422" s="201"/>
      <c r="AX7422" s="201"/>
      <c r="AZ7422" s="201"/>
      <c r="BB7422"/>
      <c r="BD7422" s="117" t="s">
        <v>9337</v>
      </c>
    </row>
    <row r="7423" spans="48:56" x14ac:dyDescent="0.25">
      <c r="AV7423" s="201"/>
      <c r="AW7423" s="201"/>
      <c r="AX7423" s="201"/>
      <c r="AZ7423" s="201"/>
      <c r="BB7423"/>
      <c r="BD7423" s="117" t="s">
        <v>9338</v>
      </c>
    </row>
    <row r="7424" spans="48:56" x14ac:dyDescent="0.25">
      <c r="AV7424" s="201"/>
      <c r="AW7424" s="201"/>
      <c r="AX7424" s="201"/>
      <c r="AZ7424" s="201"/>
      <c r="BB7424"/>
      <c r="BD7424" s="117" t="s">
        <v>9339</v>
      </c>
    </row>
    <row r="7425" spans="48:56" x14ac:dyDescent="0.25">
      <c r="AV7425" s="201"/>
      <c r="AW7425" s="201"/>
      <c r="AX7425" s="201"/>
      <c r="AZ7425" s="201"/>
      <c r="BB7425"/>
      <c r="BD7425" s="117" t="s">
        <v>9340</v>
      </c>
    </row>
    <row r="7426" spans="48:56" x14ac:dyDescent="0.25">
      <c r="AV7426" s="201"/>
      <c r="AW7426" s="201"/>
      <c r="AX7426" s="201"/>
      <c r="AZ7426" s="201"/>
      <c r="BB7426"/>
      <c r="BD7426" s="117" t="s">
        <v>9341</v>
      </c>
    </row>
    <row r="7427" spans="48:56" x14ac:dyDescent="0.25">
      <c r="AV7427" s="201"/>
      <c r="AW7427" s="201"/>
      <c r="AX7427" s="201"/>
      <c r="AZ7427" s="201"/>
      <c r="BB7427"/>
      <c r="BD7427" s="117" t="s">
        <v>9342</v>
      </c>
    </row>
    <row r="7428" spans="48:56" x14ac:dyDescent="0.25">
      <c r="AV7428" s="201"/>
      <c r="AW7428" s="201"/>
      <c r="AX7428" s="201"/>
      <c r="AZ7428" s="201"/>
      <c r="BB7428"/>
      <c r="BD7428" s="117" t="s">
        <v>9343</v>
      </c>
    </row>
    <row r="7429" spans="48:56" x14ac:dyDescent="0.25">
      <c r="AV7429" s="201"/>
      <c r="AW7429" s="201"/>
      <c r="AX7429" s="201"/>
      <c r="AZ7429" s="201"/>
      <c r="BB7429"/>
      <c r="BD7429" s="117" t="s">
        <v>9344</v>
      </c>
    </row>
    <row r="7430" spans="48:56" x14ac:dyDescent="0.25">
      <c r="AV7430" s="201"/>
      <c r="AW7430" s="201"/>
      <c r="AX7430" s="201"/>
      <c r="AZ7430" s="201"/>
      <c r="BB7430"/>
      <c r="BD7430" s="117" t="s">
        <v>9345</v>
      </c>
    </row>
    <row r="7431" spans="48:56" x14ac:dyDescent="0.25">
      <c r="AV7431" s="201"/>
      <c r="AW7431" s="201"/>
      <c r="AX7431" s="201"/>
      <c r="AZ7431" s="201"/>
      <c r="BB7431"/>
      <c r="BD7431" s="117" t="s">
        <v>9346</v>
      </c>
    </row>
    <row r="7432" spans="48:56" x14ac:dyDescent="0.25">
      <c r="AV7432" s="201"/>
      <c r="AW7432" s="201"/>
      <c r="AX7432" s="201"/>
      <c r="AZ7432" s="201"/>
      <c r="BB7432"/>
      <c r="BD7432" s="117" t="s">
        <v>9347</v>
      </c>
    </row>
    <row r="7433" spans="48:56" x14ac:dyDescent="0.25">
      <c r="AV7433" s="201"/>
      <c r="AW7433" s="201"/>
      <c r="AX7433" s="201"/>
      <c r="AZ7433" s="201"/>
      <c r="BB7433"/>
      <c r="BD7433" s="117" t="s">
        <v>9348</v>
      </c>
    </row>
    <row r="7434" spans="48:56" x14ac:dyDescent="0.25">
      <c r="AV7434" s="201"/>
      <c r="AW7434" s="201"/>
      <c r="AX7434" s="201"/>
      <c r="AZ7434" s="201"/>
      <c r="BB7434"/>
      <c r="BD7434" s="117" t="s">
        <v>9349</v>
      </c>
    </row>
    <row r="7435" spans="48:56" x14ac:dyDescent="0.25">
      <c r="AV7435" s="201"/>
      <c r="AW7435" s="201"/>
      <c r="AX7435" s="201"/>
      <c r="AZ7435" s="201"/>
      <c r="BB7435"/>
      <c r="BD7435" s="117" t="s">
        <v>9350</v>
      </c>
    </row>
    <row r="7436" spans="48:56" x14ac:dyDescent="0.25">
      <c r="AV7436" s="201"/>
      <c r="AW7436" s="201"/>
      <c r="AX7436" s="201"/>
      <c r="AZ7436" s="201"/>
      <c r="BB7436"/>
      <c r="BD7436" s="117" t="s">
        <v>9351</v>
      </c>
    </row>
    <row r="7437" spans="48:56" x14ac:dyDescent="0.25">
      <c r="AV7437" s="201"/>
      <c r="AW7437" s="201"/>
      <c r="AX7437" s="201"/>
      <c r="AZ7437" s="201"/>
      <c r="BB7437"/>
      <c r="BD7437" s="117" t="s">
        <v>9352</v>
      </c>
    </row>
    <row r="7438" spans="48:56" x14ac:dyDescent="0.25">
      <c r="AV7438" s="201"/>
      <c r="AW7438" s="201"/>
      <c r="AX7438" s="201"/>
      <c r="AZ7438" s="201"/>
      <c r="BB7438"/>
      <c r="BD7438" s="117" t="s">
        <v>9353</v>
      </c>
    </row>
    <row r="7439" spans="48:56" x14ac:dyDescent="0.25">
      <c r="AV7439" s="201"/>
      <c r="AW7439" s="201"/>
      <c r="AX7439" s="201"/>
      <c r="AZ7439" s="201"/>
      <c r="BB7439"/>
      <c r="BD7439" s="117" t="s">
        <v>9354</v>
      </c>
    </row>
    <row r="7440" spans="48:56" x14ac:dyDescent="0.25">
      <c r="AV7440" s="201"/>
      <c r="AW7440" s="201"/>
      <c r="AX7440" s="201"/>
      <c r="AZ7440" s="201"/>
      <c r="BB7440"/>
      <c r="BD7440" s="117" t="s">
        <v>9355</v>
      </c>
    </row>
    <row r="7441" spans="48:56" x14ac:dyDescent="0.25">
      <c r="AV7441" s="201"/>
      <c r="AW7441" s="201"/>
      <c r="AX7441" s="201"/>
      <c r="AZ7441" s="201"/>
      <c r="BB7441"/>
      <c r="BD7441" s="117" t="s">
        <v>9356</v>
      </c>
    </row>
    <row r="7442" spans="48:56" x14ac:dyDescent="0.25">
      <c r="AV7442" s="201"/>
      <c r="AW7442" s="201"/>
      <c r="AX7442" s="201"/>
      <c r="AZ7442" s="201"/>
      <c r="BB7442"/>
      <c r="BD7442" s="117" t="s">
        <v>9357</v>
      </c>
    </row>
    <row r="7443" spans="48:56" x14ac:dyDescent="0.25">
      <c r="AV7443" s="201"/>
      <c r="AW7443" s="201"/>
      <c r="AX7443" s="201"/>
      <c r="AZ7443" s="201"/>
      <c r="BB7443"/>
      <c r="BD7443" s="117" t="s">
        <v>9358</v>
      </c>
    </row>
    <row r="7444" spans="48:56" x14ac:dyDescent="0.25">
      <c r="AV7444" s="201"/>
      <c r="AW7444" s="201"/>
      <c r="AX7444" s="201"/>
      <c r="AZ7444" s="201"/>
      <c r="BB7444"/>
      <c r="BD7444" s="117" t="s">
        <v>9359</v>
      </c>
    </row>
    <row r="7445" spans="48:56" x14ac:dyDescent="0.25">
      <c r="AV7445" s="201"/>
      <c r="AW7445" s="201"/>
      <c r="AX7445" s="201"/>
      <c r="AZ7445" s="201"/>
      <c r="BB7445"/>
      <c r="BD7445" s="117" t="s">
        <v>9360</v>
      </c>
    </row>
    <row r="7446" spans="48:56" x14ac:dyDescent="0.25">
      <c r="AV7446" s="201"/>
      <c r="AW7446" s="201"/>
      <c r="AX7446" s="201"/>
      <c r="AZ7446" s="201"/>
      <c r="BB7446"/>
      <c r="BD7446" s="117" t="s">
        <v>9361</v>
      </c>
    </row>
    <row r="7447" spans="48:56" x14ac:dyDescent="0.25">
      <c r="AV7447" s="201"/>
      <c r="AW7447" s="201"/>
      <c r="AX7447" s="201"/>
      <c r="AZ7447" s="201"/>
      <c r="BB7447"/>
      <c r="BD7447" s="117" t="s">
        <v>9362</v>
      </c>
    </row>
    <row r="7448" spans="48:56" x14ac:dyDescent="0.25">
      <c r="AV7448" s="201"/>
      <c r="AW7448" s="201"/>
      <c r="AX7448" s="201"/>
      <c r="AZ7448" s="201"/>
      <c r="BB7448"/>
      <c r="BD7448" s="117" t="s">
        <v>9363</v>
      </c>
    </row>
    <row r="7449" spans="48:56" x14ac:dyDescent="0.25">
      <c r="AV7449" s="201"/>
      <c r="AW7449" s="201"/>
      <c r="AX7449" s="201"/>
      <c r="AZ7449" s="201"/>
      <c r="BB7449"/>
      <c r="BD7449" s="117" t="s">
        <v>9364</v>
      </c>
    </row>
    <row r="7450" spans="48:56" x14ac:dyDescent="0.25">
      <c r="AV7450" s="201"/>
      <c r="AW7450" s="201"/>
      <c r="AX7450" s="201"/>
      <c r="AZ7450" s="201"/>
      <c r="BB7450"/>
      <c r="BD7450" s="117" t="s">
        <v>9365</v>
      </c>
    </row>
    <row r="7451" spans="48:56" x14ac:dyDescent="0.25">
      <c r="AV7451" s="201"/>
      <c r="AW7451" s="201"/>
      <c r="AX7451" s="201"/>
      <c r="AZ7451" s="201"/>
      <c r="BB7451"/>
      <c r="BD7451" s="117" t="s">
        <v>9366</v>
      </c>
    </row>
    <row r="7452" spans="48:56" x14ac:dyDescent="0.25">
      <c r="AV7452" s="201"/>
      <c r="AW7452" s="201"/>
      <c r="AX7452" s="201"/>
      <c r="AZ7452" s="201"/>
      <c r="BB7452"/>
      <c r="BD7452" s="117" t="s">
        <v>9367</v>
      </c>
    </row>
    <row r="7453" spans="48:56" x14ac:dyDescent="0.25">
      <c r="AV7453" s="201"/>
      <c r="AW7453" s="201"/>
      <c r="AX7453" s="201"/>
      <c r="AZ7453" s="201"/>
      <c r="BB7453"/>
      <c r="BD7453" s="117" t="s">
        <v>9368</v>
      </c>
    </row>
    <row r="7454" spans="48:56" x14ac:dyDescent="0.25">
      <c r="AV7454" s="201"/>
      <c r="AW7454" s="201"/>
      <c r="AX7454" s="201"/>
      <c r="AZ7454" s="201"/>
      <c r="BB7454"/>
      <c r="BD7454" s="117" t="s">
        <v>9369</v>
      </c>
    </row>
    <row r="7455" spans="48:56" x14ac:dyDescent="0.25">
      <c r="AV7455" s="201"/>
      <c r="AW7455" s="201"/>
      <c r="AX7455" s="201"/>
      <c r="AZ7455" s="201"/>
      <c r="BB7455"/>
      <c r="BD7455" s="117" t="s">
        <v>9370</v>
      </c>
    </row>
    <row r="7456" spans="48:56" x14ac:dyDescent="0.25">
      <c r="AV7456" s="201"/>
      <c r="AW7456" s="201"/>
      <c r="AX7456" s="201"/>
      <c r="AZ7456" s="201"/>
      <c r="BB7456"/>
      <c r="BD7456" s="117" t="s">
        <v>9371</v>
      </c>
    </row>
    <row r="7457" spans="48:56" x14ac:dyDescent="0.25">
      <c r="AV7457" s="201"/>
      <c r="AW7457" s="201"/>
      <c r="AX7457" s="201"/>
      <c r="AZ7457" s="201"/>
      <c r="BB7457"/>
      <c r="BD7457" s="117" t="s">
        <v>9372</v>
      </c>
    </row>
    <row r="7458" spans="48:56" x14ac:dyDescent="0.25">
      <c r="AV7458" s="201"/>
      <c r="AW7458" s="201"/>
      <c r="AX7458" s="201"/>
      <c r="AZ7458" s="201"/>
      <c r="BB7458"/>
      <c r="BD7458" s="117" t="s">
        <v>9373</v>
      </c>
    </row>
    <row r="7459" spans="48:56" x14ac:dyDescent="0.25">
      <c r="AV7459" s="201"/>
      <c r="AW7459" s="201"/>
      <c r="AX7459" s="201"/>
      <c r="AZ7459" s="201"/>
      <c r="BB7459"/>
      <c r="BD7459" s="117" t="s">
        <v>9374</v>
      </c>
    </row>
    <row r="7460" spans="48:56" x14ac:dyDescent="0.25">
      <c r="AV7460" s="201"/>
      <c r="AW7460" s="201"/>
      <c r="AX7460" s="201"/>
      <c r="AZ7460" s="201"/>
      <c r="BB7460"/>
      <c r="BD7460" s="117" t="s">
        <v>9375</v>
      </c>
    </row>
    <row r="7461" spans="48:56" x14ac:dyDescent="0.25">
      <c r="AV7461" s="201"/>
      <c r="AW7461" s="201"/>
      <c r="AX7461" s="201"/>
      <c r="AZ7461" s="201"/>
      <c r="BB7461"/>
      <c r="BD7461" s="117" t="s">
        <v>9376</v>
      </c>
    </row>
    <row r="7462" spans="48:56" x14ac:dyDescent="0.25">
      <c r="AV7462" s="201"/>
      <c r="AW7462" s="201"/>
      <c r="AX7462" s="201"/>
      <c r="AZ7462" s="201"/>
      <c r="BB7462"/>
      <c r="BD7462" s="117" t="s">
        <v>9377</v>
      </c>
    </row>
    <row r="7463" spans="48:56" x14ac:dyDescent="0.25">
      <c r="AV7463" s="201"/>
      <c r="AW7463" s="201"/>
      <c r="AX7463" s="201"/>
      <c r="AZ7463" s="201"/>
      <c r="BB7463"/>
      <c r="BD7463" s="117" t="s">
        <v>9378</v>
      </c>
    </row>
    <row r="7464" spans="48:56" x14ac:dyDescent="0.25">
      <c r="AV7464" s="201"/>
      <c r="AW7464" s="201"/>
      <c r="AX7464" s="201"/>
      <c r="AZ7464" s="201"/>
      <c r="BB7464"/>
      <c r="BD7464" s="117" t="s">
        <v>9379</v>
      </c>
    </row>
    <row r="7465" spans="48:56" x14ac:dyDescent="0.25">
      <c r="AV7465" s="201"/>
      <c r="AW7465" s="201"/>
      <c r="AX7465" s="201"/>
      <c r="AZ7465" s="201"/>
      <c r="BB7465"/>
      <c r="BD7465" s="117" t="s">
        <v>9380</v>
      </c>
    </row>
    <row r="7466" spans="48:56" x14ac:dyDescent="0.25">
      <c r="AV7466" s="201"/>
      <c r="AW7466" s="201"/>
      <c r="AX7466" s="201"/>
      <c r="AZ7466" s="201"/>
      <c r="BB7466"/>
      <c r="BD7466" s="117" t="s">
        <v>9381</v>
      </c>
    </row>
    <row r="7467" spans="48:56" x14ac:dyDescent="0.25">
      <c r="AV7467" s="201"/>
      <c r="AW7467" s="201"/>
      <c r="AX7467" s="201"/>
      <c r="AZ7467" s="201"/>
      <c r="BB7467"/>
      <c r="BD7467" s="117" t="s">
        <v>9382</v>
      </c>
    </row>
    <row r="7468" spans="48:56" x14ac:dyDescent="0.25">
      <c r="AV7468" s="201"/>
      <c r="AW7468" s="201"/>
      <c r="AX7468" s="201"/>
      <c r="AZ7468" s="201"/>
      <c r="BB7468"/>
      <c r="BD7468" s="117" t="s">
        <v>9383</v>
      </c>
    </row>
    <row r="7469" spans="48:56" x14ac:dyDescent="0.25">
      <c r="AV7469" s="201"/>
      <c r="AW7469" s="201"/>
      <c r="AX7469" s="201"/>
      <c r="AZ7469" s="201"/>
      <c r="BB7469"/>
      <c r="BD7469" s="117" t="s">
        <v>9384</v>
      </c>
    </row>
    <row r="7470" spans="48:56" x14ac:dyDescent="0.25">
      <c r="AV7470" s="201"/>
      <c r="AW7470" s="201"/>
      <c r="AX7470" s="201"/>
      <c r="AZ7470" s="201"/>
      <c r="BB7470"/>
      <c r="BD7470" s="117" t="s">
        <v>9385</v>
      </c>
    </row>
    <row r="7471" spans="48:56" x14ac:dyDescent="0.25">
      <c r="AV7471" s="201"/>
      <c r="AW7471" s="201"/>
      <c r="AX7471" s="201"/>
      <c r="AZ7471" s="201"/>
      <c r="BB7471"/>
      <c r="BD7471" s="117" t="s">
        <v>9386</v>
      </c>
    </row>
    <row r="7472" spans="48:56" x14ac:dyDescent="0.25">
      <c r="AV7472" s="201"/>
      <c r="AW7472" s="201"/>
      <c r="AX7472" s="201"/>
      <c r="AZ7472" s="201"/>
      <c r="BB7472"/>
      <c r="BD7472" s="117" t="s">
        <v>9387</v>
      </c>
    </row>
    <row r="7473" spans="48:56" x14ac:dyDescent="0.25">
      <c r="AV7473" s="201"/>
      <c r="AW7473" s="201"/>
      <c r="AX7473" s="201"/>
      <c r="AZ7473" s="201"/>
      <c r="BB7473"/>
      <c r="BD7473" s="117" t="s">
        <v>9388</v>
      </c>
    </row>
    <row r="7474" spans="48:56" x14ac:dyDescent="0.25">
      <c r="AV7474" s="201"/>
      <c r="AW7474" s="201"/>
      <c r="AX7474" s="201"/>
      <c r="AZ7474" s="201"/>
      <c r="BB7474"/>
      <c r="BD7474" s="117" t="s">
        <v>9389</v>
      </c>
    </row>
    <row r="7475" spans="48:56" x14ac:dyDescent="0.25">
      <c r="AV7475" s="201"/>
      <c r="AW7475" s="201"/>
      <c r="AX7475" s="201"/>
      <c r="AZ7475" s="201"/>
      <c r="BB7475"/>
      <c r="BD7475" s="117" t="s">
        <v>9390</v>
      </c>
    </row>
    <row r="7476" spans="48:56" x14ac:dyDescent="0.25">
      <c r="AV7476" s="201"/>
      <c r="AW7476" s="201"/>
      <c r="AX7476" s="201"/>
      <c r="AZ7476" s="201"/>
      <c r="BB7476"/>
      <c r="BD7476" s="117" t="s">
        <v>9391</v>
      </c>
    </row>
    <row r="7477" spans="48:56" x14ac:dyDescent="0.25">
      <c r="AV7477" s="201"/>
      <c r="AW7477" s="201"/>
      <c r="AX7477" s="201"/>
      <c r="AZ7477" s="201"/>
      <c r="BB7477"/>
      <c r="BD7477" s="117" t="s">
        <v>9392</v>
      </c>
    </row>
    <row r="7478" spans="48:56" x14ac:dyDescent="0.25">
      <c r="AV7478" s="201"/>
      <c r="AW7478" s="201"/>
      <c r="AX7478" s="201"/>
      <c r="AZ7478" s="201"/>
      <c r="BB7478"/>
      <c r="BD7478" s="117" t="s">
        <v>9393</v>
      </c>
    </row>
    <row r="7479" spans="48:56" x14ac:dyDescent="0.25">
      <c r="AV7479" s="201"/>
      <c r="AW7479" s="201"/>
      <c r="AX7479" s="201"/>
      <c r="AZ7479" s="201"/>
      <c r="BB7479"/>
      <c r="BD7479" s="117" t="s">
        <v>9394</v>
      </c>
    </row>
    <row r="7480" spans="48:56" x14ac:dyDescent="0.25">
      <c r="AV7480" s="201"/>
      <c r="AW7480" s="201"/>
      <c r="AX7480" s="201"/>
      <c r="AZ7480" s="201"/>
      <c r="BB7480"/>
      <c r="BD7480" s="117" t="s">
        <v>9395</v>
      </c>
    </row>
    <row r="7481" spans="48:56" x14ac:dyDescent="0.25">
      <c r="AV7481" s="201"/>
      <c r="AW7481" s="201"/>
      <c r="AX7481" s="201"/>
      <c r="AZ7481" s="201"/>
      <c r="BB7481"/>
      <c r="BD7481" s="117" t="s">
        <v>9396</v>
      </c>
    </row>
    <row r="7482" spans="48:56" x14ac:dyDescent="0.25">
      <c r="AV7482" s="201"/>
      <c r="AW7482" s="201"/>
      <c r="AX7482" s="201"/>
      <c r="AZ7482" s="201"/>
      <c r="BB7482"/>
      <c r="BD7482" s="117" t="s">
        <v>9397</v>
      </c>
    </row>
    <row r="7483" spans="48:56" x14ac:dyDescent="0.25">
      <c r="AV7483" s="201"/>
      <c r="AW7483" s="201"/>
      <c r="AX7483" s="201"/>
      <c r="AZ7483" s="201"/>
      <c r="BB7483"/>
      <c r="BD7483" s="117" t="s">
        <v>9398</v>
      </c>
    </row>
    <row r="7484" spans="48:56" x14ac:dyDescent="0.25">
      <c r="AV7484" s="201"/>
      <c r="AW7484" s="201"/>
      <c r="AX7484" s="201"/>
      <c r="AZ7484" s="201"/>
      <c r="BB7484"/>
      <c r="BD7484" s="117" t="s">
        <v>9399</v>
      </c>
    </row>
    <row r="7485" spans="48:56" x14ac:dyDescent="0.25">
      <c r="AV7485" s="201"/>
      <c r="AW7485" s="201"/>
      <c r="AX7485" s="201"/>
      <c r="AZ7485" s="201"/>
      <c r="BB7485"/>
      <c r="BD7485" s="117" t="s">
        <v>9400</v>
      </c>
    </row>
    <row r="7486" spans="48:56" x14ac:dyDescent="0.25">
      <c r="AV7486" s="201"/>
      <c r="AW7486" s="201"/>
      <c r="AX7486" s="201"/>
      <c r="AZ7486" s="201"/>
      <c r="BB7486"/>
      <c r="BD7486" s="117" t="s">
        <v>9401</v>
      </c>
    </row>
    <row r="7487" spans="48:56" x14ac:dyDescent="0.25">
      <c r="AV7487" s="201"/>
      <c r="AW7487" s="201"/>
      <c r="AX7487" s="201"/>
      <c r="AZ7487" s="201"/>
      <c r="BB7487"/>
      <c r="BD7487" s="117" t="s">
        <v>9402</v>
      </c>
    </row>
    <row r="7488" spans="48:56" x14ac:dyDescent="0.25">
      <c r="AV7488" s="201"/>
      <c r="AW7488" s="201"/>
      <c r="AX7488" s="201"/>
      <c r="AZ7488" s="201"/>
      <c r="BB7488"/>
      <c r="BD7488" s="117" t="s">
        <v>9403</v>
      </c>
    </row>
    <row r="7489" spans="48:56" x14ac:dyDescent="0.25">
      <c r="AV7489" s="201"/>
      <c r="AW7489" s="201"/>
      <c r="AX7489" s="201"/>
      <c r="AZ7489" s="201"/>
      <c r="BB7489"/>
      <c r="BD7489" s="117" t="s">
        <v>9404</v>
      </c>
    </row>
    <row r="7490" spans="48:56" x14ac:dyDescent="0.25">
      <c r="AV7490" s="201"/>
      <c r="AW7490" s="201"/>
      <c r="AX7490" s="201"/>
      <c r="AZ7490" s="201"/>
      <c r="BB7490"/>
      <c r="BD7490" s="117" t="s">
        <v>9405</v>
      </c>
    </row>
    <row r="7491" spans="48:56" x14ac:dyDescent="0.25">
      <c r="AV7491" s="201"/>
      <c r="AW7491" s="201"/>
      <c r="AX7491" s="201"/>
      <c r="AZ7491" s="201"/>
      <c r="BB7491"/>
      <c r="BD7491" s="117" t="s">
        <v>9406</v>
      </c>
    </row>
    <row r="7492" spans="48:56" x14ac:dyDescent="0.25">
      <c r="AV7492" s="201"/>
      <c r="AW7492" s="201"/>
      <c r="AX7492" s="201"/>
      <c r="AZ7492" s="201"/>
      <c r="BB7492"/>
      <c r="BD7492" s="117" t="s">
        <v>9407</v>
      </c>
    </row>
    <row r="7493" spans="48:56" x14ac:dyDescent="0.25">
      <c r="AV7493" s="201"/>
      <c r="AW7493" s="201"/>
      <c r="AX7493" s="201"/>
      <c r="AZ7493" s="201"/>
      <c r="BB7493"/>
      <c r="BD7493" s="117" t="s">
        <v>9408</v>
      </c>
    </row>
    <row r="7494" spans="48:56" x14ac:dyDescent="0.25">
      <c r="AV7494" s="201"/>
      <c r="AW7494" s="201"/>
      <c r="AX7494" s="201"/>
      <c r="AZ7494" s="201"/>
      <c r="BB7494"/>
      <c r="BD7494" s="117" t="s">
        <v>9409</v>
      </c>
    </row>
    <row r="7495" spans="48:56" x14ac:dyDescent="0.25">
      <c r="AV7495" s="201"/>
      <c r="AW7495" s="201"/>
      <c r="AX7495" s="201"/>
      <c r="AZ7495" s="201"/>
      <c r="BB7495"/>
      <c r="BD7495" s="117" t="s">
        <v>9410</v>
      </c>
    </row>
    <row r="7496" spans="48:56" x14ac:dyDescent="0.25">
      <c r="AV7496" s="201"/>
      <c r="AW7496" s="201"/>
      <c r="AX7496" s="201"/>
      <c r="AZ7496" s="201"/>
      <c r="BB7496"/>
      <c r="BD7496" s="117" t="s">
        <v>9411</v>
      </c>
    </row>
    <row r="7497" spans="48:56" x14ac:dyDescent="0.25">
      <c r="AV7497" s="201"/>
      <c r="AW7497" s="201"/>
      <c r="AX7497" s="201"/>
      <c r="AZ7497" s="201"/>
      <c r="BB7497"/>
      <c r="BD7497" s="117" t="s">
        <v>9412</v>
      </c>
    </row>
    <row r="7498" spans="48:56" x14ac:dyDescent="0.25">
      <c r="AV7498" s="201"/>
      <c r="AW7498" s="201"/>
      <c r="AX7498" s="201"/>
      <c r="AZ7498" s="201"/>
      <c r="BB7498"/>
      <c r="BD7498" s="117" t="s">
        <v>9413</v>
      </c>
    </row>
    <row r="7499" spans="48:56" x14ac:dyDescent="0.25">
      <c r="AV7499" s="201"/>
      <c r="AW7499" s="201"/>
      <c r="AX7499" s="201"/>
      <c r="AZ7499" s="201"/>
      <c r="BB7499"/>
      <c r="BD7499" s="117" t="s">
        <v>9414</v>
      </c>
    </row>
    <row r="7500" spans="48:56" x14ac:dyDescent="0.25">
      <c r="AV7500" s="201"/>
      <c r="AW7500" s="201"/>
      <c r="AX7500" s="201"/>
      <c r="AZ7500" s="201"/>
      <c r="BB7500"/>
      <c r="BD7500" s="117" t="s">
        <v>9415</v>
      </c>
    </row>
    <row r="7501" spans="48:56" x14ac:dyDescent="0.25">
      <c r="AV7501" s="201"/>
      <c r="AW7501" s="201"/>
      <c r="AX7501" s="201"/>
      <c r="AZ7501" s="201"/>
      <c r="BB7501"/>
      <c r="BD7501" s="117" t="s">
        <v>9416</v>
      </c>
    </row>
    <row r="7502" spans="48:56" x14ac:dyDescent="0.25">
      <c r="AV7502" s="201"/>
      <c r="AW7502" s="201"/>
      <c r="AX7502" s="201"/>
      <c r="AZ7502" s="201"/>
      <c r="BB7502"/>
      <c r="BD7502" s="117" t="s">
        <v>9417</v>
      </c>
    </row>
    <row r="7503" spans="48:56" x14ac:dyDescent="0.25">
      <c r="AV7503" s="201"/>
      <c r="AW7503" s="201"/>
      <c r="AX7503" s="201"/>
      <c r="AZ7503" s="201"/>
      <c r="BB7503"/>
      <c r="BD7503" s="117" t="s">
        <v>9418</v>
      </c>
    </row>
    <row r="7504" spans="48:56" x14ac:dyDescent="0.25">
      <c r="AV7504" s="201"/>
      <c r="AW7504" s="201"/>
      <c r="AX7504" s="201"/>
      <c r="AZ7504" s="201"/>
      <c r="BB7504"/>
      <c r="BD7504" s="117" t="s">
        <v>9419</v>
      </c>
    </row>
    <row r="7505" spans="48:56" x14ac:dyDescent="0.25">
      <c r="AV7505" s="201"/>
      <c r="AW7505" s="201"/>
      <c r="AX7505" s="201"/>
      <c r="AZ7505" s="201"/>
      <c r="BB7505"/>
      <c r="BD7505" s="117" t="s">
        <v>9420</v>
      </c>
    </row>
    <row r="7506" spans="48:56" x14ac:dyDescent="0.25">
      <c r="AV7506" s="201"/>
      <c r="AW7506" s="201"/>
      <c r="AX7506" s="201"/>
      <c r="AZ7506" s="201"/>
      <c r="BB7506"/>
      <c r="BD7506" s="117" t="s">
        <v>9421</v>
      </c>
    </row>
    <row r="7507" spans="48:56" x14ac:dyDescent="0.25">
      <c r="AV7507" s="201"/>
      <c r="AW7507" s="201"/>
      <c r="AX7507" s="201"/>
      <c r="AZ7507" s="201"/>
      <c r="BB7507"/>
      <c r="BD7507" s="117" t="s">
        <v>9422</v>
      </c>
    </row>
    <row r="7508" spans="48:56" x14ac:dyDescent="0.25">
      <c r="AV7508" s="201"/>
      <c r="AW7508" s="201"/>
      <c r="AX7508" s="201"/>
      <c r="AZ7508" s="201"/>
      <c r="BB7508"/>
      <c r="BD7508" s="117" t="s">
        <v>9423</v>
      </c>
    </row>
    <row r="7509" spans="48:56" x14ac:dyDescent="0.25">
      <c r="AV7509" s="201"/>
      <c r="AW7509" s="201"/>
      <c r="AX7509" s="201"/>
      <c r="AZ7509" s="201"/>
      <c r="BB7509"/>
      <c r="BD7509" s="117" t="s">
        <v>9424</v>
      </c>
    </row>
    <row r="7510" spans="48:56" x14ac:dyDescent="0.25">
      <c r="AV7510" s="201"/>
      <c r="AW7510" s="201"/>
      <c r="AX7510" s="201"/>
      <c r="AZ7510" s="201"/>
      <c r="BB7510"/>
      <c r="BD7510" s="117" t="s">
        <v>9425</v>
      </c>
    </row>
    <row r="7511" spans="48:56" x14ac:dyDescent="0.25">
      <c r="AV7511" s="201"/>
      <c r="AW7511" s="201"/>
      <c r="AX7511" s="201"/>
      <c r="AZ7511" s="201"/>
      <c r="BB7511"/>
      <c r="BD7511" s="117" t="s">
        <v>9426</v>
      </c>
    </row>
    <row r="7512" spans="48:56" x14ac:dyDescent="0.25">
      <c r="AV7512" s="201"/>
      <c r="AW7512" s="201"/>
      <c r="AX7512" s="201"/>
      <c r="AZ7512" s="201"/>
      <c r="BB7512"/>
      <c r="BD7512" s="117" t="s">
        <v>9427</v>
      </c>
    </row>
    <row r="7513" spans="48:56" x14ac:dyDescent="0.25">
      <c r="AV7513" s="201"/>
      <c r="AW7513" s="201"/>
      <c r="AX7513" s="201"/>
      <c r="AZ7513" s="201"/>
      <c r="BB7513"/>
      <c r="BD7513" s="117" t="s">
        <v>9428</v>
      </c>
    </row>
    <row r="7514" spans="48:56" x14ac:dyDescent="0.25">
      <c r="AV7514" s="201"/>
      <c r="AW7514" s="201"/>
      <c r="AX7514" s="201"/>
      <c r="AZ7514" s="201"/>
      <c r="BB7514"/>
      <c r="BD7514" s="117" t="s">
        <v>9429</v>
      </c>
    </row>
    <row r="7515" spans="48:56" x14ac:dyDescent="0.25">
      <c r="AV7515" s="201"/>
      <c r="AW7515" s="201"/>
      <c r="AX7515" s="201"/>
      <c r="AZ7515" s="201"/>
      <c r="BB7515"/>
      <c r="BD7515" s="117" t="s">
        <v>9430</v>
      </c>
    </row>
    <row r="7516" spans="48:56" x14ac:dyDescent="0.25">
      <c r="AV7516" s="201"/>
      <c r="AW7516" s="201"/>
      <c r="AX7516" s="201"/>
      <c r="AZ7516" s="201"/>
      <c r="BB7516"/>
      <c r="BD7516" s="117" t="s">
        <v>9431</v>
      </c>
    </row>
    <row r="7517" spans="48:56" x14ac:dyDescent="0.25">
      <c r="AV7517" s="201"/>
      <c r="AW7517" s="201"/>
      <c r="AX7517" s="201"/>
      <c r="AZ7517" s="201"/>
      <c r="BB7517"/>
      <c r="BD7517" s="117" t="s">
        <v>9432</v>
      </c>
    </row>
    <row r="7518" spans="48:56" x14ac:dyDescent="0.25">
      <c r="AV7518" s="201"/>
      <c r="AW7518" s="201"/>
      <c r="AX7518" s="201"/>
      <c r="AZ7518" s="201"/>
      <c r="BB7518"/>
      <c r="BD7518" s="117" t="s">
        <v>9433</v>
      </c>
    </row>
    <row r="7519" spans="48:56" x14ac:dyDescent="0.25">
      <c r="AV7519" s="201"/>
      <c r="AW7519" s="201"/>
      <c r="AX7519" s="201"/>
      <c r="AZ7519" s="201"/>
      <c r="BB7519"/>
      <c r="BD7519" s="117" t="s">
        <v>9434</v>
      </c>
    </row>
    <row r="7520" spans="48:56" x14ac:dyDescent="0.25">
      <c r="AV7520" s="201"/>
      <c r="AW7520" s="201"/>
      <c r="AX7520" s="201"/>
      <c r="AZ7520" s="201"/>
      <c r="BB7520"/>
      <c r="BD7520" s="117" t="s">
        <v>9435</v>
      </c>
    </row>
    <row r="7521" spans="48:56" x14ac:dyDescent="0.25">
      <c r="AV7521" s="201"/>
      <c r="AW7521" s="201"/>
      <c r="AX7521" s="201"/>
      <c r="AZ7521" s="201"/>
      <c r="BB7521"/>
      <c r="BD7521" s="117" t="s">
        <v>9436</v>
      </c>
    </row>
    <row r="7522" spans="48:56" x14ac:dyDescent="0.25">
      <c r="AV7522" s="201"/>
      <c r="AW7522" s="201"/>
      <c r="AX7522" s="201"/>
      <c r="AZ7522" s="201"/>
      <c r="BB7522"/>
      <c r="BD7522" s="117" t="s">
        <v>9437</v>
      </c>
    </row>
    <row r="7523" spans="48:56" x14ac:dyDescent="0.25">
      <c r="AV7523" s="201"/>
      <c r="AW7523" s="201"/>
      <c r="AX7523" s="201"/>
      <c r="AZ7523" s="201"/>
      <c r="BB7523"/>
      <c r="BD7523" s="117" t="s">
        <v>9438</v>
      </c>
    </row>
    <row r="7524" spans="48:56" x14ac:dyDescent="0.25">
      <c r="AV7524" s="201"/>
      <c r="AW7524" s="201"/>
      <c r="AX7524" s="201"/>
      <c r="AZ7524" s="201"/>
      <c r="BB7524"/>
      <c r="BD7524" s="117" t="s">
        <v>9439</v>
      </c>
    </row>
    <row r="7525" spans="48:56" x14ac:dyDescent="0.25">
      <c r="AV7525" s="201"/>
      <c r="AW7525" s="201"/>
      <c r="AX7525" s="201"/>
      <c r="AZ7525" s="201"/>
      <c r="BB7525"/>
      <c r="BD7525" s="117" t="s">
        <v>9440</v>
      </c>
    </row>
    <row r="7526" spans="48:56" x14ac:dyDescent="0.25">
      <c r="AV7526" s="201"/>
      <c r="AW7526" s="201"/>
      <c r="AX7526" s="201"/>
      <c r="AZ7526" s="201"/>
      <c r="BB7526"/>
      <c r="BD7526" s="117" t="s">
        <v>9441</v>
      </c>
    </row>
    <row r="7527" spans="48:56" x14ac:dyDescent="0.25">
      <c r="AV7527" s="201"/>
      <c r="AW7527" s="201"/>
      <c r="AX7527" s="201"/>
      <c r="AZ7527" s="201"/>
      <c r="BB7527"/>
      <c r="BD7527" s="117" t="s">
        <v>9442</v>
      </c>
    </row>
    <row r="7528" spans="48:56" x14ac:dyDescent="0.25">
      <c r="AV7528" s="201"/>
      <c r="AW7528" s="201"/>
      <c r="AX7528" s="201"/>
      <c r="AZ7528" s="201"/>
      <c r="BB7528"/>
      <c r="BD7528" s="117" t="s">
        <v>9443</v>
      </c>
    </row>
    <row r="7529" spans="48:56" x14ac:dyDescent="0.25">
      <c r="AV7529" s="201"/>
      <c r="AW7529" s="201"/>
      <c r="AX7529" s="201"/>
      <c r="AZ7529" s="201"/>
      <c r="BB7529"/>
      <c r="BD7529" s="117" t="s">
        <v>9444</v>
      </c>
    </row>
    <row r="7530" spans="48:56" x14ac:dyDescent="0.25">
      <c r="AV7530" s="201"/>
      <c r="AW7530" s="201"/>
      <c r="AX7530" s="201"/>
      <c r="AZ7530" s="201"/>
      <c r="BB7530"/>
      <c r="BD7530" s="117" t="s">
        <v>9445</v>
      </c>
    </row>
    <row r="7531" spans="48:56" x14ac:dyDescent="0.25">
      <c r="AV7531" s="201"/>
      <c r="AW7531" s="201"/>
      <c r="AX7531" s="201"/>
      <c r="AZ7531" s="201"/>
      <c r="BB7531"/>
      <c r="BD7531" s="117" t="s">
        <v>9446</v>
      </c>
    </row>
    <row r="7532" spans="48:56" x14ac:dyDescent="0.25">
      <c r="AV7532" s="201"/>
      <c r="AW7532" s="201"/>
      <c r="AX7532" s="201"/>
      <c r="AZ7532" s="201"/>
      <c r="BB7532"/>
      <c r="BD7532" s="117" t="s">
        <v>9447</v>
      </c>
    </row>
    <row r="7533" spans="48:56" x14ac:dyDescent="0.25">
      <c r="AV7533" s="201"/>
      <c r="AW7533" s="201"/>
      <c r="AX7533" s="201"/>
      <c r="AZ7533" s="201"/>
      <c r="BB7533"/>
      <c r="BD7533" s="117" t="s">
        <v>9448</v>
      </c>
    </row>
    <row r="7534" spans="48:56" x14ac:dyDescent="0.25">
      <c r="AV7534" s="201"/>
      <c r="AW7534" s="201"/>
      <c r="AX7534" s="201"/>
      <c r="AZ7534" s="201"/>
      <c r="BB7534"/>
      <c r="BD7534" s="117" t="s">
        <v>9449</v>
      </c>
    </row>
    <row r="7535" spans="48:56" x14ac:dyDescent="0.25">
      <c r="AV7535" s="201"/>
      <c r="AW7535" s="201"/>
      <c r="AX7535" s="201"/>
      <c r="AZ7535" s="201"/>
      <c r="BB7535"/>
      <c r="BD7535" s="117" t="s">
        <v>9450</v>
      </c>
    </row>
    <row r="7536" spans="48:56" x14ac:dyDescent="0.25">
      <c r="AV7536" s="201"/>
      <c r="AW7536" s="201"/>
      <c r="AX7536" s="201"/>
      <c r="AZ7536" s="201"/>
      <c r="BB7536"/>
      <c r="BD7536" s="117" t="s">
        <v>9451</v>
      </c>
    </row>
    <row r="7537" spans="48:56" x14ac:dyDescent="0.25">
      <c r="AV7537" s="201"/>
      <c r="AW7537" s="201"/>
      <c r="AX7537" s="201"/>
      <c r="AZ7537" s="201"/>
      <c r="BB7537"/>
      <c r="BD7537" s="117" t="s">
        <v>9452</v>
      </c>
    </row>
    <row r="7538" spans="48:56" x14ac:dyDescent="0.25">
      <c r="AV7538" s="201"/>
      <c r="AW7538" s="201"/>
      <c r="AX7538" s="201"/>
      <c r="AZ7538" s="201"/>
      <c r="BB7538"/>
      <c r="BD7538" s="117" t="s">
        <v>9453</v>
      </c>
    </row>
    <row r="7539" spans="48:56" x14ac:dyDescent="0.25">
      <c r="AV7539" s="201"/>
      <c r="AW7539" s="201"/>
      <c r="AX7539" s="201"/>
      <c r="AZ7539" s="201"/>
      <c r="BB7539"/>
      <c r="BD7539" s="117" t="s">
        <v>9454</v>
      </c>
    </row>
    <row r="7540" spans="48:56" x14ac:dyDescent="0.25">
      <c r="AV7540" s="201"/>
      <c r="AW7540" s="201"/>
      <c r="AX7540" s="201"/>
      <c r="AZ7540" s="201"/>
      <c r="BB7540"/>
      <c r="BD7540" s="117" t="s">
        <v>9455</v>
      </c>
    </row>
    <row r="7541" spans="48:56" x14ac:dyDescent="0.25">
      <c r="AV7541" s="201"/>
      <c r="AW7541" s="201"/>
      <c r="AX7541" s="201"/>
      <c r="AZ7541" s="201"/>
      <c r="BB7541"/>
      <c r="BD7541" s="117" t="s">
        <v>9456</v>
      </c>
    </row>
    <row r="7542" spans="48:56" x14ac:dyDescent="0.25">
      <c r="AV7542" s="201"/>
      <c r="AW7542" s="201"/>
      <c r="AX7542" s="201"/>
      <c r="AZ7542" s="201"/>
      <c r="BB7542"/>
      <c r="BD7542" s="117" t="s">
        <v>9457</v>
      </c>
    </row>
    <row r="7543" spans="48:56" x14ac:dyDescent="0.25">
      <c r="AV7543" s="201"/>
      <c r="AW7543" s="201"/>
      <c r="AX7543" s="201"/>
      <c r="AZ7543" s="201"/>
      <c r="BB7543"/>
      <c r="BD7543" s="117" t="s">
        <v>9458</v>
      </c>
    </row>
    <row r="7544" spans="48:56" x14ac:dyDescent="0.25">
      <c r="AV7544" s="201"/>
      <c r="AW7544" s="201"/>
      <c r="AX7544" s="201"/>
      <c r="AZ7544" s="201"/>
      <c r="BB7544"/>
      <c r="BD7544" s="117" t="s">
        <v>9459</v>
      </c>
    </row>
    <row r="7545" spans="48:56" x14ac:dyDescent="0.25">
      <c r="AV7545" s="201"/>
      <c r="AW7545" s="201"/>
      <c r="AX7545" s="201"/>
      <c r="AZ7545" s="201"/>
      <c r="BB7545"/>
      <c r="BD7545" s="117" t="s">
        <v>9460</v>
      </c>
    </row>
    <row r="7546" spans="48:56" x14ac:dyDescent="0.25">
      <c r="AV7546" s="201"/>
      <c r="AW7546" s="201"/>
      <c r="AX7546" s="201"/>
      <c r="AZ7546" s="201"/>
      <c r="BB7546"/>
      <c r="BD7546" s="117" t="s">
        <v>9461</v>
      </c>
    </row>
    <row r="7547" spans="48:56" x14ac:dyDescent="0.25">
      <c r="AV7547" s="201"/>
      <c r="AW7547" s="201"/>
      <c r="AX7547" s="201"/>
      <c r="AZ7547" s="201"/>
      <c r="BB7547"/>
      <c r="BD7547" s="117" t="s">
        <v>9462</v>
      </c>
    </row>
    <row r="7548" spans="48:56" x14ac:dyDescent="0.25">
      <c r="AV7548" s="201"/>
      <c r="AW7548" s="201"/>
      <c r="AX7548" s="201"/>
      <c r="AZ7548" s="201"/>
      <c r="BB7548"/>
      <c r="BD7548" s="117" t="s">
        <v>9463</v>
      </c>
    </row>
    <row r="7549" spans="48:56" x14ac:dyDescent="0.25">
      <c r="AV7549" s="201"/>
      <c r="AW7549" s="201"/>
      <c r="AX7549" s="201"/>
      <c r="AZ7549" s="201"/>
      <c r="BB7549"/>
      <c r="BD7549" s="117" t="s">
        <v>9464</v>
      </c>
    </row>
    <row r="7550" spans="48:56" x14ac:dyDescent="0.25">
      <c r="AV7550" s="201"/>
      <c r="AW7550" s="201"/>
      <c r="AX7550" s="201"/>
      <c r="AZ7550" s="201"/>
      <c r="BB7550"/>
      <c r="BD7550" s="117" t="s">
        <v>9465</v>
      </c>
    </row>
    <row r="7551" spans="48:56" x14ac:dyDescent="0.25">
      <c r="AV7551" s="201"/>
      <c r="AW7551" s="201"/>
      <c r="AX7551" s="201"/>
      <c r="AZ7551" s="201"/>
      <c r="BB7551"/>
      <c r="BD7551" s="117" t="s">
        <v>9466</v>
      </c>
    </row>
    <row r="7552" spans="48:56" x14ac:dyDescent="0.25">
      <c r="AV7552" s="201"/>
      <c r="AW7552" s="201"/>
      <c r="AX7552" s="201"/>
      <c r="AZ7552" s="201"/>
      <c r="BB7552"/>
      <c r="BD7552" s="117" t="s">
        <v>9467</v>
      </c>
    </row>
    <row r="7553" spans="48:56" x14ac:dyDescent="0.25">
      <c r="AV7553" s="201"/>
      <c r="AW7553" s="201"/>
      <c r="AX7553" s="201"/>
      <c r="AZ7553" s="201"/>
      <c r="BB7553"/>
      <c r="BD7553" s="117" t="s">
        <v>9468</v>
      </c>
    </row>
    <row r="7554" spans="48:56" x14ac:dyDescent="0.25">
      <c r="AV7554" s="201"/>
      <c r="AW7554" s="201"/>
      <c r="AX7554" s="201"/>
      <c r="AZ7554" s="201"/>
      <c r="BB7554"/>
      <c r="BD7554" s="117" t="s">
        <v>9469</v>
      </c>
    </row>
    <row r="7555" spans="48:56" x14ac:dyDescent="0.25">
      <c r="AV7555" s="201"/>
      <c r="AW7555" s="201"/>
      <c r="AX7555" s="201"/>
      <c r="AZ7555" s="201"/>
      <c r="BB7555"/>
      <c r="BD7555" s="117" t="s">
        <v>9470</v>
      </c>
    </row>
    <row r="7556" spans="48:56" x14ac:dyDescent="0.25">
      <c r="AV7556" s="201"/>
      <c r="AW7556" s="201"/>
      <c r="AX7556" s="201"/>
      <c r="AZ7556" s="201"/>
      <c r="BB7556"/>
      <c r="BD7556" s="117" t="s">
        <v>9471</v>
      </c>
    </row>
    <row r="7557" spans="48:56" x14ac:dyDescent="0.25">
      <c r="AV7557" s="201"/>
      <c r="AW7557" s="201"/>
      <c r="AX7557" s="201"/>
      <c r="AZ7557" s="201"/>
      <c r="BB7557"/>
      <c r="BD7557" s="117" t="s">
        <v>9472</v>
      </c>
    </row>
    <row r="7558" spans="48:56" x14ac:dyDescent="0.25">
      <c r="AV7558" s="201"/>
      <c r="AW7558" s="201"/>
      <c r="AX7558" s="201"/>
      <c r="AZ7558" s="201"/>
      <c r="BB7558"/>
      <c r="BD7558" s="117" t="s">
        <v>9473</v>
      </c>
    </row>
    <row r="7559" spans="48:56" x14ac:dyDescent="0.25">
      <c r="AV7559" s="201"/>
      <c r="AW7559" s="201"/>
      <c r="AX7559" s="201"/>
      <c r="AZ7559" s="201"/>
      <c r="BB7559"/>
      <c r="BD7559" s="117" t="s">
        <v>9474</v>
      </c>
    </row>
    <row r="7560" spans="48:56" x14ac:dyDescent="0.25">
      <c r="AV7560" s="201"/>
      <c r="AW7560" s="201"/>
      <c r="AX7560" s="201"/>
      <c r="AZ7560" s="201"/>
      <c r="BB7560"/>
      <c r="BD7560" s="117" t="s">
        <v>9475</v>
      </c>
    </row>
    <row r="7561" spans="48:56" x14ac:dyDescent="0.25">
      <c r="AV7561" s="201"/>
      <c r="AW7561" s="201"/>
      <c r="AX7561" s="201"/>
      <c r="AZ7561" s="201"/>
      <c r="BB7561"/>
      <c r="BD7561" s="117" t="s">
        <v>9476</v>
      </c>
    </row>
    <row r="7562" spans="48:56" x14ac:dyDescent="0.25">
      <c r="AV7562" s="201"/>
      <c r="AW7562" s="201"/>
      <c r="AX7562" s="201"/>
      <c r="AZ7562" s="201"/>
      <c r="BB7562"/>
      <c r="BD7562" s="117" t="s">
        <v>9477</v>
      </c>
    </row>
    <row r="7563" spans="48:56" x14ac:dyDescent="0.25">
      <c r="AV7563" s="201"/>
      <c r="AW7563" s="201"/>
      <c r="AX7563" s="201"/>
      <c r="AZ7563" s="201"/>
      <c r="BB7563"/>
      <c r="BD7563" s="117" t="s">
        <v>9478</v>
      </c>
    </row>
    <row r="7564" spans="48:56" x14ac:dyDescent="0.25">
      <c r="AV7564" s="201"/>
      <c r="AW7564" s="201"/>
      <c r="AX7564" s="201"/>
      <c r="AZ7564" s="201"/>
      <c r="BB7564"/>
      <c r="BD7564" s="117" t="s">
        <v>9479</v>
      </c>
    </row>
    <row r="7565" spans="48:56" x14ac:dyDescent="0.25">
      <c r="AV7565" s="201"/>
      <c r="AW7565" s="201"/>
      <c r="AX7565" s="201"/>
      <c r="AZ7565" s="201"/>
      <c r="BB7565"/>
      <c r="BD7565" s="117" t="s">
        <v>9480</v>
      </c>
    </row>
    <row r="7566" spans="48:56" x14ac:dyDescent="0.25">
      <c r="AV7566" s="201"/>
      <c r="AW7566" s="201"/>
      <c r="AX7566" s="201"/>
      <c r="AZ7566" s="201"/>
      <c r="BB7566"/>
      <c r="BD7566" s="117" t="s">
        <v>9481</v>
      </c>
    </row>
    <row r="7567" spans="48:56" x14ac:dyDescent="0.25">
      <c r="AV7567" s="201"/>
      <c r="AW7567" s="201"/>
      <c r="AX7567" s="201"/>
      <c r="AZ7567" s="201"/>
      <c r="BB7567"/>
      <c r="BD7567" s="117" t="s">
        <v>9482</v>
      </c>
    </row>
    <row r="7568" spans="48:56" x14ac:dyDescent="0.25">
      <c r="AV7568" s="201"/>
      <c r="AW7568" s="201"/>
      <c r="AX7568" s="201"/>
      <c r="AZ7568" s="201"/>
      <c r="BB7568"/>
      <c r="BD7568" s="117" t="s">
        <v>9483</v>
      </c>
    </row>
    <row r="7569" spans="48:56" x14ac:dyDescent="0.25">
      <c r="AV7569" s="201"/>
      <c r="AW7569" s="201"/>
      <c r="AX7569" s="201"/>
      <c r="AZ7569" s="201"/>
      <c r="BB7569"/>
      <c r="BD7569" s="117" t="s">
        <v>9484</v>
      </c>
    </row>
    <row r="7570" spans="48:56" x14ac:dyDescent="0.25">
      <c r="AV7570" s="201"/>
      <c r="AW7570" s="201"/>
      <c r="AX7570" s="201"/>
      <c r="AZ7570" s="201"/>
      <c r="BB7570"/>
      <c r="BD7570" s="117" t="s">
        <v>9485</v>
      </c>
    </row>
    <row r="7571" spans="48:56" x14ac:dyDescent="0.25">
      <c r="AV7571" s="201"/>
      <c r="AW7571" s="201"/>
      <c r="AX7571" s="201"/>
      <c r="AZ7571" s="201"/>
      <c r="BB7571"/>
      <c r="BD7571" s="117" t="s">
        <v>9486</v>
      </c>
    </row>
    <row r="7572" spans="48:56" x14ac:dyDescent="0.25">
      <c r="AV7572" s="201"/>
      <c r="AW7572" s="201"/>
      <c r="AX7572" s="201"/>
      <c r="AZ7572" s="201"/>
      <c r="BB7572"/>
      <c r="BD7572" s="117" t="s">
        <v>9487</v>
      </c>
    </row>
    <row r="7573" spans="48:56" x14ac:dyDescent="0.25">
      <c r="AV7573" s="201"/>
      <c r="AW7573" s="201"/>
      <c r="AX7573" s="201"/>
      <c r="AZ7573" s="201"/>
      <c r="BB7573"/>
      <c r="BD7573" s="117" t="s">
        <v>9488</v>
      </c>
    </row>
    <row r="7574" spans="48:56" x14ac:dyDescent="0.25">
      <c r="AV7574" s="201"/>
      <c r="AW7574" s="201"/>
      <c r="AX7574" s="201"/>
      <c r="AZ7574" s="201"/>
      <c r="BB7574"/>
      <c r="BD7574" s="117" t="s">
        <v>9489</v>
      </c>
    </row>
    <row r="7575" spans="48:56" x14ac:dyDescent="0.25">
      <c r="AV7575" s="201"/>
      <c r="AW7575" s="201"/>
      <c r="AX7575" s="201"/>
      <c r="AZ7575" s="201"/>
      <c r="BB7575"/>
      <c r="BD7575" s="117" t="s">
        <v>9490</v>
      </c>
    </row>
    <row r="7576" spans="48:56" x14ac:dyDescent="0.25">
      <c r="AV7576" s="201"/>
      <c r="AW7576" s="201"/>
      <c r="AX7576" s="201"/>
      <c r="AZ7576" s="201"/>
      <c r="BB7576"/>
      <c r="BD7576" s="117" t="s">
        <v>9491</v>
      </c>
    </row>
    <row r="7577" spans="48:56" x14ac:dyDescent="0.25">
      <c r="AV7577" s="201"/>
      <c r="AW7577" s="201"/>
      <c r="AX7577" s="201"/>
      <c r="AZ7577" s="201"/>
      <c r="BB7577"/>
      <c r="BD7577" s="117" t="s">
        <v>9492</v>
      </c>
    </row>
    <row r="7578" spans="48:56" x14ac:dyDescent="0.25">
      <c r="AV7578" s="201"/>
      <c r="AW7578" s="201"/>
      <c r="AX7578" s="201"/>
      <c r="AZ7578" s="201"/>
      <c r="BB7578"/>
      <c r="BD7578" s="117" t="s">
        <v>9493</v>
      </c>
    </row>
    <row r="7579" spans="48:56" x14ac:dyDescent="0.25">
      <c r="AV7579" s="201"/>
      <c r="AW7579" s="201"/>
      <c r="AX7579" s="201"/>
      <c r="AZ7579" s="201"/>
      <c r="BB7579"/>
      <c r="BD7579" s="117" t="s">
        <v>9494</v>
      </c>
    </row>
    <row r="7580" spans="48:56" x14ac:dyDescent="0.25">
      <c r="AV7580" s="201"/>
      <c r="AW7580" s="201"/>
      <c r="AX7580" s="201"/>
      <c r="AZ7580" s="201"/>
      <c r="BB7580"/>
      <c r="BD7580" s="117" t="s">
        <v>9495</v>
      </c>
    </row>
    <row r="7581" spans="48:56" x14ac:dyDescent="0.25">
      <c r="AV7581" s="201"/>
      <c r="AW7581" s="201"/>
      <c r="AX7581" s="201"/>
      <c r="AZ7581" s="201"/>
      <c r="BB7581"/>
      <c r="BD7581" s="117" t="s">
        <v>9496</v>
      </c>
    </row>
    <row r="7582" spans="48:56" x14ac:dyDescent="0.25">
      <c r="AV7582" s="201"/>
      <c r="AW7582" s="201"/>
      <c r="AX7582" s="201"/>
      <c r="AZ7582" s="201"/>
      <c r="BB7582"/>
      <c r="BD7582" s="117" t="s">
        <v>9497</v>
      </c>
    </row>
    <row r="7583" spans="48:56" x14ac:dyDescent="0.25">
      <c r="AV7583" s="201"/>
      <c r="AW7583" s="201"/>
      <c r="AX7583" s="201"/>
      <c r="AZ7583" s="201"/>
      <c r="BB7583"/>
      <c r="BD7583" s="117" t="s">
        <v>9498</v>
      </c>
    </row>
    <row r="7584" spans="48:56" x14ac:dyDescent="0.25">
      <c r="AV7584" s="201"/>
      <c r="AW7584" s="201"/>
      <c r="AX7584" s="201"/>
      <c r="AZ7584" s="201"/>
      <c r="BB7584"/>
      <c r="BD7584" s="117" t="s">
        <v>9499</v>
      </c>
    </row>
    <row r="7585" spans="48:56" x14ac:dyDescent="0.25">
      <c r="AV7585" s="201"/>
      <c r="AW7585" s="201"/>
      <c r="AX7585" s="201"/>
      <c r="AZ7585" s="201"/>
      <c r="BB7585"/>
      <c r="BD7585" s="117" t="s">
        <v>9500</v>
      </c>
    </row>
    <row r="7586" spans="48:56" x14ac:dyDescent="0.25">
      <c r="AV7586" s="201"/>
      <c r="AW7586" s="201"/>
      <c r="AX7586" s="201"/>
      <c r="AZ7586" s="201"/>
      <c r="BB7586"/>
      <c r="BD7586" s="117" t="s">
        <v>9501</v>
      </c>
    </row>
    <row r="7587" spans="48:56" x14ac:dyDescent="0.25">
      <c r="AV7587" s="201"/>
      <c r="AW7587" s="201"/>
      <c r="AX7587" s="201"/>
      <c r="AZ7587" s="201"/>
      <c r="BB7587"/>
      <c r="BD7587" s="117" t="s">
        <v>9502</v>
      </c>
    </row>
    <row r="7588" spans="48:56" x14ac:dyDescent="0.25">
      <c r="AV7588" s="201"/>
      <c r="AW7588" s="201"/>
      <c r="AX7588" s="201"/>
      <c r="AZ7588" s="201"/>
      <c r="BB7588"/>
      <c r="BD7588" s="117" t="s">
        <v>9503</v>
      </c>
    </row>
    <row r="7589" spans="48:56" x14ac:dyDescent="0.25">
      <c r="AV7589" s="201"/>
      <c r="AW7589" s="201"/>
      <c r="AX7589" s="201"/>
      <c r="AZ7589" s="201"/>
      <c r="BB7589"/>
      <c r="BD7589" s="117" t="s">
        <v>9504</v>
      </c>
    </row>
    <row r="7590" spans="48:56" x14ac:dyDescent="0.25">
      <c r="AV7590" s="201"/>
      <c r="AW7590" s="201"/>
      <c r="AX7590" s="201"/>
      <c r="AZ7590" s="201"/>
      <c r="BB7590"/>
      <c r="BD7590" s="117" t="s">
        <v>9505</v>
      </c>
    </row>
    <row r="7591" spans="48:56" x14ac:dyDescent="0.25">
      <c r="AV7591" s="201"/>
      <c r="AW7591" s="201"/>
      <c r="AX7591" s="201"/>
      <c r="AZ7591" s="201"/>
      <c r="BB7591"/>
      <c r="BD7591" s="117" t="s">
        <v>9506</v>
      </c>
    </row>
    <row r="7592" spans="48:56" x14ac:dyDescent="0.25">
      <c r="AV7592" s="201"/>
      <c r="AW7592" s="201"/>
      <c r="AX7592" s="201"/>
      <c r="AZ7592" s="201"/>
      <c r="BB7592"/>
      <c r="BD7592" s="117" t="s">
        <v>9507</v>
      </c>
    </row>
    <row r="7593" spans="48:56" x14ac:dyDescent="0.25">
      <c r="AV7593" s="201"/>
      <c r="AW7593" s="201"/>
      <c r="AX7593" s="201"/>
      <c r="AZ7593" s="201"/>
      <c r="BB7593"/>
      <c r="BD7593" s="117" t="s">
        <v>9508</v>
      </c>
    </row>
    <row r="7594" spans="48:56" x14ac:dyDescent="0.25">
      <c r="AV7594" s="201"/>
      <c r="AW7594" s="201"/>
      <c r="AX7594" s="201"/>
      <c r="AZ7594" s="201"/>
      <c r="BB7594"/>
      <c r="BD7594" s="117" t="s">
        <v>9509</v>
      </c>
    </row>
    <row r="7595" spans="48:56" x14ac:dyDescent="0.25">
      <c r="AV7595" s="201"/>
      <c r="AW7595" s="201"/>
      <c r="AX7595" s="201"/>
      <c r="AZ7595" s="201"/>
      <c r="BB7595"/>
      <c r="BD7595" s="117" t="s">
        <v>9510</v>
      </c>
    </row>
    <row r="7596" spans="48:56" x14ac:dyDescent="0.25">
      <c r="AV7596" s="201"/>
      <c r="AW7596" s="201"/>
      <c r="AX7596" s="201"/>
      <c r="AZ7596" s="201"/>
      <c r="BB7596"/>
      <c r="BD7596" s="117" t="s">
        <v>9511</v>
      </c>
    </row>
    <row r="7597" spans="48:56" x14ac:dyDescent="0.25">
      <c r="AV7597" s="201"/>
      <c r="AW7597" s="201"/>
      <c r="AX7597" s="201"/>
      <c r="AZ7597" s="201"/>
      <c r="BB7597"/>
      <c r="BD7597" s="117" t="s">
        <v>9512</v>
      </c>
    </row>
    <row r="7598" spans="48:56" x14ac:dyDescent="0.25">
      <c r="AV7598" s="201"/>
      <c r="AW7598" s="201"/>
      <c r="AX7598" s="201"/>
      <c r="AZ7598" s="201"/>
      <c r="BB7598"/>
      <c r="BD7598" s="117" t="s">
        <v>9513</v>
      </c>
    </row>
    <row r="7599" spans="48:56" x14ac:dyDescent="0.25">
      <c r="AV7599" s="201"/>
      <c r="AW7599" s="201"/>
      <c r="AX7599" s="201"/>
      <c r="AZ7599" s="201"/>
      <c r="BB7599"/>
      <c r="BD7599" s="117" t="s">
        <v>9514</v>
      </c>
    </row>
    <row r="7600" spans="48:56" x14ac:dyDescent="0.25">
      <c r="AV7600" s="201"/>
      <c r="AW7600" s="201"/>
      <c r="AX7600" s="201"/>
      <c r="AZ7600" s="201"/>
      <c r="BB7600"/>
      <c r="BD7600" s="117" t="s">
        <v>9515</v>
      </c>
    </row>
    <row r="7601" spans="48:56" x14ac:dyDescent="0.25">
      <c r="AV7601" s="201"/>
      <c r="AW7601" s="201"/>
      <c r="AX7601" s="201"/>
      <c r="AZ7601" s="201"/>
      <c r="BB7601"/>
      <c r="BD7601" s="117" t="s">
        <v>9516</v>
      </c>
    </row>
    <row r="7602" spans="48:56" x14ac:dyDescent="0.25">
      <c r="AV7602" s="201"/>
      <c r="AW7602" s="201"/>
      <c r="AX7602" s="201"/>
      <c r="AZ7602" s="201"/>
      <c r="BB7602"/>
      <c r="BD7602" s="117" t="s">
        <v>9517</v>
      </c>
    </row>
    <row r="7603" spans="48:56" x14ac:dyDescent="0.25">
      <c r="AV7603" s="201"/>
      <c r="AW7603" s="201"/>
      <c r="AX7603" s="201"/>
      <c r="AZ7603" s="201"/>
      <c r="BB7603"/>
      <c r="BD7603" s="117" t="s">
        <v>9518</v>
      </c>
    </row>
    <row r="7604" spans="48:56" x14ac:dyDescent="0.25">
      <c r="AV7604" s="201"/>
      <c r="AW7604" s="201"/>
      <c r="AX7604" s="201"/>
      <c r="AZ7604" s="201"/>
      <c r="BB7604"/>
      <c r="BD7604" s="117" t="s">
        <v>9519</v>
      </c>
    </row>
    <row r="7605" spans="48:56" x14ac:dyDescent="0.25">
      <c r="AV7605" s="201"/>
      <c r="AW7605" s="201"/>
      <c r="AX7605" s="201"/>
      <c r="AZ7605" s="201"/>
      <c r="BB7605"/>
      <c r="BD7605" s="117" t="s">
        <v>9520</v>
      </c>
    </row>
    <row r="7606" spans="48:56" x14ac:dyDescent="0.25">
      <c r="AV7606" s="201"/>
      <c r="AW7606" s="201"/>
      <c r="AX7606" s="201"/>
      <c r="AZ7606" s="201"/>
      <c r="BB7606"/>
      <c r="BD7606" s="117" t="s">
        <v>9521</v>
      </c>
    </row>
    <row r="7607" spans="48:56" x14ac:dyDescent="0.25">
      <c r="AV7607" s="201"/>
      <c r="AW7607" s="201"/>
      <c r="AX7607" s="201"/>
      <c r="AZ7607" s="201"/>
      <c r="BB7607"/>
      <c r="BD7607" s="117" t="s">
        <v>9522</v>
      </c>
    </row>
    <row r="7608" spans="48:56" x14ac:dyDescent="0.25">
      <c r="AV7608" s="201"/>
      <c r="AW7608" s="201"/>
      <c r="AX7608" s="201"/>
      <c r="AZ7608" s="201"/>
      <c r="BB7608"/>
      <c r="BD7608" s="117" t="s">
        <v>9523</v>
      </c>
    </row>
    <row r="7609" spans="48:56" x14ac:dyDescent="0.25">
      <c r="AV7609" s="201"/>
      <c r="AW7609" s="201"/>
      <c r="AX7609" s="201"/>
      <c r="AZ7609" s="201"/>
      <c r="BB7609"/>
      <c r="BD7609" s="117" t="s">
        <v>9524</v>
      </c>
    </row>
    <row r="7610" spans="48:56" x14ac:dyDescent="0.25">
      <c r="AV7610" s="201"/>
      <c r="AW7610" s="201"/>
      <c r="AX7610" s="201"/>
      <c r="AZ7610" s="201"/>
      <c r="BB7610"/>
      <c r="BD7610" s="117" t="s">
        <v>9525</v>
      </c>
    </row>
    <row r="7611" spans="48:56" x14ac:dyDescent="0.25">
      <c r="AV7611" s="201"/>
      <c r="AW7611" s="201"/>
      <c r="AX7611" s="201"/>
      <c r="AZ7611" s="201"/>
      <c r="BB7611"/>
      <c r="BD7611" s="117" t="s">
        <v>9526</v>
      </c>
    </row>
    <row r="7612" spans="48:56" x14ac:dyDescent="0.25">
      <c r="AV7612" s="201"/>
      <c r="AW7612" s="201"/>
      <c r="AX7612" s="201"/>
      <c r="AZ7612" s="201"/>
      <c r="BB7612"/>
      <c r="BD7612" s="117" t="s">
        <v>9527</v>
      </c>
    </row>
    <row r="7613" spans="48:56" x14ac:dyDescent="0.25">
      <c r="AV7613" s="201"/>
      <c r="AW7613" s="201"/>
      <c r="AX7613" s="201"/>
      <c r="AZ7613" s="201"/>
      <c r="BB7613"/>
      <c r="BD7613" s="117" t="s">
        <v>9528</v>
      </c>
    </row>
    <row r="7614" spans="48:56" x14ac:dyDescent="0.25">
      <c r="AV7614" s="201"/>
      <c r="AW7614" s="201"/>
      <c r="AX7614" s="201"/>
      <c r="AZ7614" s="201"/>
      <c r="BB7614"/>
      <c r="BD7614" s="117" t="s">
        <v>9529</v>
      </c>
    </row>
    <row r="7615" spans="48:56" x14ac:dyDescent="0.25">
      <c r="AV7615" s="201"/>
      <c r="AW7615" s="201"/>
      <c r="AX7615" s="201"/>
      <c r="AZ7615" s="201"/>
      <c r="BB7615"/>
      <c r="BD7615" s="117" t="s">
        <v>9530</v>
      </c>
    </row>
    <row r="7616" spans="48:56" x14ac:dyDescent="0.25">
      <c r="AV7616" s="201"/>
      <c r="AW7616" s="201"/>
      <c r="AX7616" s="201"/>
      <c r="AZ7616" s="201"/>
      <c r="BB7616"/>
      <c r="BD7616" s="117" t="s">
        <v>9531</v>
      </c>
    </row>
    <row r="7617" spans="48:56" x14ac:dyDescent="0.25">
      <c r="AV7617" s="201"/>
      <c r="AW7617" s="201"/>
      <c r="AX7617" s="201"/>
      <c r="AZ7617" s="201"/>
      <c r="BB7617"/>
      <c r="BD7617" s="117" t="s">
        <v>9532</v>
      </c>
    </row>
    <row r="7618" spans="48:56" x14ac:dyDescent="0.25">
      <c r="AV7618" s="201"/>
      <c r="AW7618" s="201"/>
      <c r="AX7618" s="201"/>
      <c r="AZ7618" s="201"/>
      <c r="BB7618"/>
      <c r="BD7618" s="117" t="s">
        <v>9533</v>
      </c>
    </row>
    <row r="7619" spans="48:56" x14ac:dyDescent="0.25">
      <c r="AV7619" s="201"/>
      <c r="AW7619" s="201"/>
      <c r="AX7619" s="201"/>
      <c r="AZ7619" s="201"/>
      <c r="BB7619"/>
      <c r="BD7619" s="117" t="s">
        <v>9534</v>
      </c>
    </row>
    <row r="7620" spans="48:56" x14ac:dyDescent="0.25">
      <c r="AV7620" s="201"/>
      <c r="AW7620" s="201"/>
      <c r="AX7620" s="201"/>
      <c r="AZ7620" s="201"/>
      <c r="BB7620"/>
      <c r="BD7620" s="117" t="s">
        <v>9535</v>
      </c>
    </row>
    <row r="7621" spans="48:56" x14ac:dyDescent="0.25">
      <c r="AV7621" s="201"/>
      <c r="AW7621" s="201"/>
      <c r="AX7621" s="201"/>
      <c r="AZ7621" s="201"/>
      <c r="BB7621"/>
      <c r="BD7621" s="117" t="s">
        <v>9536</v>
      </c>
    </row>
    <row r="7622" spans="48:56" x14ac:dyDescent="0.25">
      <c r="AV7622" s="201"/>
      <c r="AW7622" s="201"/>
      <c r="AX7622" s="201"/>
      <c r="AZ7622" s="201"/>
      <c r="BB7622"/>
      <c r="BD7622" s="117" t="s">
        <v>9537</v>
      </c>
    </row>
    <row r="7623" spans="48:56" x14ac:dyDescent="0.25">
      <c r="AV7623" s="201"/>
      <c r="AW7623" s="201"/>
      <c r="AX7623" s="201"/>
      <c r="AZ7623" s="201"/>
      <c r="BB7623"/>
      <c r="BD7623" s="117" t="s">
        <v>9538</v>
      </c>
    </row>
    <row r="7624" spans="48:56" x14ac:dyDescent="0.25">
      <c r="AV7624" s="201"/>
      <c r="AW7624" s="201"/>
      <c r="AX7624" s="201"/>
      <c r="AZ7624" s="201"/>
      <c r="BB7624"/>
      <c r="BD7624" s="117" t="s">
        <v>9539</v>
      </c>
    </row>
    <row r="7625" spans="48:56" x14ac:dyDescent="0.25">
      <c r="AV7625" s="201"/>
      <c r="AW7625" s="201"/>
      <c r="AX7625" s="201"/>
      <c r="AZ7625" s="201"/>
      <c r="BB7625"/>
      <c r="BD7625" s="117" t="s">
        <v>9540</v>
      </c>
    </row>
    <row r="7626" spans="48:56" x14ac:dyDescent="0.25">
      <c r="AV7626" s="201"/>
      <c r="AW7626" s="201"/>
      <c r="AX7626" s="201"/>
      <c r="AZ7626" s="201"/>
      <c r="BB7626"/>
      <c r="BD7626" s="117" t="s">
        <v>9541</v>
      </c>
    </row>
    <row r="7627" spans="48:56" x14ac:dyDescent="0.25">
      <c r="AV7627" s="201"/>
      <c r="AW7627" s="201"/>
      <c r="AX7627" s="201"/>
      <c r="AZ7627" s="201"/>
      <c r="BB7627"/>
      <c r="BD7627" s="117" t="s">
        <v>9542</v>
      </c>
    </row>
    <row r="7628" spans="48:56" x14ac:dyDescent="0.25">
      <c r="AV7628" s="201"/>
      <c r="AW7628" s="201"/>
      <c r="AX7628" s="201"/>
      <c r="AZ7628" s="201"/>
      <c r="BB7628"/>
      <c r="BD7628" s="117" t="s">
        <v>9543</v>
      </c>
    </row>
    <row r="7629" spans="48:56" x14ac:dyDescent="0.25">
      <c r="AV7629" s="201"/>
      <c r="AW7629" s="201"/>
      <c r="AX7629" s="201"/>
      <c r="AZ7629" s="201"/>
      <c r="BB7629"/>
      <c r="BD7629" s="117" t="s">
        <v>9544</v>
      </c>
    </row>
    <row r="7630" spans="48:56" x14ac:dyDescent="0.25">
      <c r="AV7630" s="201"/>
      <c r="AW7630" s="201"/>
      <c r="AX7630" s="201"/>
      <c r="AZ7630" s="201"/>
      <c r="BB7630"/>
      <c r="BD7630" s="117" t="s">
        <v>9545</v>
      </c>
    </row>
    <row r="7631" spans="48:56" x14ac:dyDescent="0.25">
      <c r="AV7631" s="201"/>
      <c r="AW7631" s="201"/>
      <c r="AX7631" s="201"/>
      <c r="AZ7631" s="201"/>
      <c r="BB7631"/>
      <c r="BD7631" s="117" t="s">
        <v>9546</v>
      </c>
    </row>
    <row r="7632" spans="48:56" x14ac:dyDescent="0.25">
      <c r="AV7632" s="201"/>
      <c r="AW7632" s="201"/>
      <c r="AX7632" s="201"/>
      <c r="AZ7632" s="201"/>
      <c r="BB7632"/>
      <c r="BD7632" s="117" t="s">
        <v>9547</v>
      </c>
    </row>
    <row r="7633" spans="48:56" x14ac:dyDescent="0.25">
      <c r="AV7633" s="201"/>
      <c r="AW7633" s="201"/>
      <c r="AX7633" s="201"/>
      <c r="AZ7633" s="201"/>
      <c r="BB7633"/>
      <c r="BD7633" s="117" t="s">
        <v>9548</v>
      </c>
    </row>
    <row r="7634" spans="48:56" x14ac:dyDescent="0.25">
      <c r="AV7634" s="201"/>
      <c r="AW7634" s="201"/>
      <c r="AX7634" s="201"/>
      <c r="AZ7634" s="201"/>
      <c r="BB7634"/>
      <c r="BD7634" s="117" t="s">
        <v>9549</v>
      </c>
    </row>
    <row r="7635" spans="48:56" x14ac:dyDescent="0.25">
      <c r="AV7635" s="201"/>
      <c r="AW7635" s="201"/>
      <c r="AX7635" s="201"/>
      <c r="AZ7635" s="201"/>
      <c r="BB7635"/>
      <c r="BD7635" s="117" t="s">
        <v>9550</v>
      </c>
    </row>
    <row r="7636" spans="48:56" x14ac:dyDescent="0.25">
      <c r="AV7636" s="201"/>
      <c r="AW7636" s="201"/>
      <c r="AX7636" s="201"/>
      <c r="AZ7636" s="201"/>
      <c r="BB7636"/>
      <c r="BD7636" s="117" t="s">
        <v>9551</v>
      </c>
    </row>
    <row r="7637" spans="48:56" x14ac:dyDescent="0.25">
      <c r="AV7637" s="201"/>
      <c r="AW7637" s="201"/>
      <c r="AX7637" s="201"/>
      <c r="AZ7637" s="201"/>
      <c r="BB7637"/>
      <c r="BD7637" s="117" t="s">
        <v>9552</v>
      </c>
    </row>
    <row r="7638" spans="48:56" x14ac:dyDescent="0.25">
      <c r="AV7638" s="201"/>
      <c r="AW7638" s="201"/>
      <c r="AX7638" s="201"/>
      <c r="AZ7638" s="201"/>
      <c r="BB7638"/>
      <c r="BD7638" s="117" t="s">
        <v>9553</v>
      </c>
    </row>
    <row r="7639" spans="48:56" x14ac:dyDescent="0.25">
      <c r="AV7639" s="201"/>
      <c r="AW7639" s="201"/>
      <c r="AX7639" s="201"/>
      <c r="AZ7639" s="201"/>
      <c r="BB7639"/>
      <c r="BD7639" s="117" t="s">
        <v>9554</v>
      </c>
    </row>
    <row r="7640" spans="48:56" x14ac:dyDescent="0.25">
      <c r="AV7640" s="201"/>
      <c r="AW7640" s="201"/>
      <c r="AX7640" s="201"/>
      <c r="AZ7640" s="201"/>
      <c r="BB7640"/>
      <c r="BD7640" s="117" t="s">
        <v>9555</v>
      </c>
    </row>
    <row r="7641" spans="48:56" x14ac:dyDescent="0.25">
      <c r="AV7641" s="201"/>
      <c r="AW7641" s="201"/>
      <c r="AX7641" s="201"/>
      <c r="AZ7641" s="201"/>
      <c r="BB7641"/>
      <c r="BD7641" s="117" t="s">
        <v>9556</v>
      </c>
    </row>
    <row r="7642" spans="48:56" x14ac:dyDescent="0.25">
      <c r="AV7642" s="201"/>
      <c r="AW7642" s="201"/>
      <c r="AX7642" s="201"/>
      <c r="AZ7642" s="201"/>
      <c r="BB7642"/>
      <c r="BD7642" s="117" t="s">
        <v>9557</v>
      </c>
    </row>
    <row r="7643" spans="48:56" x14ac:dyDescent="0.25">
      <c r="AV7643" s="201"/>
      <c r="AW7643" s="201"/>
      <c r="AX7643" s="201"/>
      <c r="AZ7643" s="201"/>
      <c r="BB7643"/>
      <c r="BD7643" s="117" t="s">
        <v>9558</v>
      </c>
    </row>
    <row r="7644" spans="48:56" x14ac:dyDescent="0.25">
      <c r="AV7644" s="201"/>
      <c r="AW7644" s="201"/>
      <c r="AX7644" s="201"/>
      <c r="AZ7644" s="201"/>
      <c r="BB7644"/>
      <c r="BD7644" s="117" t="s">
        <v>9559</v>
      </c>
    </row>
    <row r="7645" spans="48:56" x14ac:dyDescent="0.25">
      <c r="AV7645" s="201"/>
      <c r="AW7645" s="201"/>
      <c r="AX7645" s="201"/>
      <c r="AZ7645" s="201"/>
      <c r="BB7645"/>
      <c r="BD7645" s="117" t="s">
        <v>9560</v>
      </c>
    </row>
    <row r="7646" spans="48:56" x14ac:dyDescent="0.25">
      <c r="AV7646" s="201"/>
      <c r="AW7646" s="201"/>
      <c r="AX7646" s="201"/>
      <c r="AZ7646" s="201"/>
      <c r="BB7646"/>
      <c r="BD7646" s="117" t="s">
        <v>9561</v>
      </c>
    </row>
    <row r="7647" spans="48:56" x14ac:dyDescent="0.25">
      <c r="AV7647" s="201"/>
      <c r="AW7647" s="201"/>
      <c r="AX7647" s="201"/>
      <c r="AZ7647" s="201"/>
      <c r="BB7647"/>
      <c r="BD7647" s="117" t="s">
        <v>9562</v>
      </c>
    </row>
    <row r="7648" spans="48:56" x14ac:dyDescent="0.25">
      <c r="AV7648" s="201"/>
      <c r="AW7648" s="201"/>
      <c r="AX7648" s="201"/>
      <c r="AZ7648" s="201"/>
      <c r="BB7648"/>
      <c r="BD7648" s="117" t="s">
        <v>9563</v>
      </c>
    </row>
    <row r="7649" spans="48:56" x14ac:dyDescent="0.25">
      <c r="AV7649" s="201"/>
      <c r="AW7649" s="201"/>
      <c r="AX7649" s="201"/>
      <c r="AZ7649" s="201"/>
      <c r="BB7649"/>
      <c r="BD7649" s="117" t="s">
        <v>9564</v>
      </c>
    </row>
    <row r="7650" spans="48:56" x14ac:dyDescent="0.25">
      <c r="AV7650" s="201"/>
      <c r="AW7650" s="201"/>
      <c r="AX7650" s="201"/>
      <c r="AZ7650" s="201"/>
      <c r="BB7650"/>
      <c r="BD7650" s="117" t="s">
        <v>9565</v>
      </c>
    </row>
    <row r="7651" spans="48:56" x14ac:dyDescent="0.25">
      <c r="AV7651" s="201"/>
      <c r="AW7651" s="201"/>
      <c r="AX7651" s="201"/>
      <c r="AZ7651" s="201"/>
      <c r="BB7651"/>
      <c r="BD7651" s="117" t="s">
        <v>9566</v>
      </c>
    </row>
    <row r="7652" spans="48:56" x14ac:dyDescent="0.25">
      <c r="AV7652" s="201"/>
      <c r="AW7652" s="201"/>
      <c r="AX7652" s="201"/>
      <c r="AZ7652" s="201"/>
      <c r="BB7652"/>
      <c r="BD7652" s="117" t="s">
        <v>9567</v>
      </c>
    </row>
    <row r="7653" spans="48:56" x14ac:dyDescent="0.25">
      <c r="AV7653" s="201"/>
      <c r="AW7653" s="201"/>
      <c r="AX7653" s="201"/>
      <c r="AZ7653" s="201"/>
      <c r="BB7653"/>
      <c r="BD7653" s="117" t="s">
        <v>9568</v>
      </c>
    </row>
    <row r="7654" spans="48:56" x14ac:dyDescent="0.25">
      <c r="AV7654" s="201"/>
      <c r="AW7654" s="201"/>
      <c r="AX7654" s="201"/>
      <c r="AZ7654" s="201"/>
      <c r="BB7654"/>
      <c r="BD7654" s="117" t="s">
        <v>9569</v>
      </c>
    </row>
    <row r="7655" spans="48:56" x14ac:dyDescent="0.25">
      <c r="AV7655" s="201"/>
      <c r="AW7655" s="201"/>
      <c r="AX7655" s="201"/>
      <c r="AZ7655" s="201"/>
      <c r="BB7655"/>
      <c r="BD7655" s="117" t="s">
        <v>9570</v>
      </c>
    </row>
    <row r="7656" spans="48:56" x14ac:dyDescent="0.25">
      <c r="AV7656" s="201"/>
      <c r="AW7656" s="201"/>
      <c r="AX7656" s="201"/>
      <c r="AZ7656" s="201"/>
      <c r="BB7656"/>
      <c r="BD7656" s="117" t="s">
        <v>9571</v>
      </c>
    </row>
    <row r="7657" spans="48:56" x14ac:dyDescent="0.25">
      <c r="AV7657" s="201"/>
      <c r="AW7657" s="201"/>
      <c r="AX7657" s="201"/>
      <c r="AZ7657" s="201"/>
      <c r="BB7657"/>
      <c r="BD7657" s="117" t="s">
        <v>9572</v>
      </c>
    </row>
    <row r="7658" spans="48:56" x14ac:dyDescent="0.25">
      <c r="AV7658" s="201"/>
      <c r="AW7658" s="201"/>
      <c r="AX7658" s="201"/>
      <c r="AZ7658" s="201"/>
      <c r="BB7658"/>
      <c r="BD7658" s="117" t="s">
        <v>9573</v>
      </c>
    </row>
    <row r="7659" spans="48:56" x14ac:dyDescent="0.25">
      <c r="AV7659" s="201"/>
      <c r="AW7659" s="201"/>
      <c r="AX7659" s="201"/>
      <c r="AZ7659" s="201"/>
      <c r="BB7659"/>
      <c r="BD7659" s="117" t="s">
        <v>9574</v>
      </c>
    </row>
    <row r="7660" spans="48:56" x14ac:dyDescent="0.25">
      <c r="AV7660" s="201"/>
      <c r="AW7660" s="201"/>
      <c r="AX7660" s="201"/>
      <c r="AZ7660" s="201"/>
      <c r="BB7660"/>
      <c r="BD7660" s="117" t="s">
        <v>9575</v>
      </c>
    </row>
    <row r="7661" spans="48:56" x14ac:dyDescent="0.25">
      <c r="AV7661" s="201"/>
      <c r="AW7661" s="201"/>
      <c r="AX7661" s="201"/>
      <c r="AZ7661" s="201"/>
      <c r="BB7661"/>
      <c r="BD7661" s="117" t="s">
        <v>9576</v>
      </c>
    </row>
    <row r="7662" spans="48:56" x14ac:dyDescent="0.25">
      <c r="AV7662" s="201"/>
      <c r="AW7662" s="201"/>
      <c r="AX7662" s="201"/>
      <c r="AZ7662" s="201"/>
      <c r="BB7662"/>
      <c r="BD7662" s="117" t="s">
        <v>9577</v>
      </c>
    </row>
    <row r="7663" spans="48:56" x14ac:dyDescent="0.25">
      <c r="AV7663" s="201"/>
      <c r="AW7663" s="201"/>
      <c r="AX7663" s="201"/>
      <c r="AZ7663" s="201"/>
      <c r="BB7663"/>
      <c r="BD7663" s="117" t="s">
        <v>9578</v>
      </c>
    </row>
    <row r="7664" spans="48:56" x14ac:dyDescent="0.25">
      <c r="AV7664" s="201"/>
      <c r="AW7664" s="201"/>
      <c r="AX7664" s="201"/>
      <c r="AZ7664" s="201"/>
      <c r="BB7664"/>
      <c r="BD7664" s="117" t="s">
        <v>9579</v>
      </c>
    </row>
    <row r="7665" spans="48:56" x14ac:dyDescent="0.25">
      <c r="AV7665" s="201"/>
      <c r="AW7665" s="201"/>
      <c r="AX7665" s="201"/>
      <c r="AZ7665" s="201"/>
      <c r="BB7665"/>
      <c r="BD7665" s="117" t="s">
        <v>9580</v>
      </c>
    </row>
    <row r="7666" spans="48:56" x14ac:dyDescent="0.25">
      <c r="AV7666" s="201"/>
      <c r="AW7666" s="201"/>
      <c r="AX7666" s="201"/>
      <c r="AZ7666" s="201"/>
      <c r="BB7666"/>
      <c r="BD7666" s="117" t="s">
        <v>9581</v>
      </c>
    </row>
    <row r="7667" spans="48:56" x14ac:dyDescent="0.25">
      <c r="AV7667" s="201"/>
      <c r="AW7667" s="201"/>
      <c r="AX7667" s="201"/>
      <c r="AZ7667" s="201"/>
      <c r="BB7667"/>
      <c r="BD7667" s="117" t="s">
        <v>9582</v>
      </c>
    </row>
    <row r="7668" spans="48:56" x14ac:dyDescent="0.25">
      <c r="AV7668" s="201"/>
      <c r="AW7668" s="201"/>
      <c r="AX7668" s="201"/>
      <c r="AZ7668" s="201"/>
      <c r="BB7668"/>
      <c r="BD7668" s="117" t="s">
        <v>9583</v>
      </c>
    </row>
    <row r="7669" spans="48:56" x14ac:dyDescent="0.25">
      <c r="AV7669" s="201"/>
      <c r="AW7669" s="201"/>
      <c r="AX7669" s="201"/>
      <c r="AZ7669" s="201"/>
      <c r="BB7669"/>
      <c r="BD7669" s="117" t="s">
        <v>9584</v>
      </c>
    </row>
    <row r="7670" spans="48:56" x14ac:dyDescent="0.25">
      <c r="AV7670" s="201"/>
      <c r="AW7670" s="201"/>
      <c r="AX7670" s="201"/>
      <c r="AZ7670" s="201"/>
      <c r="BB7670"/>
      <c r="BD7670" s="117" t="s">
        <v>9585</v>
      </c>
    </row>
    <row r="7671" spans="48:56" x14ac:dyDescent="0.25">
      <c r="AV7671" s="201"/>
      <c r="AW7671" s="201"/>
      <c r="AX7671" s="201"/>
      <c r="AZ7671" s="201"/>
      <c r="BB7671"/>
      <c r="BD7671" s="117" t="s">
        <v>9586</v>
      </c>
    </row>
    <row r="7672" spans="48:56" x14ac:dyDescent="0.25">
      <c r="AV7672" s="201"/>
      <c r="AW7672" s="201"/>
      <c r="AX7672" s="201"/>
      <c r="AZ7672" s="201"/>
      <c r="BB7672"/>
      <c r="BD7672" s="117" t="s">
        <v>9587</v>
      </c>
    </row>
    <row r="7673" spans="48:56" x14ac:dyDescent="0.25">
      <c r="AV7673" s="201"/>
      <c r="AW7673" s="201"/>
      <c r="AX7673" s="201"/>
      <c r="AZ7673" s="201"/>
      <c r="BB7673"/>
      <c r="BD7673" s="117" t="s">
        <v>9588</v>
      </c>
    </row>
    <row r="7674" spans="48:56" x14ac:dyDescent="0.25">
      <c r="AV7674" s="201"/>
      <c r="AW7674" s="201"/>
      <c r="AX7674" s="201"/>
      <c r="AZ7674" s="201"/>
      <c r="BB7674"/>
      <c r="BD7674" s="117" t="s">
        <v>9589</v>
      </c>
    </row>
    <row r="7675" spans="48:56" x14ac:dyDescent="0.25">
      <c r="AV7675" s="201"/>
      <c r="AW7675" s="201"/>
      <c r="AX7675" s="201"/>
      <c r="AZ7675" s="201"/>
      <c r="BB7675"/>
      <c r="BD7675" s="117" t="s">
        <v>9590</v>
      </c>
    </row>
    <row r="7676" spans="48:56" x14ac:dyDescent="0.25">
      <c r="AV7676" s="201"/>
      <c r="AW7676" s="201"/>
      <c r="AX7676" s="201"/>
      <c r="AZ7676" s="201"/>
      <c r="BB7676"/>
      <c r="BD7676" s="117" t="s">
        <v>9591</v>
      </c>
    </row>
    <row r="7677" spans="48:56" x14ac:dyDescent="0.25">
      <c r="AV7677" s="201"/>
      <c r="AW7677" s="201"/>
      <c r="AX7677" s="201"/>
      <c r="AZ7677" s="201"/>
      <c r="BB7677"/>
      <c r="BD7677" s="117" t="s">
        <v>9592</v>
      </c>
    </row>
    <row r="7678" spans="48:56" x14ac:dyDescent="0.25">
      <c r="AV7678" s="201"/>
      <c r="AW7678" s="201"/>
      <c r="AX7678" s="201"/>
      <c r="AZ7678" s="201"/>
      <c r="BB7678"/>
      <c r="BD7678" s="117" t="s">
        <v>9593</v>
      </c>
    </row>
    <row r="7679" spans="48:56" x14ac:dyDescent="0.25">
      <c r="AV7679" s="201"/>
      <c r="AW7679" s="201"/>
      <c r="AX7679" s="201"/>
      <c r="AZ7679" s="201"/>
      <c r="BB7679"/>
      <c r="BD7679" s="117" t="s">
        <v>9594</v>
      </c>
    </row>
    <row r="7680" spans="48:56" x14ac:dyDescent="0.25">
      <c r="AV7680" s="201"/>
      <c r="AW7680" s="201"/>
      <c r="AX7680" s="201"/>
      <c r="AZ7680" s="201"/>
      <c r="BB7680"/>
      <c r="BD7680" s="117" t="s">
        <v>9595</v>
      </c>
    </row>
    <row r="7681" spans="48:56" x14ac:dyDescent="0.25">
      <c r="AV7681" s="201"/>
      <c r="AW7681" s="201"/>
      <c r="AX7681" s="201"/>
      <c r="AZ7681" s="201"/>
      <c r="BB7681"/>
      <c r="BD7681" s="117" t="s">
        <v>9596</v>
      </c>
    </row>
    <row r="7682" spans="48:56" x14ac:dyDescent="0.25">
      <c r="AV7682" s="201"/>
      <c r="AW7682" s="201"/>
      <c r="AX7682" s="201"/>
      <c r="AZ7682" s="201"/>
      <c r="BB7682"/>
      <c r="BD7682" s="117" t="s">
        <v>9597</v>
      </c>
    </row>
    <row r="7683" spans="48:56" x14ac:dyDescent="0.25">
      <c r="AV7683" s="201"/>
      <c r="AW7683" s="201"/>
      <c r="AX7683" s="201"/>
      <c r="AZ7683" s="201"/>
      <c r="BB7683"/>
      <c r="BD7683" s="117" t="s">
        <v>9598</v>
      </c>
    </row>
    <row r="7684" spans="48:56" x14ac:dyDescent="0.25">
      <c r="AV7684" s="201"/>
      <c r="AW7684" s="201"/>
      <c r="AX7684" s="201"/>
      <c r="AZ7684" s="201"/>
      <c r="BB7684"/>
      <c r="BD7684" s="117" t="s">
        <v>9599</v>
      </c>
    </row>
    <row r="7685" spans="48:56" x14ac:dyDescent="0.25">
      <c r="AV7685" s="201"/>
      <c r="AW7685" s="201"/>
      <c r="AX7685" s="201"/>
      <c r="AZ7685" s="201"/>
      <c r="BB7685"/>
      <c r="BD7685" s="117" t="s">
        <v>9600</v>
      </c>
    </row>
    <row r="7686" spans="48:56" x14ac:dyDescent="0.25">
      <c r="AV7686" s="201"/>
      <c r="AW7686" s="201"/>
      <c r="AX7686" s="201"/>
      <c r="AZ7686" s="201"/>
      <c r="BB7686"/>
      <c r="BD7686" s="117" t="s">
        <v>9601</v>
      </c>
    </row>
    <row r="7687" spans="48:56" x14ac:dyDescent="0.25">
      <c r="AV7687" s="201"/>
      <c r="AW7687" s="201"/>
      <c r="AX7687" s="201"/>
      <c r="AZ7687" s="201"/>
      <c r="BB7687"/>
      <c r="BD7687" s="117" t="s">
        <v>9602</v>
      </c>
    </row>
    <row r="7688" spans="48:56" x14ac:dyDescent="0.25">
      <c r="AV7688" s="201"/>
      <c r="AW7688" s="201"/>
      <c r="AX7688" s="201"/>
      <c r="AZ7688" s="201"/>
      <c r="BB7688"/>
      <c r="BD7688" s="117" t="s">
        <v>9603</v>
      </c>
    </row>
    <row r="7689" spans="48:56" x14ac:dyDescent="0.25">
      <c r="AV7689" s="201"/>
      <c r="AW7689" s="201"/>
      <c r="AX7689" s="201"/>
      <c r="AZ7689" s="201"/>
      <c r="BB7689"/>
      <c r="BD7689" s="117" t="s">
        <v>9604</v>
      </c>
    </row>
    <row r="7690" spans="48:56" x14ac:dyDescent="0.25">
      <c r="AV7690" s="201"/>
      <c r="AW7690" s="201"/>
      <c r="AX7690" s="201"/>
      <c r="AZ7690" s="201"/>
      <c r="BB7690"/>
      <c r="BD7690" s="117" t="s">
        <v>9605</v>
      </c>
    </row>
    <row r="7691" spans="48:56" x14ac:dyDescent="0.25">
      <c r="AV7691" s="201"/>
      <c r="AW7691" s="201"/>
      <c r="AX7691" s="201"/>
      <c r="AZ7691" s="201"/>
      <c r="BB7691"/>
      <c r="BD7691" s="117" t="s">
        <v>9606</v>
      </c>
    </row>
    <row r="7692" spans="48:56" x14ac:dyDescent="0.25">
      <c r="AV7692" s="201"/>
      <c r="AW7692" s="201"/>
      <c r="AX7692" s="201"/>
      <c r="AZ7692" s="201"/>
      <c r="BB7692"/>
      <c r="BD7692" s="117" t="s">
        <v>9607</v>
      </c>
    </row>
    <row r="7693" spans="48:56" x14ac:dyDescent="0.25">
      <c r="AV7693" s="201"/>
      <c r="AW7693" s="201"/>
      <c r="AX7693" s="201"/>
      <c r="AZ7693" s="201"/>
      <c r="BB7693"/>
      <c r="BD7693" s="117" t="s">
        <v>9608</v>
      </c>
    </row>
    <row r="7694" spans="48:56" x14ac:dyDescent="0.25">
      <c r="AV7694" s="201"/>
      <c r="AW7694" s="201"/>
      <c r="AX7694" s="201"/>
      <c r="AZ7694" s="201"/>
      <c r="BB7694"/>
      <c r="BD7694" s="117" t="s">
        <v>9609</v>
      </c>
    </row>
    <row r="7695" spans="48:56" x14ac:dyDescent="0.25">
      <c r="AV7695" s="201"/>
      <c r="AW7695" s="201"/>
      <c r="AX7695" s="201"/>
      <c r="AZ7695" s="201"/>
      <c r="BB7695"/>
      <c r="BD7695" s="117" t="s">
        <v>9610</v>
      </c>
    </row>
    <row r="7696" spans="48:56" x14ac:dyDescent="0.25">
      <c r="AV7696" s="201"/>
      <c r="AW7696" s="201"/>
      <c r="AX7696" s="201"/>
      <c r="AZ7696" s="201"/>
      <c r="BB7696"/>
      <c r="BD7696" s="117" t="s">
        <v>9611</v>
      </c>
    </row>
    <row r="7697" spans="48:56" x14ac:dyDescent="0.25">
      <c r="AV7697" s="201"/>
      <c r="AW7697" s="201"/>
      <c r="AX7697" s="201"/>
      <c r="AZ7697" s="201"/>
      <c r="BB7697"/>
      <c r="BD7697" s="117" t="s">
        <v>9612</v>
      </c>
    </row>
    <row r="7698" spans="48:56" x14ac:dyDescent="0.25">
      <c r="AV7698" s="201"/>
      <c r="AW7698" s="201"/>
      <c r="AX7698" s="201"/>
      <c r="AZ7698" s="201"/>
      <c r="BB7698"/>
      <c r="BD7698" s="117" t="s">
        <v>9613</v>
      </c>
    </row>
    <row r="7699" spans="48:56" x14ac:dyDescent="0.25">
      <c r="AV7699" s="201"/>
      <c r="AW7699" s="201"/>
      <c r="AX7699" s="201"/>
      <c r="AZ7699" s="201"/>
      <c r="BB7699"/>
      <c r="BD7699" s="117" t="s">
        <v>9614</v>
      </c>
    </row>
    <row r="7700" spans="48:56" x14ac:dyDescent="0.25">
      <c r="AV7700" s="201"/>
      <c r="AW7700" s="201"/>
      <c r="AX7700" s="201"/>
      <c r="AZ7700" s="201"/>
      <c r="BB7700"/>
      <c r="BD7700" s="117" t="s">
        <v>9615</v>
      </c>
    </row>
    <row r="7701" spans="48:56" x14ac:dyDescent="0.25">
      <c r="AV7701" s="201"/>
      <c r="AW7701" s="201"/>
      <c r="AX7701" s="201"/>
      <c r="AZ7701" s="201"/>
      <c r="BB7701"/>
      <c r="BD7701" s="117" t="s">
        <v>9616</v>
      </c>
    </row>
    <row r="7702" spans="48:56" x14ac:dyDescent="0.25">
      <c r="AV7702" s="201"/>
      <c r="AW7702" s="201"/>
      <c r="AX7702" s="201"/>
      <c r="AZ7702" s="201"/>
      <c r="BB7702"/>
      <c r="BD7702" s="117" t="s">
        <v>9617</v>
      </c>
    </row>
    <row r="7703" spans="48:56" x14ac:dyDescent="0.25">
      <c r="AV7703" s="201"/>
      <c r="AW7703" s="201"/>
      <c r="AX7703" s="201"/>
      <c r="AZ7703" s="201"/>
      <c r="BB7703"/>
      <c r="BD7703" s="117" t="s">
        <v>9618</v>
      </c>
    </row>
    <row r="7704" spans="48:56" x14ac:dyDescent="0.25">
      <c r="AV7704" s="201"/>
      <c r="AW7704" s="201"/>
      <c r="AX7704" s="201"/>
      <c r="AZ7704" s="201"/>
      <c r="BB7704"/>
      <c r="BD7704" s="117" t="s">
        <v>9619</v>
      </c>
    </row>
    <row r="7705" spans="48:56" x14ac:dyDescent="0.25">
      <c r="AV7705" s="201"/>
      <c r="AW7705" s="201"/>
      <c r="AX7705" s="201"/>
      <c r="AZ7705" s="201"/>
      <c r="BB7705"/>
      <c r="BD7705" s="117" t="s">
        <v>9620</v>
      </c>
    </row>
    <row r="7706" spans="48:56" x14ac:dyDescent="0.25">
      <c r="AV7706" s="201"/>
      <c r="AW7706" s="201"/>
      <c r="AX7706" s="201"/>
      <c r="AZ7706" s="201"/>
      <c r="BB7706"/>
      <c r="BD7706" s="117" t="s">
        <v>9621</v>
      </c>
    </row>
    <row r="7707" spans="48:56" x14ac:dyDescent="0.25">
      <c r="AV7707" s="201"/>
      <c r="AW7707" s="201"/>
      <c r="AX7707" s="201"/>
      <c r="AZ7707" s="201"/>
      <c r="BB7707"/>
      <c r="BD7707" s="117" t="s">
        <v>9622</v>
      </c>
    </row>
    <row r="7708" spans="48:56" x14ac:dyDescent="0.25">
      <c r="AV7708" s="201"/>
      <c r="AW7708" s="201"/>
      <c r="AX7708" s="201"/>
      <c r="AZ7708" s="201"/>
      <c r="BB7708"/>
      <c r="BD7708" s="117" t="s">
        <v>9623</v>
      </c>
    </row>
    <row r="7709" spans="48:56" x14ac:dyDescent="0.25">
      <c r="AV7709" s="201"/>
      <c r="AW7709" s="201"/>
      <c r="AX7709" s="201"/>
      <c r="AZ7709" s="201"/>
      <c r="BB7709"/>
      <c r="BD7709" s="117" t="s">
        <v>9624</v>
      </c>
    </row>
    <row r="7710" spans="48:56" x14ac:dyDescent="0.25">
      <c r="AV7710" s="201"/>
      <c r="AW7710" s="201"/>
      <c r="AX7710" s="201"/>
      <c r="AZ7710" s="201"/>
      <c r="BB7710"/>
      <c r="BD7710" s="117" t="s">
        <v>9625</v>
      </c>
    </row>
    <row r="7711" spans="48:56" x14ac:dyDescent="0.25">
      <c r="AV7711" s="201"/>
      <c r="AW7711" s="201"/>
      <c r="AX7711" s="201"/>
      <c r="AZ7711" s="201"/>
      <c r="BB7711"/>
      <c r="BD7711" s="117" t="s">
        <v>9626</v>
      </c>
    </row>
    <row r="7712" spans="48:56" x14ac:dyDescent="0.25">
      <c r="AV7712" s="201"/>
      <c r="AW7712" s="201"/>
      <c r="AX7712" s="201"/>
      <c r="AZ7712" s="201"/>
      <c r="BB7712"/>
      <c r="BD7712" s="117" t="s">
        <v>9627</v>
      </c>
    </row>
    <row r="7713" spans="48:56" x14ac:dyDescent="0.25">
      <c r="AV7713" s="201"/>
      <c r="AW7713" s="201"/>
      <c r="AX7713" s="201"/>
      <c r="AZ7713" s="201"/>
      <c r="BB7713"/>
      <c r="BD7713" s="117" t="s">
        <v>9628</v>
      </c>
    </row>
    <row r="7714" spans="48:56" x14ac:dyDescent="0.25">
      <c r="AV7714" s="201"/>
      <c r="AW7714" s="201"/>
      <c r="AX7714" s="201"/>
      <c r="AZ7714" s="201"/>
      <c r="BB7714"/>
      <c r="BD7714" s="117" t="s">
        <v>9629</v>
      </c>
    </row>
    <row r="7715" spans="48:56" x14ac:dyDescent="0.25">
      <c r="AV7715" s="201"/>
      <c r="AW7715" s="201"/>
      <c r="AX7715" s="201"/>
      <c r="AZ7715" s="201"/>
      <c r="BB7715"/>
      <c r="BD7715" s="117" t="s">
        <v>9630</v>
      </c>
    </row>
    <row r="7716" spans="48:56" x14ac:dyDescent="0.25">
      <c r="AV7716" s="201"/>
      <c r="AW7716" s="201"/>
      <c r="AX7716" s="201"/>
      <c r="AZ7716" s="201"/>
      <c r="BB7716"/>
      <c r="BD7716" s="117" t="s">
        <v>9631</v>
      </c>
    </row>
    <row r="7717" spans="48:56" x14ac:dyDescent="0.25">
      <c r="AV7717" s="201"/>
      <c r="AW7717" s="201"/>
      <c r="AX7717" s="201"/>
      <c r="AZ7717" s="201"/>
      <c r="BB7717"/>
      <c r="BD7717" s="117" t="s">
        <v>9632</v>
      </c>
    </row>
    <row r="7718" spans="48:56" x14ac:dyDescent="0.25">
      <c r="AV7718" s="201"/>
      <c r="AW7718" s="201"/>
      <c r="AX7718" s="201"/>
      <c r="AZ7718" s="201"/>
      <c r="BB7718"/>
      <c r="BD7718" s="117" t="s">
        <v>9633</v>
      </c>
    </row>
    <row r="7719" spans="48:56" x14ac:dyDescent="0.25">
      <c r="AV7719" s="201"/>
      <c r="AW7719" s="201"/>
      <c r="AX7719" s="201"/>
      <c r="AZ7719" s="201"/>
      <c r="BB7719"/>
      <c r="BD7719" s="117" t="s">
        <v>9634</v>
      </c>
    </row>
    <row r="7720" spans="48:56" x14ac:dyDescent="0.25">
      <c r="AV7720" s="201"/>
      <c r="AW7720" s="201"/>
      <c r="AX7720" s="201"/>
      <c r="AZ7720" s="201"/>
      <c r="BB7720"/>
      <c r="BD7720" s="117" t="s">
        <v>9635</v>
      </c>
    </row>
    <row r="7721" spans="48:56" x14ac:dyDescent="0.25">
      <c r="AV7721" s="201"/>
      <c r="AW7721" s="201"/>
      <c r="AX7721" s="201"/>
      <c r="AZ7721" s="201"/>
      <c r="BB7721"/>
      <c r="BD7721" s="117" t="s">
        <v>9636</v>
      </c>
    </row>
    <row r="7722" spans="48:56" x14ac:dyDescent="0.25">
      <c r="AV7722" s="201"/>
      <c r="AW7722" s="201"/>
      <c r="AX7722" s="201"/>
      <c r="AZ7722" s="201"/>
      <c r="BB7722"/>
      <c r="BD7722" s="117" t="s">
        <v>9637</v>
      </c>
    </row>
    <row r="7723" spans="48:56" x14ac:dyDescent="0.25">
      <c r="AV7723" s="201"/>
      <c r="AW7723" s="201"/>
      <c r="AX7723" s="201"/>
      <c r="AZ7723" s="201"/>
      <c r="BB7723"/>
      <c r="BD7723" s="117" t="s">
        <v>9638</v>
      </c>
    </row>
    <row r="7724" spans="48:56" x14ac:dyDescent="0.25">
      <c r="AV7724" s="201"/>
      <c r="AW7724" s="201"/>
      <c r="AX7724" s="201"/>
      <c r="AZ7724" s="201"/>
      <c r="BB7724"/>
      <c r="BD7724" s="117" t="s">
        <v>9639</v>
      </c>
    </row>
    <row r="7725" spans="48:56" x14ac:dyDescent="0.25">
      <c r="AV7725" s="201"/>
      <c r="AW7725" s="201"/>
      <c r="AX7725" s="201"/>
      <c r="AZ7725" s="201"/>
      <c r="BB7725"/>
      <c r="BD7725" s="117" t="s">
        <v>9640</v>
      </c>
    </row>
    <row r="7726" spans="48:56" x14ac:dyDescent="0.25">
      <c r="AV7726" s="201"/>
      <c r="AW7726" s="201"/>
      <c r="AX7726" s="201"/>
      <c r="AZ7726" s="201"/>
      <c r="BB7726"/>
      <c r="BD7726" s="117" t="s">
        <v>9641</v>
      </c>
    </row>
    <row r="7727" spans="48:56" x14ac:dyDescent="0.25">
      <c r="AV7727" s="201"/>
      <c r="AW7727" s="201"/>
      <c r="AX7727" s="201"/>
      <c r="AZ7727" s="201"/>
      <c r="BB7727"/>
      <c r="BD7727" s="117" t="s">
        <v>9642</v>
      </c>
    </row>
    <row r="7728" spans="48:56" x14ac:dyDescent="0.25">
      <c r="AV7728" s="201"/>
      <c r="AW7728" s="201"/>
      <c r="AX7728" s="201"/>
      <c r="AZ7728" s="201"/>
      <c r="BB7728"/>
      <c r="BD7728" s="117" t="s">
        <v>9643</v>
      </c>
    </row>
    <row r="7729" spans="48:56" x14ac:dyDescent="0.25">
      <c r="AV7729" s="201"/>
      <c r="AW7729" s="201"/>
      <c r="AX7729" s="201"/>
      <c r="AZ7729" s="201"/>
      <c r="BB7729"/>
      <c r="BD7729" s="117" t="s">
        <v>9644</v>
      </c>
    </row>
    <row r="7730" spans="48:56" x14ac:dyDescent="0.25">
      <c r="AV7730" s="201"/>
      <c r="AW7730" s="201"/>
      <c r="AX7730" s="201"/>
      <c r="AZ7730" s="201"/>
      <c r="BB7730"/>
      <c r="BD7730" s="117" t="s">
        <v>9645</v>
      </c>
    </row>
    <row r="7731" spans="48:56" x14ac:dyDescent="0.25">
      <c r="AV7731" s="201"/>
      <c r="AW7731" s="201"/>
      <c r="AX7731" s="201"/>
      <c r="AZ7731" s="201"/>
      <c r="BB7731"/>
      <c r="BD7731" s="117" t="s">
        <v>9646</v>
      </c>
    </row>
    <row r="7732" spans="48:56" x14ac:dyDescent="0.25">
      <c r="AV7732" s="201"/>
      <c r="AW7732" s="201"/>
      <c r="AX7732" s="201"/>
      <c r="AZ7732" s="201"/>
      <c r="BB7732"/>
      <c r="BD7732" s="117" t="s">
        <v>9647</v>
      </c>
    </row>
    <row r="7733" spans="48:56" x14ac:dyDescent="0.25">
      <c r="AV7733" s="201"/>
      <c r="AW7733" s="201"/>
      <c r="AX7733" s="201"/>
      <c r="AZ7733" s="201"/>
      <c r="BB7733"/>
      <c r="BD7733" s="117" t="s">
        <v>9648</v>
      </c>
    </row>
    <row r="7734" spans="48:56" x14ac:dyDescent="0.25">
      <c r="AV7734" s="201"/>
      <c r="AW7734" s="201"/>
      <c r="AX7734" s="201"/>
      <c r="AZ7734" s="201"/>
      <c r="BB7734"/>
      <c r="BD7734" s="117" t="s">
        <v>9649</v>
      </c>
    </row>
    <row r="7735" spans="48:56" x14ac:dyDescent="0.25">
      <c r="AV7735" s="201"/>
      <c r="AW7735" s="201"/>
      <c r="AX7735" s="201"/>
      <c r="AZ7735" s="201"/>
      <c r="BB7735"/>
      <c r="BD7735" s="117" t="s">
        <v>9650</v>
      </c>
    </row>
    <row r="7736" spans="48:56" x14ac:dyDescent="0.25">
      <c r="AV7736" s="201"/>
      <c r="AW7736" s="201"/>
      <c r="AX7736" s="201"/>
      <c r="AZ7736" s="201"/>
      <c r="BB7736"/>
      <c r="BD7736" s="117" t="s">
        <v>9651</v>
      </c>
    </row>
    <row r="7737" spans="48:56" x14ac:dyDescent="0.25">
      <c r="AV7737" s="201"/>
      <c r="AW7737" s="201"/>
      <c r="AX7737" s="201"/>
      <c r="AZ7737" s="201"/>
      <c r="BB7737"/>
      <c r="BD7737" s="117" t="s">
        <v>9652</v>
      </c>
    </row>
    <row r="7738" spans="48:56" x14ac:dyDescent="0.25">
      <c r="AV7738" s="201"/>
      <c r="AW7738" s="201"/>
      <c r="AX7738" s="201"/>
      <c r="AZ7738" s="201"/>
      <c r="BB7738"/>
      <c r="BD7738" s="117" t="s">
        <v>9653</v>
      </c>
    </row>
    <row r="7739" spans="48:56" x14ac:dyDescent="0.25">
      <c r="AV7739" s="201"/>
      <c r="AW7739" s="201"/>
      <c r="AX7739" s="201"/>
      <c r="AZ7739" s="201"/>
      <c r="BB7739"/>
      <c r="BD7739" s="117" t="s">
        <v>9654</v>
      </c>
    </row>
    <row r="7740" spans="48:56" x14ac:dyDescent="0.25">
      <c r="AV7740" s="201"/>
      <c r="AW7740" s="201"/>
      <c r="AX7740" s="201"/>
      <c r="AZ7740" s="201"/>
      <c r="BB7740"/>
      <c r="BD7740" s="117" t="s">
        <v>9655</v>
      </c>
    </row>
    <row r="7741" spans="48:56" x14ac:dyDescent="0.25">
      <c r="AV7741" s="201"/>
      <c r="AW7741" s="201"/>
      <c r="AX7741" s="201"/>
      <c r="AZ7741" s="201"/>
      <c r="BB7741"/>
      <c r="BD7741" s="117" t="s">
        <v>9656</v>
      </c>
    </row>
    <row r="7742" spans="48:56" x14ac:dyDescent="0.25">
      <c r="AV7742" s="201"/>
      <c r="AW7742" s="201"/>
      <c r="AX7742" s="201"/>
      <c r="AZ7742" s="201"/>
      <c r="BB7742"/>
      <c r="BD7742" s="117" t="s">
        <v>9657</v>
      </c>
    </row>
    <row r="7743" spans="48:56" x14ac:dyDescent="0.25">
      <c r="AV7743" s="201"/>
      <c r="AW7743" s="201"/>
      <c r="AX7743" s="201"/>
      <c r="AZ7743" s="201"/>
      <c r="BB7743"/>
      <c r="BD7743" s="117" t="s">
        <v>9658</v>
      </c>
    </row>
    <row r="7744" spans="48:56" x14ac:dyDescent="0.25">
      <c r="AV7744" s="201"/>
      <c r="AW7744" s="201"/>
      <c r="AX7744" s="201"/>
      <c r="AZ7744" s="201"/>
      <c r="BB7744"/>
      <c r="BD7744" s="117" t="s">
        <v>9659</v>
      </c>
    </row>
    <row r="7745" spans="48:56" x14ac:dyDescent="0.25">
      <c r="AV7745" s="201"/>
      <c r="AW7745" s="201"/>
      <c r="AX7745" s="201"/>
      <c r="AZ7745" s="201"/>
      <c r="BB7745"/>
      <c r="BD7745" s="117" t="s">
        <v>9660</v>
      </c>
    </row>
    <row r="7746" spans="48:56" x14ac:dyDescent="0.25">
      <c r="AV7746" s="201"/>
      <c r="AW7746" s="201"/>
      <c r="AX7746" s="201"/>
      <c r="AZ7746" s="201"/>
      <c r="BB7746"/>
      <c r="BD7746" s="117" t="s">
        <v>9661</v>
      </c>
    </row>
    <row r="7747" spans="48:56" x14ac:dyDescent="0.25">
      <c r="AV7747" s="201"/>
      <c r="AW7747" s="201"/>
      <c r="AX7747" s="201"/>
      <c r="AZ7747" s="201"/>
      <c r="BB7747"/>
      <c r="BD7747" s="117" t="s">
        <v>9662</v>
      </c>
    </row>
    <row r="7748" spans="48:56" x14ac:dyDescent="0.25">
      <c r="AV7748" s="201"/>
      <c r="AW7748" s="201"/>
      <c r="AX7748" s="201"/>
      <c r="AZ7748" s="201"/>
      <c r="BB7748"/>
      <c r="BD7748" s="117" t="s">
        <v>9663</v>
      </c>
    </row>
    <row r="7749" spans="48:56" x14ac:dyDescent="0.25">
      <c r="AV7749" s="201"/>
      <c r="AW7749" s="201"/>
      <c r="AX7749" s="201"/>
      <c r="AZ7749" s="201"/>
      <c r="BB7749"/>
      <c r="BD7749" s="117" t="s">
        <v>9664</v>
      </c>
    </row>
    <row r="7750" spans="48:56" x14ac:dyDescent="0.25">
      <c r="AV7750" s="201"/>
      <c r="AW7750" s="201"/>
      <c r="AX7750" s="201"/>
      <c r="AZ7750" s="201"/>
      <c r="BB7750"/>
      <c r="BD7750" s="117" t="s">
        <v>9665</v>
      </c>
    </row>
    <row r="7751" spans="48:56" x14ac:dyDescent="0.25">
      <c r="AV7751" s="201"/>
      <c r="AW7751" s="201"/>
      <c r="AX7751" s="201"/>
      <c r="AZ7751" s="201"/>
      <c r="BB7751"/>
      <c r="BD7751" s="117" t="s">
        <v>9666</v>
      </c>
    </row>
    <row r="7752" spans="48:56" x14ac:dyDescent="0.25">
      <c r="AV7752" s="201"/>
      <c r="AW7752" s="201"/>
      <c r="AX7752" s="201"/>
      <c r="AZ7752" s="201"/>
      <c r="BB7752"/>
      <c r="BD7752" s="117" t="s">
        <v>9667</v>
      </c>
    </row>
    <row r="7753" spans="48:56" x14ac:dyDescent="0.25">
      <c r="AV7753" s="201"/>
      <c r="AW7753" s="201"/>
      <c r="AX7753" s="201"/>
      <c r="AZ7753" s="201"/>
      <c r="BB7753"/>
      <c r="BD7753" s="117" t="s">
        <v>9668</v>
      </c>
    </row>
    <row r="7754" spans="48:56" x14ac:dyDescent="0.25">
      <c r="AV7754" s="201"/>
      <c r="AW7754" s="201"/>
      <c r="AX7754" s="201"/>
      <c r="AZ7754" s="201"/>
      <c r="BB7754"/>
      <c r="BD7754" s="117" t="s">
        <v>9669</v>
      </c>
    </row>
    <row r="7755" spans="48:56" x14ac:dyDescent="0.25">
      <c r="AV7755" s="201"/>
      <c r="AW7755" s="201"/>
      <c r="AX7755" s="201"/>
      <c r="AZ7755" s="201"/>
      <c r="BB7755"/>
      <c r="BD7755" s="117" t="s">
        <v>9670</v>
      </c>
    </row>
    <row r="7756" spans="48:56" x14ac:dyDescent="0.25">
      <c r="AV7756" s="201"/>
      <c r="AW7756" s="201"/>
      <c r="AX7756" s="201"/>
      <c r="AZ7756" s="201"/>
      <c r="BB7756"/>
      <c r="BD7756" s="117" t="s">
        <v>9671</v>
      </c>
    </row>
    <row r="7757" spans="48:56" x14ac:dyDescent="0.25">
      <c r="AV7757" s="201"/>
      <c r="AW7757" s="201"/>
      <c r="AX7757" s="201"/>
      <c r="AZ7757" s="201"/>
      <c r="BB7757"/>
      <c r="BD7757" s="117" t="s">
        <v>9672</v>
      </c>
    </row>
    <row r="7758" spans="48:56" x14ac:dyDescent="0.25">
      <c r="AV7758" s="201"/>
      <c r="AW7758" s="201"/>
      <c r="AX7758" s="201"/>
      <c r="AZ7758" s="201"/>
      <c r="BB7758"/>
      <c r="BD7758" s="117" t="s">
        <v>9673</v>
      </c>
    </row>
    <row r="7759" spans="48:56" x14ac:dyDescent="0.25">
      <c r="AV7759" s="201"/>
      <c r="AW7759" s="201"/>
      <c r="AX7759" s="201"/>
      <c r="AZ7759" s="201"/>
      <c r="BB7759"/>
      <c r="BD7759" s="117" t="s">
        <v>9674</v>
      </c>
    </row>
    <row r="7760" spans="48:56" x14ac:dyDescent="0.25">
      <c r="AV7760" s="201"/>
      <c r="AW7760" s="201"/>
      <c r="AX7760" s="201"/>
      <c r="AZ7760" s="201"/>
      <c r="BB7760"/>
      <c r="BD7760" s="117" t="s">
        <v>9675</v>
      </c>
    </row>
    <row r="7761" spans="48:56" x14ac:dyDescent="0.25">
      <c r="AV7761" s="201"/>
      <c r="AW7761" s="201"/>
      <c r="AX7761" s="201"/>
      <c r="AZ7761" s="201"/>
      <c r="BB7761"/>
      <c r="BD7761" s="117" t="s">
        <v>9676</v>
      </c>
    </row>
    <row r="7762" spans="48:56" x14ac:dyDescent="0.25">
      <c r="AV7762" s="201"/>
      <c r="AW7762" s="201"/>
      <c r="AX7762" s="201"/>
      <c r="AZ7762" s="201"/>
      <c r="BB7762"/>
      <c r="BD7762" s="117" t="s">
        <v>9677</v>
      </c>
    </row>
    <row r="7763" spans="48:56" x14ac:dyDescent="0.25">
      <c r="AV7763" s="201"/>
      <c r="AW7763" s="201"/>
      <c r="AX7763" s="201"/>
      <c r="AZ7763" s="201"/>
      <c r="BB7763"/>
      <c r="BD7763" s="117" t="s">
        <v>9678</v>
      </c>
    </row>
    <row r="7764" spans="48:56" x14ac:dyDescent="0.25">
      <c r="AV7764" s="201"/>
      <c r="AW7764" s="201"/>
      <c r="AX7764" s="201"/>
      <c r="AZ7764" s="201"/>
      <c r="BB7764"/>
      <c r="BD7764" s="117" t="s">
        <v>9679</v>
      </c>
    </row>
    <row r="7765" spans="48:56" x14ac:dyDescent="0.25">
      <c r="AV7765" s="201"/>
      <c r="AW7765" s="201"/>
      <c r="AX7765" s="201"/>
      <c r="AZ7765" s="201"/>
      <c r="BB7765"/>
      <c r="BD7765" s="117" t="s">
        <v>9680</v>
      </c>
    </row>
    <row r="7766" spans="48:56" x14ac:dyDescent="0.25">
      <c r="AV7766" s="201"/>
      <c r="AW7766" s="201"/>
      <c r="AX7766" s="201"/>
      <c r="AZ7766" s="201"/>
      <c r="BB7766"/>
      <c r="BD7766" s="117" t="s">
        <v>9681</v>
      </c>
    </row>
    <row r="7767" spans="48:56" x14ac:dyDescent="0.25">
      <c r="AV7767" s="201"/>
      <c r="AW7767" s="201"/>
      <c r="AX7767" s="201"/>
      <c r="AZ7767" s="201"/>
      <c r="BB7767"/>
      <c r="BD7767" s="117" t="s">
        <v>9682</v>
      </c>
    </row>
    <row r="7768" spans="48:56" x14ac:dyDescent="0.25">
      <c r="AV7768" s="201"/>
      <c r="AW7768" s="201"/>
      <c r="AX7768" s="201"/>
      <c r="AZ7768" s="201"/>
      <c r="BB7768"/>
      <c r="BD7768" s="117" t="s">
        <v>9683</v>
      </c>
    </row>
    <row r="7769" spans="48:56" x14ac:dyDescent="0.25">
      <c r="AV7769" s="201"/>
      <c r="AW7769" s="201"/>
      <c r="AX7769" s="201"/>
      <c r="AZ7769" s="201"/>
      <c r="BB7769"/>
      <c r="BD7769" s="117" t="s">
        <v>9684</v>
      </c>
    </row>
    <row r="7770" spans="48:56" x14ac:dyDescent="0.25">
      <c r="AV7770" s="201"/>
      <c r="AW7770" s="201"/>
      <c r="AX7770" s="201"/>
      <c r="AZ7770" s="201"/>
      <c r="BB7770"/>
      <c r="BD7770" s="117" t="s">
        <v>9685</v>
      </c>
    </row>
    <row r="7771" spans="48:56" x14ac:dyDescent="0.25">
      <c r="AV7771" s="201"/>
      <c r="AW7771" s="201"/>
      <c r="AX7771" s="201"/>
      <c r="AZ7771" s="201"/>
      <c r="BB7771"/>
      <c r="BD7771" s="117" t="s">
        <v>9686</v>
      </c>
    </row>
    <row r="7772" spans="48:56" x14ac:dyDescent="0.25">
      <c r="AV7772" s="201"/>
      <c r="AW7772" s="201"/>
      <c r="AX7772" s="201"/>
      <c r="AZ7772" s="201"/>
      <c r="BB7772"/>
      <c r="BD7772" s="117" t="s">
        <v>9687</v>
      </c>
    </row>
    <row r="7773" spans="48:56" x14ac:dyDescent="0.25">
      <c r="AV7773" s="201"/>
      <c r="AW7773" s="201"/>
      <c r="AX7773" s="201"/>
      <c r="AZ7773" s="201"/>
      <c r="BB7773"/>
      <c r="BD7773" s="117" t="s">
        <v>9688</v>
      </c>
    </row>
    <row r="7774" spans="48:56" x14ac:dyDescent="0.25">
      <c r="AV7774" s="201"/>
      <c r="AW7774" s="201"/>
      <c r="AX7774" s="201"/>
      <c r="AZ7774" s="201"/>
      <c r="BB7774"/>
      <c r="BD7774" s="117" t="s">
        <v>9689</v>
      </c>
    </row>
    <row r="7775" spans="48:56" x14ac:dyDescent="0.25">
      <c r="AV7775" s="201"/>
      <c r="AW7775" s="201"/>
      <c r="AX7775" s="201"/>
      <c r="AZ7775" s="201"/>
      <c r="BB7775"/>
      <c r="BD7775" s="117" t="s">
        <v>9690</v>
      </c>
    </row>
    <row r="7776" spans="48:56" x14ac:dyDescent="0.25">
      <c r="AV7776" s="201"/>
      <c r="AW7776" s="201"/>
      <c r="AX7776" s="201"/>
      <c r="AZ7776" s="201"/>
      <c r="BB7776"/>
      <c r="BD7776" s="117" t="s">
        <v>9691</v>
      </c>
    </row>
    <row r="7777" spans="48:56" x14ac:dyDescent="0.25">
      <c r="AV7777" s="201"/>
      <c r="AW7777" s="201"/>
      <c r="AX7777" s="201"/>
      <c r="AZ7777" s="201"/>
      <c r="BB7777"/>
      <c r="BD7777" s="117" t="s">
        <v>9692</v>
      </c>
    </row>
    <row r="7778" spans="48:56" x14ac:dyDescent="0.25">
      <c r="AV7778" s="201"/>
      <c r="AW7778" s="201"/>
      <c r="AX7778" s="201"/>
      <c r="AZ7778" s="201"/>
      <c r="BB7778"/>
      <c r="BD7778" s="117" t="s">
        <v>9693</v>
      </c>
    </row>
    <row r="7779" spans="48:56" x14ac:dyDescent="0.25">
      <c r="AV7779" s="201"/>
      <c r="AW7779" s="201"/>
      <c r="AX7779" s="201"/>
      <c r="AZ7779" s="201"/>
      <c r="BB7779"/>
      <c r="BD7779" s="117" t="s">
        <v>9694</v>
      </c>
    </row>
    <row r="7780" spans="48:56" x14ac:dyDescent="0.25">
      <c r="AV7780" s="201"/>
      <c r="AW7780" s="201"/>
      <c r="AX7780" s="201"/>
      <c r="AZ7780" s="201"/>
      <c r="BB7780"/>
      <c r="BD7780" s="117" t="s">
        <v>9695</v>
      </c>
    </row>
    <row r="7781" spans="48:56" x14ac:dyDescent="0.25">
      <c r="AV7781" s="201"/>
      <c r="AW7781" s="201"/>
      <c r="AX7781" s="201"/>
      <c r="AZ7781" s="201"/>
      <c r="BB7781"/>
      <c r="BD7781" s="117" t="s">
        <v>9696</v>
      </c>
    </row>
    <row r="7782" spans="48:56" x14ac:dyDescent="0.25">
      <c r="AV7782" s="201"/>
      <c r="AW7782" s="201"/>
      <c r="AX7782" s="201"/>
      <c r="AZ7782" s="201"/>
      <c r="BB7782"/>
      <c r="BD7782" s="117" t="s">
        <v>9697</v>
      </c>
    </row>
    <row r="7783" spans="48:56" x14ac:dyDescent="0.25">
      <c r="AV7783" s="201"/>
      <c r="AW7783" s="201"/>
      <c r="AX7783" s="201"/>
      <c r="AZ7783" s="201"/>
      <c r="BB7783"/>
      <c r="BD7783" s="117" t="s">
        <v>9698</v>
      </c>
    </row>
    <row r="7784" spans="48:56" x14ac:dyDescent="0.25">
      <c r="AV7784" s="201"/>
      <c r="AW7784" s="201"/>
      <c r="AX7784" s="201"/>
      <c r="AZ7784" s="201"/>
      <c r="BB7784"/>
      <c r="BD7784" s="117" t="s">
        <v>9699</v>
      </c>
    </row>
    <row r="7785" spans="48:56" x14ac:dyDescent="0.25">
      <c r="AV7785" s="201"/>
      <c r="AW7785" s="201"/>
      <c r="AX7785" s="201"/>
      <c r="AZ7785" s="201"/>
      <c r="BB7785"/>
      <c r="BD7785" s="117" t="s">
        <v>9700</v>
      </c>
    </row>
    <row r="7786" spans="48:56" x14ac:dyDescent="0.25">
      <c r="AV7786" s="201"/>
      <c r="AW7786" s="201"/>
      <c r="AX7786" s="201"/>
      <c r="AZ7786" s="201"/>
      <c r="BB7786"/>
      <c r="BD7786" s="117" t="s">
        <v>9701</v>
      </c>
    </row>
    <row r="7787" spans="48:56" x14ac:dyDescent="0.25">
      <c r="AV7787" s="201"/>
      <c r="AW7787" s="201"/>
      <c r="AX7787" s="201"/>
      <c r="AZ7787" s="201"/>
      <c r="BB7787"/>
      <c r="BD7787" s="117" t="s">
        <v>9702</v>
      </c>
    </row>
    <row r="7788" spans="48:56" x14ac:dyDescent="0.25">
      <c r="AV7788" s="201"/>
      <c r="AW7788" s="201"/>
      <c r="AX7788" s="201"/>
      <c r="AZ7788" s="201"/>
      <c r="BB7788"/>
      <c r="BD7788" s="117" t="s">
        <v>9703</v>
      </c>
    </row>
    <row r="7789" spans="48:56" x14ac:dyDescent="0.25">
      <c r="AV7789" s="201"/>
      <c r="AW7789" s="201"/>
      <c r="AX7789" s="201"/>
      <c r="AZ7789" s="201"/>
      <c r="BB7789"/>
      <c r="BD7789" s="117" t="s">
        <v>9704</v>
      </c>
    </row>
    <row r="7790" spans="48:56" x14ac:dyDescent="0.25">
      <c r="AV7790" s="201"/>
      <c r="AW7790" s="201"/>
      <c r="AX7790" s="201"/>
      <c r="AZ7790" s="201"/>
      <c r="BB7790"/>
      <c r="BD7790" s="117" t="s">
        <v>9705</v>
      </c>
    </row>
    <row r="7791" spans="48:56" x14ac:dyDescent="0.25">
      <c r="AV7791" s="201"/>
      <c r="AW7791" s="201"/>
      <c r="AX7791" s="201"/>
      <c r="AZ7791" s="201"/>
      <c r="BB7791"/>
      <c r="BD7791" s="117" t="s">
        <v>9706</v>
      </c>
    </row>
    <row r="7792" spans="48:56" x14ac:dyDescent="0.25">
      <c r="AV7792" s="201"/>
      <c r="AW7792" s="201"/>
      <c r="AX7792" s="201"/>
      <c r="AZ7792" s="201"/>
      <c r="BB7792"/>
      <c r="BD7792" s="117" t="s">
        <v>9707</v>
      </c>
    </row>
    <row r="7793" spans="48:56" x14ac:dyDescent="0.25">
      <c r="AV7793" s="201"/>
      <c r="AW7793" s="201"/>
      <c r="AX7793" s="201"/>
      <c r="AZ7793" s="201"/>
      <c r="BB7793"/>
      <c r="BD7793" s="117" t="s">
        <v>9708</v>
      </c>
    </row>
    <row r="7794" spans="48:56" x14ac:dyDescent="0.25">
      <c r="AV7794" s="201"/>
      <c r="AW7794" s="201"/>
      <c r="AX7794" s="201"/>
      <c r="AZ7794" s="201"/>
      <c r="BB7794"/>
      <c r="BD7794" s="117" t="s">
        <v>9709</v>
      </c>
    </row>
    <row r="7795" spans="48:56" x14ac:dyDescent="0.25">
      <c r="AV7795" s="201"/>
      <c r="AW7795" s="201"/>
      <c r="AX7795" s="201"/>
      <c r="AZ7795" s="201"/>
      <c r="BB7795"/>
      <c r="BD7795" s="117" t="s">
        <v>9710</v>
      </c>
    </row>
    <row r="7796" spans="48:56" x14ac:dyDescent="0.25">
      <c r="AV7796" s="201"/>
      <c r="AW7796" s="201"/>
      <c r="AX7796" s="201"/>
      <c r="AZ7796" s="201"/>
      <c r="BB7796"/>
      <c r="BD7796" s="117" t="s">
        <v>9711</v>
      </c>
    </row>
    <row r="7797" spans="48:56" x14ac:dyDescent="0.25">
      <c r="AV7797" s="201"/>
      <c r="AW7797" s="201"/>
      <c r="AX7797" s="201"/>
      <c r="AZ7797" s="201"/>
      <c r="BB7797"/>
      <c r="BD7797" s="117" t="s">
        <v>9712</v>
      </c>
    </row>
    <row r="7798" spans="48:56" x14ac:dyDescent="0.25">
      <c r="AV7798" s="201"/>
      <c r="AW7798" s="201"/>
      <c r="AX7798" s="201"/>
      <c r="AZ7798" s="201"/>
      <c r="BB7798"/>
      <c r="BD7798" s="117" t="s">
        <v>9713</v>
      </c>
    </row>
    <row r="7799" spans="48:56" x14ac:dyDescent="0.25">
      <c r="AV7799" s="201"/>
      <c r="AW7799" s="201"/>
      <c r="AX7799" s="201"/>
      <c r="AZ7799" s="201"/>
      <c r="BB7799"/>
      <c r="BD7799" s="117" t="s">
        <v>9714</v>
      </c>
    </row>
    <row r="7800" spans="48:56" x14ac:dyDescent="0.25">
      <c r="AV7800" s="201"/>
      <c r="AW7800" s="201"/>
      <c r="AX7800" s="201"/>
      <c r="AZ7800" s="201"/>
      <c r="BB7800"/>
      <c r="BD7800" s="117" t="s">
        <v>9715</v>
      </c>
    </row>
    <row r="7801" spans="48:56" x14ac:dyDescent="0.25">
      <c r="AV7801" s="201"/>
      <c r="AW7801" s="201"/>
      <c r="AX7801" s="201"/>
      <c r="AZ7801" s="201"/>
      <c r="BB7801"/>
      <c r="BD7801" s="117" t="s">
        <v>9716</v>
      </c>
    </row>
    <row r="7802" spans="48:56" x14ac:dyDescent="0.25">
      <c r="AV7802" s="201"/>
      <c r="AW7802" s="201"/>
      <c r="AX7802" s="201"/>
      <c r="AZ7802" s="201"/>
      <c r="BB7802"/>
      <c r="BD7802" s="117" t="s">
        <v>9717</v>
      </c>
    </row>
    <row r="7803" spans="48:56" x14ac:dyDescent="0.25">
      <c r="AV7803" s="201"/>
      <c r="AW7803" s="201"/>
      <c r="AX7803" s="201"/>
      <c r="AZ7803" s="201"/>
      <c r="BB7803"/>
      <c r="BD7803" s="117" t="s">
        <v>9718</v>
      </c>
    </row>
    <row r="7804" spans="48:56" x14ac:dyDescent="0.25">
      <c r="AV7804" s="201"/>
      <c r="AW7804" s="201"/>
      <c r="AX7804" s="201"/>
      <c r="AZ7804" s="201"/>
      <c r="BB7804"/>
      <c r="BD7804" s="117" t="s">
        <v>9719</v>
      </c>
    </row>
    <row r="7805" spans="48:56" x14ac:dyDescent="0.25">
      <c r="AV7805" s="201"/>
      <c r="AW7805" s="201"/>
      <c r="AX7805" s="201"/>
      <c r="AZ7805" s="201"/>
      <c r="BB7805"/>
      <c r="BD7805" s="117" t="s">
        <v>9720</v>
      </c>
    </row>
    <row r="7806" spans="48:56" x14ac:dyDescent="0.25">
      <c r="AV7806" s="201"/>
      <c r="AW7806" s="201"/>
      <c r="AX7806" s="201"/>
      <c r="AZ7806" s="201"/>
      <c r="BB7806"/>
      <c r="BD7806" s="117" t="s">
        <v>9721</v>
      </c>
    </row>
    <row r="7807" spans="48:56" x14ac:dyDescent="0.25">
      <c r="AV7807" s="201"/>
      <c r="AW7807" s="201"/>
      <c r="AX7807" s="201"/>
      <c r="AZ7807" s="201"/>
      <c r="BB7807"/>
      <c r="BD7807" s="117" t="s">
        <v>9722</v>
      </c>
    </row>
    <row r="7808" spans="48:56" x14ac:dyDescent="0.25">
      <c r="AV7808" s="201"/>
      <c r="AW7808" s="201"/>
      <c r="AX7808" s="201"/>
      <c r="AZ7808" s="201"/>
      <c r="BB7808"/>
      <c r="BD7808" s="117" t="s">
        <v>9723</v>
      </c>
    </row>
    <row r="7809" spans="48:56" x14ac:dyDescent="0.25">
      <c r="AV7809" s="201"/>
      <c r="AW7809" s="201"/>
      <c r="AX7809" s="201"/>
      <c r="AZ7809" s="201"/>
      <c r="BB7809"/>
      <c r="BD7809" s="117" t="s">
        <v>9724</v>
      </c>
    </row>
    <row r="7810" spans="48:56" x14ac:dyDescent="0.25">
      <c r="AV7810" s="201"/>
      <c r="AW7810" s="201"/>
      <c r="AX7810" s="201"/>
      <c r="AZ7810" s="201"/>
      <c r="BB7810"/>
      <c r="BD7810" s="117" t="s">
        <v>9725</v>
      </c>
    </row>
    <row r="7811" spans="48:56" x14ac:dyDescent="0.25">
      <c r="AV7811" s="201"/>
      <c r="AW7811" s="201"/>
      <c r="AX7811" s="201"/>
      <c r="AZ7811" s="201"/>
      <c r="BB7811"/>
      <c r="BD7811" s="117" t="s">
        <v>9726</v>
      </c>
    </row>
    <row r="7812" spans="48:56" x14ac:dyDescent="0.25">
      <c r="AV7812" s="201"/>
      <c r="AW7812" s="201"/>
      <c r="AX7812" s="201"/>
      <c r="AZ7812" s="201"/>
      <c r="BB7812"/>
      <c r="BD7812" s="117" t="s">
        <v>9727</v>
      </c>
    </row>
    <row r="7813" spans="48:56" x14ac:dyDescent="0.25">
      <c r="AV7813" s="201"/>
      <c r="AW7813" s="201"/>
      <c r="AX7813" s="201"/>
      <c r="AZ7813" s="201"/>
      <c r="BB7813"/>
      <c r="BD7813" s="117" t="s">
        <v>9728</v>
      </c>
    </row>
    <row r="7814" spans="48:56" x14ac:dyDescent="0.25">
      <c r="AV7814" s="201"/>
      <c r="AW7814" s="201"/>
      <c r="AX7814" s="201"/>
      <c r="AZ7814" s="201"/>
      <c r="BB7814"/>
      <c r="BD7814" s="117" t="s">
        <v>9729</v>
      </c>
    </row>
    <row r="7815" spans="48:56" x14ac:dyDescent="0.25">
      <c r="AV7815" s="201"/>
      <c r="AW7815" s="201"/>
      <c r="AX7815" s="201"/>
      <c r="AZ7815" s="201"/>
      <c r="BB7815"/>
      <c r="BD7815" s="117" t="s">
        <v>9730</v>
      </c>
    </row>
    <row r="7816" spans="48:56" x14ac:dyDescent="0.25">
      <c r="AV7816" s="201"/>
      <c r="AW7816" s="201"/>
      <c r="AX7816" s="201"/>
      <c r="AZ7816" s="201"/>
      <c r="BB7816"/>
      <c r="BD7816" s="117" t="s">
        <v>9731</v>
      </c>
    </row>
    <row r="7817" spans="48:56" x14ac:dyDescent="0.25">
      <c r="AV7817" s="201"/>
      <c r="AW7817" s="201"/>
      <c r="AX7817" s="201"/>
      <c r="AZ7817" s="201"/>
      <c r="BB7817"/>
      <c r="BD7817" s="117" t="s">
        <v>9732</v>
      </c>
    </row>
    <row r="7818" spans="48:56" x14ac:dyDescent="0.25">
      <c r="AV7818" s="201"/>
      <c r="AW7818" s="201"/>
      <c r="AX7818" s="201"/>
      <c r="AZ7818" s="201"/>
      <c r="BB7818"/>
      <c r="BD7818" s="117" t="s">
        <v>9733</v>
      </c>
    </row>
    <row r="7819" spans="48:56" x14ac:dyDescent="0.25">
      <c r="AV7819" s="201"/>
      <c r="AW7819" s="201"/>
      <c r="AX7819" s="201"/>
      <c r="AZ7819" s="201"/>
      <c r="BB7819"/>
      <c r="BD7819" s="117" t="s">
        <v>9734</v>
      </c>
    </row>
    <row r="7820" spans="48:56" x14ac:dyDescent="0.25">
      <c r="AV7820" s="201"/>
      <c r="AW7820" s="201"/>
      <c r="AX7820" s="201"/>
      <c r="AZ7820" s="201"/>
      <c r="BB7820"/>
      <c r="BD7820" s="117" t="s">
        <v>9735</v>
      </c>
    </row>
    <row r="7821" spans="48:56" x14ac:dyDescent="0.25">
      <c r="AV7821" s="201"/>
      <c r="AW7821" s="201"/>
      <c r="AX7821" s="201"/>
      <c r="AZ7821" s="201"/>
      <c r="BB7821"/>
      <c r="BD7821" s="117" t="s">
        <v>9736</v>
      </c>
    </row>
    <row r="7822" spans="48:56" x14ac:dyDescent="0.25">
      <c r="AV7822" s="201"/>
      <c r="AW7822" s="201"/>
      <c r="AX7822" s="201"/>
      <c r="AZ7822" s="201"/>
      <c r="BB7822"/>
      <c r="BD7822" s="117" t="s">
        <v>9737</v>
      </c>
    </row>
    <row r="7823" spans="48:56" x14ac:dyDescent="0.25">
      <c r="AV7823" s="201"/>
      <c r="AW7823" s="201"/>
      <c r="AX7823" s="201"/>
      <c r="AZ7823" s="201"/>
      <c r="BB7823"/>
      <c r="BD7823" s="117" t="s">
        <v>9738</v>
      </c>
    </row>
    <row r="7824" spans="48:56" x14ac:dyDescent="0.25">
      <c r="AV7824" s="201"/>
      <c r="AW7824" s="201"/>
      <c r="AX7824" s="201"/>
      <c r="AZ7824" s="201"/>
      <c r="BB7824"/>
      <c r="BD7824" s="117" t="s">
        <v>9739</v>
      </c>
    </row>
    <row r="7825" spans="48:56" x14ac:dyDescent="0.25">
      <c r="AV7825" s="201"/>
      <c r="AW7825" s="201"/>
      <c r="AX7825" s="201"/>
      <c r="AZ7825" s="201"/>
      <c r="BB7825"/>
      <c r="BD7825" s="117" t="s">
        <v>9740</v>
      </c>
    </row>
    <row r="7826" spans="48:56" x14ac:dyDescent="0.25">
      <c r="AV7826" s="201"/>
      <c r="AW7826" s="201"/>
      <c r="AX7826" s="201"/>
      <c r="AZ7826" s="201"/>
      <c r="BB7826"/>
      <c r="BD7826" s="117" t="s">
        <v>9741</v>
      </c>
    </row>
    <row r="7827" spans="48:56" x14ac:dyDescent="0.25">
      <c r="AV7827" s="201"/>
      <c r="AW7827" s="201"/>
      <c r="AX7827" s="201"/>
      <c r="AZ7827" s="201"/>
      <c r="BB7827"/>
      <c r="BD7827" s="117" t="s">
        <v>9742</v>
      </c>
    </row>
    <row r="7828" spans="48:56" x14ac:dyDescent="0.25">
      <c r="AV7828" s="201"/>
      <c r="AW7828" s="201"/>
      <c r="AX7828" s="201"/>
      <c r="AZ7828" s="201"/>
      <c r="BB7828"/>
      <c r="BD7828" s="117" t="s">
        <v>9743</v>
      </c>
    </row>
    <row r="7829" spans="48:56" x14ac:dyDescent="0.25">
      <c r="AV7829" s="201"/>
      <c r="AW7829" s="201"/>
      <c r="AX7829" s="201"/>
      <c r="AZ7829" s="201"/>
      <c r="BB7829"/>
      <c r="BD7829" s="117" t="s">
        <v>9744</v>
      </c>
    </row>
    <row r="7830" spans="48:56" x14ac:dyDescent="0.25">
      <c r="AV7830" s="201"/>
      <c r="AW7830" s="201"/>
      <c r="AX7830" s="201"/>
      <c r="AZ7830" s="201"/>
      <c r="BB7830"/>
      <c r="BD7830" s="117" t="s">
        <v>9745</v>
      </c>
    </row>
    <row r="7831" spans="48:56" x14ac:dyDescent="0.25">
      <c r="AV7831" s="201"/>
      <c r="AW7831" s="201"/>
      <c r="AX7831" s="201"/>
      <c r="AZ7831" s="201"/>
      <c r="BB7831"/>
      <c r="BD7831" s="117" t="s">
        <v>9746</v>
      </c>
    </row>
    <row r="7832" spans="48:56" x14ac:dyDescent="0.25">
      <c r="AV7832" s="201"/>
      <c r="AW7832" s="201"/>
      <c r="AX7832" s="201"/>
      <c r="AZ7832" s="201"/>
      <c r="BB7832"/>
      <c r="BD7832" s="117" t="s">
        <v>9747</v>
      </c>
    </row>
    <row r="7833" spans="48:56" x14ac:dyDescent="0.25">
      <c r="AV7833" s="201"/>
      <c r="AW7833" s="201"/>
      <c r="AX7833" s="201"/>
      <c r="AZ7833" s="201"/>
      <c r="BB7833"/>
      <c r="BD7833" s="117" t="s">
        <v>9748</v>
      </c>
    </row>
    <row r="7834" spans="48:56" x14ac:dyDescent="0.25">
      <c r="AV7834" s="201"/>
      <c r="AW7834" s="201"/>
      <c r="AX7834" s="201"/>
      <c r="AZ7834" s="201"/>
      <c r="BB7834"/>
      <c r="BD7834" s="117" t="s">
        <v>9749</v>
      </c>
    </row>
    <row r="7835" spans="48:56" x14ac:dyDescent="0.25">
      <c r="AV7835" s="201"/>
      <c r="AW7835" s="201"/>
      <c r="AX7835" s="201"/>
      <c r="AZ7835" s="201"/>
      <c r="BB7835"/>
      <c r="BD7835" s="117" t="s">
        <v>9750</v>
      </c>
    </row>
    <row r="7836" spans="48:56" x14ac:dyDescent="0.25">
      <c r="AV7836" s="201"/>
      <c r="AW7836" s="201"/>
      <c r="AX7836" s="201"/>
      <c r="AZ7836" s="201"/>
      <c r="BB7836"/>
      <c r="BD7836" s="117" t="s">
        <v>9751</v>
      </c>
    </row>
    <row r="7837" spans="48:56" x14ac:dyDescent="0.25">
      <c r="AV7837" s="201"/>
      <c r="AW7837" s="201"/>
      <c r="AX7837" s="201"/>
      <c r="AZ7837" s="201"/>
      <c r="BB7837"/>
      <c r="BD7837" s="117" t="s">
        <v>9752</v>
      </c>
    </row>
    <row r="7838" spans="48:56" x14ac:dyDescent="0.25">
      <c r="AV7838" s="201"/>
      <c r="AW7838" s="201"/>
      <c r="AX7838" s="201"/>
      <c r="AZ7838" s="201"/>
      <c r="BB7838"/>
      <c r="BD7838" s="117" t="s">
        <v>9753</v>
      </c>
    </row>
    <row r="7839" spans="48:56" x14ac:dyDescent="0.25">
      <c r="AV7839" s="201"/>
      <c r="AW7839" s="201"/>
      <c r="AX7839" s="201"/>
      <c r="AZ7839" s="201"/>
      <c r="BB7839"/>
      <c r="BD7839" s="117" t="s">
        <v>9754</v>
      </c>
    </row>
    <row r="7840" spans="48:56" x14ac:dyDescent="0.25">
      <c r="AV7840" s="201"/>
      <c r="AW7840" s="201"/>
      <c r="AX7840" s="201"/>
      <c r="AZ7840" s="201"/>
      <c r="BB7840"/>
      <c r="BD7840" s="117" t="s">
        <v>9755</v>
      </c>
    </row>
    <row r="7841" spans="48:56" x14ac:dyDescent="0.25">
      <c r="AV7841" s="201"/>
      <c r="AW7841" s="201"/>
      <c r="AX7841" s="201"/>
      <c r="AZ7841" s="201"/>
      <c r="BB7841"/>
      <c r="BD7841" s="117" t="s">
        <v>9756</v>
      </c>
    </row>
    <row r="7842" spans="48:56" x14ac:dyDescent="0.25">
      <c r="AV7842" s="201"/>
      <c r="AW7842" s="201"/>
      <c r="AX7842" s="201"/>
      <c r="AZ7842" s="201"/>
      <c r="BB7842"/>
      <c r="BD7842" s="117" t="s">
        <v>9757</v>
      </c>
    </row>
    <row r="7843" spans="48:56" x14ac:dyDescent="0.25">
      <c r="AV7843" s="201"/>
      <c r="AW7843" s="201"/>
      <c r="AX7843" s="201"/>
      <c r="AZ7843" s="201"/>
      <c r="BB7843"/>
      <c r="BD7843" s="117" t="s">
        <v>9758</v>
      </c>
    </row>
    <row r="7844" spans="48:56" x14ac:dyDescent="0.25">
      <c r="AV7844" s="201"/>
      <c r="AW7844" s="201"/>
      <c r="AX7844" s="201"/>
      <c r="AZ7844" s="201"/>
      <c r="BB7844"/>
      <c r="BD7844" s="117" t="s">
        <v>9759</v>
      </c>
    </row>
    <row r="7845" spans="48:56" x14ac:dyDescent="0.25">
      <c r="AV7845" s="201"/>
      <c r="AW7845" s="201"/>
      <c r="AX7845" s="201"/>
      <c r="AZ7845" s="201"/>
      <c r="BB7845"/>
      <c r="BD7845" s="117" t="s">
        <v>9760</v>
      </c>
    </row>
    <row r="7846" spans="48:56" x14ac:dyDescent="0.25">
      <c r="AV7846" s="201"/>
      <c r="AW7846" s="201"/>
      <c r="AX7846" s="201"/>
      <c r="AZ7846" s="201"/>
      <c r="BB7846"/>
      <c r="BD7846" s="117" t="s">
        <v>9761</v>
      </c>
    </row>
    <row r="7847" spans="48:56" x14ac:dyDescent="0.25">
      <c r="AV7847" s="201"/>
      <c r="AW7847" s="201"/>
      <c r="AX7847" s="201"/>
      <c r="AZ7847" s="201"/>
      <c r="BB7847"/>
      <c r="BD7847" s="117" t="s">
        <v>9762</v>
      </c>
    </row>
    <row r="7848" spans="48:56" x14ac:dyDescent="0.25">
      <c r="AV7848" s="201"/>
      <c r="AW7848" s="201"/>
      <c r="AX7848" s="201"/>
      <c r="AZ7848" s="201"/>
      <c r="BB7848"/>
      <c r="BD7848" s="117" t="s">
        <v>9763</v>
      </c>
    </row>
    <row r="7849" spans="48:56" x14ac:dyDescent="0.25">
      <c r="AV7849" s="201"/>
      <c r="AW7849" s="201"/>
      <c r="AX7849" s="201"/>
      <c r="AZ7849" s="201"/>
      <c r="BB7849"/>
      <c r="BD7849" s="117" t="s">
        <v>9764</v>
      </c>
    </row>
    <row r="7850" spans="48:56" x14ac:dyDescent="0.25">
      <c r="AV7850" s="201"/>
      <c r="AW7850" s="201"/>
      <c r="AX7850" s="201"/>
      <c r="AZ7850" s="201"/>
      <c r="BB7850"/>
      <c r="BD7850" s="117" t="s">
        <v>9765</v>
      </c>
    </row>
    <row r="7851" spans="48:56" x14ac:dyDescent="0.25">
      <c r="AV7851" s="201"/>
      <c r="AW7851" s="201"/>
      <c r="AX7851" s="201"/>
      <c r="AZ7851" s="201"/>
      <c r="BB7851"/>
      <c r="BD7851" s="117" t="s">
        <v>9766</v>
      </c>
    </row>
    <row r="7852" spans="48:56" x14ac:dyDescent="0.25">
      <c r="AV7852" s="201"/>
      <c r="AW7852" s="201"/>
      <c r="AX7852" s="201"/>
      <c r="AZ7852" s="201"/>
      <c r="BB7852"/>
      <c r="BD7852" s="117" t="s">
        <v>9767</v>
      </c>
    </row>
    <row r="7853" spans="48:56" x14ac:dyDescent="0.25">
      <c r="AV7853" s="201"/>
      <c r="AW7853" s="201"/>
      <c r="AX7853" s="201"/>
      <c r="AZ7853" s="201"/>
      <c r="BB7853"/>
      <c r="BD7853" s="117" t="s">
        <v>9768</v>
      </c>
    </row>
    <row r="7854" spans="48:56" x14ac:dyDescent="0.25">
      <c r="AV7854" s="201"/>
      <c r="AW7854" s="201"/>
      <c r="AX7854" s="201"/>
      <c r="AZ7854" s="201"/>
      <c r="BB7854"/>
      <c r="BD7854" s="117" t="s">
        <v>9769</v>
      </c>
    </row>
    <row r="7855" spans="48:56" x14ac:dyDescent="0.25">
      <c r="AV7855" s="201"/>
      <c r="AW7855" s="201"/>
      <c r="AX7855" s="201"/>
      <c r="AZ7855" s="201"/>
      <c r="BB7855"/>
      <c r="BD7855" s="117" t="s">
        <v>9770</v>
      </c>
    </row>
    <row r="7856" spans="48:56" x14ac:dyDescent="0.25">
      <c r="AV7856" s="201"/>
      <c r="AW7856" s="201"/>
      <c r="AX7856" s="201"/>
      <c r="AZ7856" s="201"/>
      <c r="BB7856"/>
      <c r="BD7856" s="117" t="s">
        <v>9771</v>
      </c>
    </row>
    <row r="7857" spans="48:56" x14ac:dyDescent="0.25">
      <c r="AV7857" s="201"/>
      <c r="AW7857" s="201"/>
      <c r="AX7857" s="201"/>
      <c r="AZ7857" s="201"/>
      <c r="BB7857"/>
      <c r="BD7857" s="117" t="s">
        <v>9772</v>
      </c>
    </row>
    <row r="7858" spans="48:56" x14ac:dyDescent="0.25">
      <c r="AV7858" s="201"/>
      <c r="AW7858" s="201"/>
      <c r="AX7858" s="201"/>
      <c r="AZ7858" s="201"/>
      <c r="BB7858"/>
      <c r="BD7858" s="117" t="s">
        <v>9773</v>
      </c>
    </row>
    <row r="7859" spans="48:56" x14ac:dyDescent="0.25">
      <c r="AV7859" s="201"/>
      <c r="AW7859" s="201"/>
      <c r="AX7859" s="201"/>
      <c r="AZ7859" s="201"/>
      <c r="BB7859"/>
      <c r="BD7859" s="117" t="s">
        <v>9774</v>
      </c>
    </row>
    <row r="7860" spans="48:56" x14ac:dyDescent="0.25">
      <c r="AV7860" s="201"/>
      <c r="AW7860" s="201"/>
      <c r="AX7860" s="201"/>
      <c r="AZ7860" s="201"/>
      <c r="BB7860"/>
      <c r="BD7860" s="117" t="s">
        <v>9775</v>
      </c>
    </row>
    <row r="7861" spans="48:56" x14ac:dyDescent="0.25">
      <c r="AV7861" s="201"/>
      <c r="AW7861" s="201"/>
      <c r="AX7861" s="201"/>
      <c r="AZ7861" s="201"/>
      <c r="BB7861"/>
      <c r="BD7861" s="117" t="s">
        <v>9776</v>
      </c>
    </row>
    <row r="7862" spans="48:56" x14ac:dyDescent="0.25">
      <c r="AV7862" s="201"/>
      <c r="AW7862" s="201"/>
      <c r="AX7862" s="201"/>
      <c r="AZ7862" s="201"/>
      <c r="BB7862"/>
      <c r="BD7862" s="117" t="s">
        <v>9777</v>
      </c>
    </row>
    <row r="7863" spans="48:56" x14ac:dyDescent="0.25">
      <c r="AV7863" s="201"/>
      <c r="AW7863" s="201"/>
      <c r="AX7863" s="201"/>
      <c r="AZ7863" s="201"/>
      <c r="BB7863"/>
      <c r="BD7863" s="117" t="s">
        <v>9778</v>
      </c>
    </row>
    <row r="7864" spans="48:56" x14ac:dyDescent="0.25">
      <c r="AV7864" s="201"/>
      <c r="AW7864" s="201"/>
      <c r="AX7864" s="201"/>
      <c r="AZ7864" s="201"/>
      <c r="BB7864"/>
      <c r="BD7864" s="117" t="s">
        <v>9779</v>
      </c>
    </row>
    <row r="7865" spans="48:56" x14ac:dyDescent="0.25">
      <c r="AV7865" s="201"/>
      <c r="AW7865" s="201"/>
      <c r="AX7865" s="201"/>
      <c r="AZ7865" s="201"/>
      <c r="BB7865"/>
      <c r="BD7865" s="117" t="s">
        <v>9780</v>
      </c>
    </row>
    <row r="7866" spans="48:56" x14ac:dyDescent="0.25">
      <c r="AV7866" s="201"/>
      <c r="AW7866" s="201"/>
      <c r="AX7866" s="201"/>
      <c r="AZ7866" s="201"/>
      <c r="BB7866"/>
      <c r="BD7866" s="117" t="s">
        <v>9781</v>
      </c>
    </row>
    <row r="7867" spans="48:56" x14ac:dyDescent="0.25">
      <c r="AV7867" s="201"/>
      <c r="AW7867" s="201"/>
      <c r="AX7867" s="201"/>
      <c r="AZ7867" s="201"/>
      <c r="BB7867"/>
      <c r="BD7867" s="117" t="s">
        <v>9782</v>
      </c>
    </row>
    <row r="7868" spans="48:56" x14ac:dyDescent="0.25">
      <c r="AV7868" s="201"/>
      <c r="AW7868" s="201"/>
      <c r="AX7868" s="201"/>
      <c r="AZ7868" s="201"/>
      <c r="BB7868"/>
      <c r="BD7868" s="117" t="s">
        <v>9783</v>
      </c>
    </row>
    <row r="7869" spans="48:56" x14ac:dyDescent="0.25">
      <c r="AV7869" s="201"/>
      <c r="AW7869" s="201"/>
      <c r="AX7869" s="201"/>
      <c r="AZ7869" s="201"/>
      <c r="BB7869"/>
      <c r="BD7869" s="117" t="s">
        <v>9784</v>
      </c>
    </row>
    <row r="7870" spans="48:56" x14ac:dyDescent="0.25">
      <c r="AV7870" s="201"/>
      <c r="AW7870" s="201"/>
      <c r="AX7870" s="201"/>
      <c r="AZ7870" s="201"/>
      <c r="BB7870"/>
      <c r="BD7870" s="117" t="s">
        <v>9785</v>
      </c>
    </row>
    <row r="7871" spans="48:56" x14ac:dyDescent="0.25">
      <c r="AV7871" s="201"/>
      <c r="AW7871" s="201"/>
      <c r="AX7871" s="201"/>
      <c r="AZ7871" s="201"/>
      <c r="BB7871"/>
      <c r="BD7871" s="117" t="s">
        <v>9786</v>
      </c>
    </row>
    <row r="7872" spans="48:56" x14ac:dyDescent="0.25">
      <c r="AV7872" s="201"/>
      <c r="AW7872" s="201"/>
      <c r="AX7872" s="201"/>
      <c r="AZ7872" s="201"/>
      <c r="BB7872"/>
      <c r="BD7872" s="117" t="s">
        <v>9787</v>
      </c>
    </row>
    <row r="7873" spans="48:56" x14ac:dyDescent="0.25">
      <c r="AV7873" s="201"/>
      <c r="AW7873" s="201"/>
      <c r="AX7873" s="201"/>
      <c r="AZ7873" s="201"/>
      <c r="BB7873"/>
      <c r="BD7873" s="117" t="s">
        <v>9788</v>
      </c>
    </row>
    <row r="7874" spans="48:56" x14ac:dyDescent="0.25">
      <c r="AV7874" s="201"/>
      <c r="AW7874" s="201"/>
      <c r="AX7874" s="201"/>
      <c r="AZ7874" s="201"/>
      <c r="BB7874"/>
      <c r="BD7874" s="117" t="s">
        <v>9789</v>
      </c>
    </row>
    <row r="7875" spans="48:56" x14ac:dyDescent="0.25">
      <c r="AV7875" s="201"/>
      <c r="AW7875" s="201"/>
      <c r="AX7875" s="201"/>
      <c r="AZ7875" s="201"/>
      <c r="BB7875"/>
      <c r="BD7875" s="117" t="s">
        <v>9790</v>
      </c>
    </row>
    <row r="7876" spans="48:56" x14ac:dyDescent="0.25">
      <c r="AV7876" s="201"/>
      <c r="AW7876" s="201"/>
      <c r="AX7876" s="201"/>
      <c r="AZ7876" s="201"/>
      <c r="BB7876"/>
      <c r="BD7876" s="117" t="s">
        <v>9791</v>
      </c>
    </row>
    <row r="7877" spans="48:56" x14ac:dyDescent="0.25">
      <c r="AV7877" s="201"/>
      <c r="AW7877" s="201"/>
      <c r="AX7877" s="201"/>
      <c r="AZ7877" s="201"/>
      <c r="BB7877"/>
      <c r="BD7877" s="117" t="s">
        <v>9792</v>
      </c>
    </row>
    <row r="7878" spans="48:56" x14ac:dyDescent="0.25">
      <c r="AV7878" s="201"/>
      <c r="AW7878" s="201"/>
      <c r="AX7878" s="201"/>
      <c r="AZ7878" s="201"/>
      <c r="BB7878"/>
      <c r="BD7878" s="117" t="s">
        <v>9793</v>
      </c>
    </row>
    <row r="7879" spans="48:56" x14ac:dyDescent="0.25">
      <c r="AV7879" s="201"/>
      <c r="AW7879" s="201"/>
      <c r="AX7879" s="201"/>
      <c r="AZ7879" s="201"/>
      <c r="BB7879"/>
      <c r="BD7879" s="117" t="s">
        <v>9794</v>
      </c>
    </row>
    <row r="7880" spans="48:56" x14ac:dyDescent="0.25">
      <c r="AV7880" s="201"/>
      <c r="AW7880" s="201"/>
      <c r="AX7880" s="201"/>
      <c r="AZ7880" s="201"/>
      <c r="BB7880"/>
      <c r="BD7880" s="117" t="s">
        <v>9795</v>
      </c>
    </row>
    <row r="7881" spans="48:56" x14ac:dyDescent="0.25">
      <c r="AV7881" s="201"/>
      <c r="AW7881" s="201"/>
      <c r="AX7881" s="201"/>
      <c r="AZ7881" s="201"/>
      <c r="BB7881"/>
      <c r="BD7881" s="117" t="s">
        <v>9796</v>
      </c>
    </row>
    <row r="7882" spans="48:56" x14ac:dyDescent="0.25">
      <c r="AV7882" s="201"/>
      <c r="AW7882" s="201"/>
      <c r="AX7882" s="201"/>
      <c r="AZ7882" s="201"/>
      <c r="BB7882"/>
      <c r="BD7882" s="117" t="s">
        <v>9797</v>
      </c>
    </row>
    <row r="7883" spans="48:56" x14ac:dyDescent="0.25">
      <c r="AV7883" s="201"/>
      <c r="AW7883" s="201"/>
      <c r="AX7883" s="201"/>
      <c r="AZ7883" s="201"/>
      <c r="BB7883"/>
      <c r="BD7883" s="117" t="s">
        <v>9798</v>
      </c>
    </row>
    <row r="7884" spans="48:56" x14ac:dyDescent="0.25">
      <c r="AV7884" s="201"/>
      <c r="AW7884" s="201"/>
      <c r="AX7884" s="201"/>
      <c r="AZ7884" s="201"/>
      <c r="BB7884"/>
      <c r="BD7884" s="117" t="s">
        <v>9799</v>
      </c>
    </row>
    <row r="7885" spans="48:56" x14ac:dyDescent="0.25">
      <c r="AV7885" s="201"/>
      <c r="AW7885" s="201"/>
      <c r="AX7885" s="201"/>
      <c r="AZ7885" s="201"/>
      <c r="BB7885"/>
      <c r="BD7885" s="117" t="s">
        <v>9800</v>
      </c>
    </row>
    <row r="7886" spans="48:56" x14ac:dyDescent="0.25">
      <c r="AV7886" s="201"/>
      <c r="AW7886" s="201"/>
      <c r="AX7886" s="201"/>
      <c r="AZ7886" s="201"/>
      <c r="BB7886"/>
      <c r="BD7886" s="117" t="s">
        <v>9801</v>
      </c>
    </row>
    <row r="7887" spans="48:56" x14ac:dyDescent="0.25">
      <c r="AV7887" s="201"/>
      <c r="AW7887" s="201"/>
      <c r="AX7887" s="201"/>
      <c r="AZ7887" s="201"/>
      <c r="BB7887"/>
      <c r="BD7887" s="117" t="s">
        <v>9802</v>
      </c>
    </row>
    <row r="7888" spans="48:56" x14ac:dyDescent="0.25">
      <c r="AV7888" s="201"/>
      <c r="AW7888" s="201"/>
      <c r="AX7888" s="201"/>
      <c r="AZ7888" s="201"/>
      <c r="BB7888"/>
      <c r="BD7888" s="117" t="s">
        <v>9803</v>
      </c>
    </row>
    <row r="7889" spans="48:56" x14ac:dyDescent="0.25">
      <c r="AV7889" s="201"/>
      <c r="AW7889" s="201"/>
      <c r="AX7889" s="201"/>
      <c r="AZ7889" s="201"/>
      <c r="BB7889"/>
      <c r="BD7889" s="117" t="s">
        <v>9804</v>
      </c>
    </row>
    <row r="7890" spans="48:56" x14ac:dyDescent="0.25">
      <c r="AV7890" s="201"/>
      <c r="AW7890" s="201"/>
      <c r="AX7890" s="201"/>
      <c r="AZ7890" s="201"/>
      <c r="BB7890"/>
      <c r="BD7890" s="117" t="s">
        <v>9805</v>
      </c>
    </row>
    <row r="7891" spans="48:56" x14ac:dyDescent="0.25">
      <c r="AV7891" s="201"/>
      <c r="AW7891" s="201"/>
      <c r="AX7891" s="201"/>
      <c r="AZ7891" s="201"/>
      <c r="BB7891"/>
      <c r="BD7891" s="117" t="s">
        <v>9806</v>
      </c>
    </row>
    <row r="7892" spans="48:56" x14ac:dyDescent="0.25">
      <c r="AV7892" s="201"/>
      <c r="AW7892" s="201"/>
      <c r="AX7892" s="201"/>
      <c r="AZ7892" s="201"/>
      <c r="BB7892"/>
      <c r="BD7892" s="117" t="s">
        <v>9807</v>
      </c>
    </row>
    <row r="7893" spans="48:56" x14ac:dyDescent="0.25">
      <c r="AV7893" s="201"/>
      <c r="AW7893" s="201"/>
      <c r="AX7893" s="201"/>
      <c r="AZ7893" s="201"/>
      <c r="BB7893"/>
      <c r="BD7893" s="117" t="s">
        <v>9808</v>
      </c>
    </row>
    <row r="7894" spans="48:56" x14ac:dyDescent="0.25">
      <c r="AV7894" s="201"/>
      <c r="AW7894" s="201"/>
      <c r="AX7894" s="201"/>
      <c r="AZ7894" s="201"/>
      <c r="BB7894"/>
      <c r="BD7894" s="117" t="s">
        <v>9809</v>
      </c>
    </row>
    <row r="7895" spans="48:56" x14ac:dyDescent="0.25">
      <c r="AV7895" s="201"/>
      <c r="AW7895" s="201"/>
      <c r="AX7895" s="201"/>
      <c r="AZ7895" s="201"/>
      <c r="BB7895"/>
      <c r="BD7895" s="117" t="s">
        <v>9810</v>
      </c>
    </row>
    <row r="7896" spans="48:56" x14ac:dyDescent="0.25">
      <c r="AV7896" s="201"/>
      <c r="AW7896" s="201"/>
      <c r="AX7896" s="201"/>
      <c r="AZ7896" s="201"/>
      <c r="BB7896"/>
      <c r="BD7896" s="117" t="s">
        <v>9811</v>
      </c>
    </row>
    <row r="7897" spans="48:56" x14ac:dyDescent="0.25">
      <c r="AV7897" s="201"/>
      <c r="AW7897" s="201"/>
      <c r="AX7897" s="201"/>
      <c r="AZ7897" s="201"/>
      <c r="BB7897"/>
      <c r="BD7897" s="117" t="s">
        <v>9812</v>
      </c>
    </row>
    <row r="7898" spans="48:56" x14ac:dyDescent="0.25">
      <c r="AV7898" s="201"/>
      <c r="AW7898" s="201"/>
      <c r="AX7898" s="201"/>
      <c r="AZ7898" s="201"/>
      <c r="BB7898"/>
      <c r="BD7898" s="117" t="s">
        <v>9813</v>
      </c>
    </row>
    <row r="7899" spans="48:56" x14ac:dyDescent="0.25">
      <c r="AV7899" s="201"/>
      <c r="AW7899" s="201"/>
      <c r="AX7899" s="201"/>
      <c r="AZ7899" s="201"/>
      <c r="BB7899"/>
      <c r="BD7899" s="117" t="s">
        <v>9814</v>
      </c>
    </row>
    <row r="7900" spans="48:56" x14ac:dyDescent="0.25">
      <c r="AV7900" s="201"/>
      <c r="AW7900" s="201"/>
      <c r="AX7900" s="201"/>
      <c r="AZ7900" s="201"/>
      <c r="BB7900"/>
      <c r="BD7900" s="117" t="s">
        <v>9815</v>
      </c>
    </row>
    <row r="7901" spans="48:56" x14ac:dyDescent="0.25">
      <c r="AV7901" s="201"/>
      <c r="AW7901" s="201"/>
      <c r="AX7901" s="201"/>
      <c r="AZ7901" s="201"/>
      <c r="BB7901"/>
      <c r="BD7901" s="117" t="s">
        <v>9816</v>
      </c>
    </row>
    <row r="7902" spans="48:56" x14ac:dyDescent="0.25">
      <c r="AV7902" s="201"/>
      <c r="AW7902" s="201"/>
      <c r="AX7902" s="201"/>
      <c r="AZ7902" s="201"/>
      <c r="BB7902"/>
      <c r="BD7902" s="117" t="s">
        <v>9817</v>
      </c>
    </row>
    <row r="7903" spans="48:56" x14ac:dyDescent="0.25">
      <c r="AV7903" s="201"/>
      <c r="AW7903" s="201"/>
      <c r="AX7903" s="201"/>
      <c r="AZ7903" s="201"/>
      <c r="BB7903"/>
      <c r="BD7903" s="117" t="s">
        <v>9818</v>
      </c>
    </row>
    <row r="7904" spans="48:56" x14ac:dyDescent="0.25">
      <c r="AV7904" s="201"/>
      <c r="AW7904" s="201"/>
      <c r="AX7904" s="201"/>
      <c r="AZ7904" s="201"/>
      <c r="BB7904"/>
      <c r="BD7904" s="117" t="s">
        <v>9819</v>
      </c>
    </row>
    <row r="7905" spans="48:56" x14ac:dyDescent="0.25">
      <c r="AV7905" s="201"/>
      <c r="AW7905" s="201"/>
      <c r="AX7905" s="201"/>
      <c r="AZ7905" s="201"/>
      <c r="BB7905"/>
      <c r="BD7905" s="117" t="s">
        <v>9820</v>
      </c>
    </row>
    <row r="7906" spans="48:56" x14ac:dyDescent="0.25">
      <c r="AV7906" s="201"/>
      <c r="AW7906" s="201"/>
      <c r="AX7906" s="201"/>
      <c r="AZ7906" s="201"/>
      <c r="BB7906"/>
      <c r="BD7906" s="117" t="s">
        <v>9821</v>
      </c>
    </row>
    <row r="7907" spans="48:56" x14ac:dyDescent="0.25">
      <c r="AV7907" s="201"/>
      <c r="AW7907" s="201"/>
      <c r="AX7907" s="201"/>
      <c r="AZ7907" s="201"/>
      <c r="BB7907"/>
      <c r="BD7907" s="117" t="s">
        <v>9822</v>
      </c>
    </row>
    <row r="7908" spans="48:56" x14ac:dyDescent="0.25">
      <c r="AV7908" s="201"/>
      <c r="AW7908" s="201"/>
      <c r="AX7908" s="201"/>
      <c r="AZ7908" s="201"/>
      <c r="BB7908"/>
      <c r="BD7908" s="117" t="s">
        <v>9823</v>
      </c>
    </row>
    <row r="7909" spans="48:56" x14ac:dyDescent="0.25">
      <c r="AV7909" s="201"/>
      <c r="AW7909" s="201"/>
      <c r="AX7909" s="201"/>
      <c r="AZ7909" s="201"/>
      <c r="BB7909"/>
      <c r="BD7909" s="117" t="s">
        <v>9824</v>
      </c>
    </row>
    <row r="7910" spans="48:56" x14ac:dyDescent="0.25">
      <c r="AV7910" s="201"/>
      <c r="AW7910" s="201"/>
      <c r="AX7910" s="201"/>
      <c r="AZ7910" s="201"/>
      <c r="BB7910"/>
      <c r="BD7910" s="117" t="s">
        <v>9825</v>
      </c>
    </row>
    <row r="7911" spans="48:56" x14ac:dyDescent="0.25">
      <c r="AV7911" s="201"/>
      <c r="AW7911" s="201"/>
      <c r="AX7911" s="201"/>
      <c r="AZ7911" s="201"/>
      <c r="BB7911"/>
      <c r="BD7911" s="117" t="s">
        <v>9826</v>
      </c>
    </row>
    <row r="7912" spans="48:56" x14ac:dyDescent="0.25">
      <c r="AV7912" s="201"/>
      <c r="AW7912" s="201"/>
      <c r="AX7912" s="201"/>
      <c r="AZ7912" s="201"/>
      <c r="BB7912"/>
      <c r="BD7912" s="117" t="s">
        <v>9827</v>
      </c>
    </row>
    <row r="7913" spans="48:56" x14ac:dyDescent="0.25">
      <c r="AV7913" s="201"/>
      <c r="AW7913" s="201"/>
      <c r="AX7913" s="201"/>
      <c r="AZ7913" s="201"/>
      <c r="BB7913"/>
      <c r="BD7913" s="117" t="s">
        <v>9828</v>
      </c>
    </row>
    <row r="7914" spans="48:56" x14ac:dyDescent="0.25">
      <c r="AV7914" s="201"/>
      <c r="AW7914" s="201"/>
      <c r="AX7914" s="201"/>
      <c r="AZ7914" s="201"/>
      <c r="BB7914"/>
      <c r="BD7914" s="117" t="s">
        <v>9829</v>
      </c>
    </row>
    <row r="7915" spans="48:56" x14ac:dyDescent="0.25">
      <c r="AV7915" s="201"/>
      <c r="AW7915" s="201"/>
      <c r="AX7915" s="201"/>
      <c r="AZ7915" s="201"/>
      <c r="BB7915"/>
      <c r="BD7915" s="117" t="s">
        <v>9830</v>
      </c>
    </row>
    <row r="7916" spans="48:56" x14ac:dyDescent="0.25">
      <c r="AV7916" s="201"/>
      <c r="AW7916" s="201"/>
      <c r="AX7916" s="201"/>
      <c r="AZ7916" s="201"/>
      <c r="BB7916"/>
      <c r="BD7916" s="117" t="s">
        <v>9831</v>
      </c>
    </row>
    <row r="7917" spans="48:56" x14ac:dyDescent="0.25">
      <c r="AV7917" s="201"/>
      <c r="AW7917" s="201"/>
      <c r="AX7917" s="201"/>
      <c r="AZ7917" s="201"/>
      <c r="BB7917"/>
      <c r="BD7917" s="117" t="s">
        <v>9832</v>
      </c>
    </row>
    <row r="7918" spans="48:56" x14ac:dyDescent="0.25">
      <c r="AV7918" s="201"/>
      <c r="AW7918" s="201"/>
      <c r="AX7918" s="201"/>
      <c r="AZ7918" s="201"/>
      <c r="BB7918"/>
      <c r="BD7918" s="117" t="s">
        <v>9833</v>
      </c>
    </row>
    <row r="7919" spans="48:56" x14ac:dyDescent="0.25">
      <c r="AV7919" s="201"/>
      <c r="AW7919" s="201"/>
      <c r="AX7919" s="201"/>
      <c r="AZ7919" s="201"/>
      <c r="BB7919"/>
      <c r="BD7919" s="117" t="s">
        <v>9834</v>
      </c>
    </row>
    <row r="7920" spans="48:56" x14ac:dyDescent="0.25">
      <c r="AV7920" s="201"/>
      <c r="AW7920" s="201"/>
      <c r="AX7920" s="201"/>
      <c r="AZ7920" s="201"/>
      <c r="BB7920"/>
      <c r="BD7920" s="117" t="s">
        <v>9835</v>
      </c>
    </row>
    <row r="7921" spans="48:56" x14ac:dyDescent="0.25">
      <c r="AV7921" s="201"/>
      <c r="AW7921" s="201"/>
      <c r="AX7921" s="201"/>
      <c r="AZ7921" s="201"/>
      <c r="BB7921"/>
      <c r="BD7921" s="117" t="s">
        <v>9836</v>
      </c>
    </row>
    <row r="7922" spans="48:56" x14ac:dyDescent="0.25">
      <c r="AV7922" s="201"/>
      <c r="AW7922" s="201"/>
      <c r="AX7922" s="201"/>
      <c r="AZ7922" s="201"/>
      <c r="BB7922"/>
      <c r="BD7922" s="117" t="s">
        <v>9837</v>
      </c>
    </row>
    <row r="7923" spans="48:56" x14ac:dyDescent="0.25">
      <c r="AV7923" s="201"/>
      <c r="AW7923" s="201"/>
      <c r="AX7923" s="201"/>
      <c r="AZ7923" s="201"/>
      <c r="BB7923"/>
      <c r="BD7923" s="117" t="s">
        <v>9838</v>
      </c>
    </row>
    <row r="7924" spans="48:56" x14ac:dyDescent="0.25">
      <c r="AV7924" s="201"/>
      <c r="AW7924" s="201"/>
      <c r="AX7924" s="201"/>
      <c r="AZ7924" s="201"/>
      <c r="BB7924"/>
      <c r="BD7924" s="117" t="s">
        <v>9839</v>
      </c>
    </row>
    <row r="7925" spans="48:56" x14ac:dyDescent="0.25">
      <c r="AV7925" s="201"/>
      <c r="AW7925" s="201"/>
      <c r="AX7925" s="201"/>
      <c r="AZ7925" s="201"/>
      <c r="BB7925"/>
      <c r="BD7925" s="117" t="s">
        <v>9840</v>
      </c>
    </row>
    <row r="7926" spans="48:56" x14ac:dyDescent="0.25">
      <c r="AV7926" s="201"/>
      <c r="AW7926" s="201"/>
      <c r="AX7926" s="201"/>
      <c r="AZ7926" s="201"/>
      <c r="BB7926"/>
      <c r="BD7926" s="117" t="s">
        <v>9841</v>
      </c>
    </row>
    <row r="7927" spans="48:56" x14ac:dyDescent="0.25">
      <c r="AV7927" s="201"/>
      <c r="AW7927" s="201"/>
      <c r="AX7927" s="201"/>
      <c r="AZ7927" s="201"/>
      <c r="BB7927"/>
      <c r="BD7927" s="117" t="s">
        <v>9842</v>
      </c>
    </row>
    <row r="7928" spans="48:56" x14ac:dyDescent="0.25">
      <c r="AV7928" s="201"/>
      <c r="AW7928" s="201"/>
      <c r="AX7928" s="201"/>
      <c r="AZ7928" s="201"/>
      <c r="BB7928"/>
      <c r="BD7928" s="117" t="s">
        <v>9843</v>
      </c>
    </row>
    <row r="7929" spans="48:56" x14ac:dyDescent="0.25">
      <c r="AV7929" s="201"/>
      <c r="AW7929" s="201"/>
      <c r="AX7929" s="201"/>
      <c r="AZ7929" s="201"/>
      <c r="BB7929"/>
      <c r="BD7929" s="117" t="s">
        <v>9844</v>
      </c>
    </row>
    <row r="7930" spans="48:56" x14ac:dyDescent="0.25">
      <c r="AV7930" s="201"/>
      <c r="AW7930" s="201"/>
      <c r="AX7930" s="201"/>
      <c r="AZ7930" s="201"/>
      <c r="BB7930"/>
      <c r="BD7930" s="117" t="s">
        <v>9845</v>
      </c>
    </row>
    <row r="7931" spans="48:56" x14ac:dyDescent="0.25">
      <c r="AV7931" s="201"/>
      <c r="AW7931" s="201"/>
      <c r="AX7931" s="201"/>
      <c r="AZ7931" s="201"/>
      <c r="BB7931"/>
      <c r="BD7931" s="117" t="s">
        <v>9846</v>
      </c>
    </row>
    <row r="7932" spans="48:56" x14ac:dyDescent="0.25">
      <c r="AV7932" s="201"/>
      <c r="AW7932" s="201"/>
      <c r="AX7932" s="201"/>
      <c r="AZ7932" s="201"/>
      <c r="BB7932"/>
      <c r="BD7932" s="117" t="s">
        <v>9847</v>
      </c>
    </row>
    <row r="7933" spans="48:56" x14ac:dyDescent="0.25">
      <c r="AV7933" s="201"/>
      <c r="AW7933" s="201"/>
      <c r="AX7933" s="201"/>
      <c r="AZ7933" s="201"/>
      <c r="BB7933"/>
      <c r="BD7933" s="117" t="s">
        <v>9848</v>
      </c>
    </row>
    <row r="7934" spans="48:56" x14ac:dyDescent="0.25">
      <c r="AV7934" s="201"/>
      <c r="AW7934" s="201"/>
      <c r="AX7934" s="201"/>
      <c r="AZ7934" s="201"/>
      <c r="BB7934"/>
      <c r="BD7934" s="117" t="s">
        <v>9849</v>
      </c>
    </row>
    <row r="7935" spans="48:56" x14ac:dyDescent="0.25">
      <c r="AV7935" s="201"/>
      <c r="AW7935" s="201"/>
      <c r="AX7935" s="201"/>
      <c r="AZ7935" s="201"/>
      <c r="BB7935"/>
      <c r="BD7935" s="117" t="s">
        <v>9850</v>
      </c>
    </row>
    <row r="7936" spans="48:56" x14ac:dyDescent="0.25">
      <c r="AV7936" s="201"/>
      <c r="AW7936" s="201"/>
      <c r="AX7936" s="201"/>
      <c r="AZ7936" s="201"/>
      <c r="BB7936"/>
      <c r="BD7936" s="117" t="s">
        <v>9851</v>
      </c>
    </row>
    <row r="7937" spans="48:56" x14ac:dyDescent="0.25">
      <c r="AV7937" s="201"/>
      <c r="AW7937" s="201"/>
      <c r="AX7937" s="201"/>
      <c r="AZ7937" s="201"/>
      <c r="BB7937"/>
      <c r="BD7937" s="117" t="s">
        <v>9852</v>
      </c>
    </row>
    <row r="7938" spans="48:56" x14ac:dyDescent="0.25">
      <c r="AV7938" s="201"/>
      <c r="AW7938" s="201"/>
      <c r="AX7938" s="201"/>
      <c r="AZ7938" s="201"/>
      <c r="BB7938"/>
      <c r="BD7938" s="117" t="s">
        <v>9853</v>
      </c>
    </row>
    <row r="7939" spans="48:56" x14ac:dyDescent="0.25">
      <c r="AV7939" s="201"/>
      <c r="AW7939" s="201"/>
      <c r="AX7939" s="201"/>
      <c r="AZ7939" s="201"/>
      <c r="BB7939"/>
      <c r="BD7939" s="117" t="s">
        <v>9854</v>
      </c>
    </row>
    <row r="7940" spans="48:56" x14ac:dyDescent="0.25">
      <c r="AV7940" s="201"/>
      <c r="AW7940" s="201"/>
      <c r="AX7940" s="201"/>
      <c r="AZ7940" s="201"/>
      <c r="BB7940"/>
      <c r="BD7940" s="117" t="s">
        <v>9855</v>
      </c>
    </row>
    <row r="7941" spans="48:56" x14ac:dyDescent="0.25">
      <c r="AV7941" s="201"/>
      <c r="AW7941" s="201"/>
      <c r="AX7941" s="201"/>
      <c r="AZ7941" s="201"/>
      <c r="BB7941"/>
      <c r="BD7941" s="117" t="s">
        <v>9856</v>
      </c>
    </row>
    <row r="7942" spans="48:56" x14ac:dyDescent="0.25">
      <c r="AV7942" s="201"/>
      <c r="AW7942" s="201"/>
      <c r="AX7942" s="201"/>
      <c r="AZ7942" s="201"/>
      <c r="BB7942"/>
      <c r="BD7942" s="117" t="s">
        <v>9857</v>
      </c>
    </row>
    <row r="7943" spans="48:56" x14ac:dyDescent="0.25">
      <c r="AV7943" s="201"/>
      <c r="AW7943" s="201"/>
      <c r="AX7943" s="201"/>
      <c r="AZ7943" s="201"/>
      <c r="BB7943"/>
      <c r="BD7943" s="117" t="s">
        <v>9858</v>
      </c>
    </row>
    <row r="7944" spans="48:56" x14ac:dyDescent="0.25">
      <c r="AV7944" s="201"/>
      <c r="AW7944" s="201"/>
      <c r="AX7944" s="201"/>
      <c r="AZ7944" s="201"/>
      <c r="BB7944"/>
      <c r="BD7944" s="117" t="s">
        <v>9859</v>
      </c>
    </row>
    <row r="7945" spans="48:56" x14ac:dyDescent="0.25">
      <c r="AV7945" s="201"/>
      <c r="AW7945" s="201"/>
      <c r="AX7945" s="201"/>
      <c r="AZ7945" s="201"/>
      <c r="BB7945"/>
      <c r="BD7945" s="117" t="s">
        <v>9860</v>
      </c>
    </row>
    <row r="7946" spans="48:56" x14ac:dyDescent="0.25">
      <c r="AV7946" s="201"/>
      <c r="AW7946" s="201"/>
      <c r="AX7946" s="201"/>
      <c r="AZ7946" s="201"/>
      <c r="BB7946"/>
      <c r="BD7946" s="117" t="s">
        <v>9861</v>
      </c>
    </row>
    <row r="7947" spans="48:56" x14ac:dyDescent="0.25">
      <c r="AV7947" s="201"/>
      <c r="AW7947" s="201"/>
      <c r="AX7947" s="201"/>
      <c r="AZ7947" s="201"/>
      <c r="BB7947"/>
      <c r="BD7947" s="117" t="s">
        <v>9862</v>
      </c>
    </row>
    <row r="7948" spans="48:56" x14ac:dyDescent="0.25">
      <c r="AV7948" s="201"/>
      <c r="AW7948" s="201"/>
      <c r="AX7948" s="201"/>
      <c r="AZ7948" s="201"/>
      <c r="BB7948"/>
      <c r="BD7948" s="117" t="s">
        <v>9863</v>
      </c>
    </row>
    <row r="7949" spans="48:56" x14ac:dyDescent="0.25">
      <c r="AV7949" s="201"/>
      <c r="AW7949" s="201"/>
      <c r="AX7949" s="201"/>
      <c r="AZ7949" s="201"/>
      <c r="BB7949"/>
      <c r="BD7949" s="117" t="s">
        <v>9864</v>
      </c>
    </row>
    <row r="7950" spans="48:56" x14ac:dyDescent="0.25">
      <c r="AV7950" s="201"/>
      <c r="AW7950" s="201"/>
      <c r="AX7950" s="201"/>
      <c r="AZ7950" s="201"/>
      <c r="BB7950"/>
      <c r="BD7950" s="117" t="s">
        <v>9865</v>
      </c>
    </row>
    <row r="7951" spans="48:56" x14ac:dyDescent="0.25">
      <c r="AV7951" s="201"/>
      <c r="AW7951" s="201"/>
      <c r="AX7951" s="201"/>
      <c r="AZ7951" s="201"/>
      <c r="BB7951"/>
      <c r="BD7951" s="117" t="s">
        <v>9866</v>
      </c>
    </row>
    <row r="7952" spans="48:56" x14ac:dyDescent="0.25">
      <c r="AV7952" s="201"/>
      <c r="AW7952" s="201"/>
      <c r="AX7952" s="201"/>
      <c r="AZ7952" s="201"/>
      <c r="BB7952"/>
      <c r="BD7952" s="117" t="s">
        <v>9867</v>
      </c>
    </row>
    <row r="7953" spans="48:56" x14ac:dyDescent="0.25">
      <c r="AV7953" s="201"/>
      <c r="AW7953" s="201"/>
      <c r="AX7953" s="201"/>
      <c r="AZ7953" s="201"/>
      <c r="BB7953"/>
      <c r="BD7953" s="117" t="s">
        <v>9868</v>
      </c>
    </row>
    <row r="7954" spans="48:56" x14ac:dyDescent="0.25">
      <c r="AV7954" s="201"/>
      <c r="AW7954" s="201"/>
      <c r="AX7954" s="201"/>
      <c r="AZ7954" s="201"/>
      <c r="BB7954"/>
      <c r="BD7954" s="117" t="s">
        <v>9869</v>
      </c>
    </row>
    <row r="7955" spans="48:56" x14ac:dyDescent="0.25">
      <c r="AV7955" s="201"/>
      <c r="AW7955" s="201"/>
      <c r="AX7955" s="201"/>
      <c r="AZ7955" s="201"/>
      <c r="BB7955"/>
      <c r="BD7955" s="117" t="s">
        <v>9870</v>
      </c>
    </row>
    <row r="7956" spans="48:56" x14ac:dyDescent="0.25">
      <c r="AV7956" s="201"/>
      <c r="AW7956" s="201"/>
      <c r="AX7956" s="201"/>
      <c r="AZ7956" s="201"/>
      <c r="BB7956"/>
      <c r="BD7956" s="117" t="s">
        <v>9871</v>
      </c>
    </row>
    <row r="7957" spans="48:56" x14ac:dyDescent="0.25">
      <c r="AV7957" s="201"/>
      <c r="AW7957" s="201"/>
      <c r="AX7957" s="201"/>
      <c r="AZ7957" s="201"/>
      <c r="BB7957"/>
      <c r="BD7957" s="117" t="s">
        <v>9872</v>
      </c>
    </row>
    <row r="7958" spans="48:56" x14ac:dyDescent="0.25">
      <c r="AV7958" s="201"/>
      <c r="AW7958" s="201"/>
      <c r="AX7958" s="201"/>
      <c r="AZ7958" s="201"/>
      <c r="BB7958"/>
      <c r="BD7958" s="117" t="s">
        <v>9873</v>
      </c>
    </row>
    <row r="7959" spans="48:56" x14ac:dyDescent="0.25">
      <c r="AV7959" s="201"/>
      <c r="AW7959" s="201"/>
      <c r="AX7959" s="201"/>
      <c r="AZ7959" s="201"/>
      <c r="BB7959"/>
      <c r="BD7959" s="117" t="s">
        <v>9874</v>
      </c>
    </row>
    <row r="7960" spans="48:56" x14ac:dyDescent="0.25">
      <c r="AV7960" s="201"/>
      <c r="AW7960" s="201"/>
      <c r="AX7960" s="201"/>
      <c r="AZ7960" s="201"/>
      <c r="BB7960"/>
      <c r="BD7960" s="117" t="s">
        <v>9875</v>
      </c>
    </row>
    <row r="7961" spans="48:56" x14ac:dyDescent="0.25">
      <c r="AV7961" s="201"/>
      <c r="AW7961" s="201"/>
      <c r="AX7961" s="201"/>
      <c r="AZ7961" s="201"/>
      <c r="BB7961"/>
      <c r="BD7961" s="117" t="s">
        <v>9876</v>
      </c>
    </row>
    <row r="7962" spans="48:56" x14ac:dyDescent="0.25">
      <c r="AV7962" s="201"/>
      <c r="AW7962" s="201"/>
      <c r="AX7962" s="201"/>
      <c r="AZ7962" s="201"/>
      <c r="BB7962"/>
      <c r="BD7962" s="117" t="s">
        <v>9877</v>
      </c>
    </row>
    <row r="7963" spans="48:56" x14ac:dyDescent="0.25">
      <c r="AV7963" s="201"/>
      <c r="AW7963" s="201"/>
      <c r="AX7963" s="201"/>
      <c r="AZ7963" s="201"/>
      <c r="BB7963"/>
      <c r="BD7963" s="117" t="s">
        <v>9878</v>
      </c>
    </row>
    <row r="7964" spans="48:56" x14ac:dyDescent="0.25">
      <c r="AV7964" s="201"/>
      <c r="AW7964" s="201"/>
      <c r="AX7964" s="201"/>
      <c r="AZ7964" s="201"/>
      <c r="BB7964"/>
      <c r="BD7964" s="117" t="s">
        <v>9879</v>
      </c>
    </row>
    <row r="7965" spans="48:56" x14ac:dyDescent="0.25">
      <c r="AV7965" s="201"/>
      <c r="AW7965" s="201"/>
      <c r="AX7965" s="201"/>
      <c r="AZ7965" s="201"/>
      <c r="BB7965"/>
      <c r="BD7965" s="117" t="s">
        <v>9880</v>
      </c>
    </row>
    <row r="7966" spans="48:56" x14ac:dyDescent="0.25">
      <c r="AV7966" s="201"/>
      <c r="AW7966" s="201"/>
      <c r="AX7966" s="201"/>
      <c r="AZ7966" s="201"/>
      <c r="BB7966"/>
      <c r="BD7966" s="117" t="s">
        <v>9881</v>
      </c>
    </row>
    <row r="7967" spans="48:56" x14ac:dyDescent="0.25">
      <c r="AV7967" s="201"/>
      <c r="AW7967" s="201"/>
      <c r="AX7967" s="201"/>
      <c r="AZ7967" s="201"/>
      <c r="BB7967"/>
      <c r="BD7967" s="117" t="s">
        <v>9882</v>
      </c>
    </row>
    <row r="7968" spans="48:56" x14ac:dyDescent="0.25">
      <c r="AV7968" s="201"/>
      <c r="AW7968" s="201"/>
      <c r="AX7968" s="201"/>
      <c r="AZ7968" s="201"/>
      <c r="BB7968"/>
      <c r="BD7968" s="117" t="s">
        <v>9883</v>
      </c>
    </row>
    <row r="7969" spans="48:56" x14ac:dyDescent="0.25">
      <c r="AV7969" s="201"/>
      <c r="AW7969" s="201"/>
      <c r="AX7969" s="201"/>
      <c r="AZ7969" s="201"/>
      <c r="BB7969"/>
      <c r="BD7969" s="117" t="s">
        <v>9884</v>
      </c>
    </row>
    <row r="7970" spans="48:56" x14ac:dyDescent="0.25">
      <c r="AV7970" s="201"/>
      <c r="AW7970" s="201"/>
      <c r="AX7970" s="201"/>
      <c r="AZ7970" s="201"/>
      <c r="BB7970"/>
      <c r="BD7970" s="117" t="s">
        <v>9885</v>
      </c>
    </row>
    <row r="7971" spans="48:56" x14ac:dyDescent="0.25">
      <c r="AV7971" s="201"/>
      <c r="AW7971" s="201"/>
      <c r="AX7971" s="201"/>
      <c r="AZ7971" s="201"/>
      <c r="BB7971"/>
      <c r="BD7971" s="117" t="s">
        <v>9886</v>
      </c>
    </row>
    <row r="7972" spans="48:56" x14ac:dyDescent="0.25">
      <c r="AV7972" s="201"/>
      <c r="AW7972" s="201"/>
      <c r="AX7972" s="201"/>
      <c r="AZ7972" s="201"/>
      <c r="BB7972"/>
      <c r="BD7972" s="117" t="s">
        <v>9887</v>
      </c>
    </row>
    <row r="7973" spans="48:56" x14ac:dyDescent="0.25">
      <c r="AV7973" s="201"/>
      <c r="AW7973" s="201"/>
      <c r="AX7973" s="201"/>
      <c r="AZ7973" s="201"/>
      <c r="BB7973"/>
      <c r="BD7973" s="117" t="s">
        <v>9888</v>
      </c>
    </row>
    <row r="7974" spans="48:56" x14ac:dyDescent="0.25">
      <c r="AV7974" s="201"/>
      <c r="AW7974" s="201"/>
      <c r="AX7974" s="201"/>
      <c r="AZ7974" s="201"/>
      <c r="BB7974"/>
      <c r="BD7974" s="117" t="s">
        <v>9889</v>
      </c>
    </row>
    <row r="7975" spans="48:56" x14ac:dyDescent="0.25">
      <c r="AV7975" s="201"/>
      <c r="AW7975" s="201"/>
      <c r="AX7975" s="201"/>
      <c r="AZ7975" s="201"/>
      <c r="BB7975"/>
      <c r="BD7975" s="117" t="s">
        <v>9890</v>
      </c>
    </row>
    <row r="7976" spans="48:56" x14ac:dyDescent="0.25">
      <c r="AV7976" s="201"/>
      <c r="AW7976" s="201"/>
      <c r="AX7976" s="201"/>
      <c r="AZ7976" s="201"/>
      <c r="BB7976"/>
      <c r="BD7976" s="117" t="s">
        <v>9891</v>
      </c>
    </row>
    <row r="7977" spans="48:56" x14ac:dyDescent="0.25">
      <c r="AV7977" s="201"/>
      <c r="AW7977" s="201"/>
      <c r="AX7977" s="201"/>
      <c r="AZ7977" s="201"/>
      <c r="BB7977"/>
      <c r="BD7977" s="117" t="s">
        <v>9892</v>
      </c>
    </row>
    <row r="7978" spans="48:56" x14ac:dyDescent="0.25">
      <c r="AV7978" s="201"/>
      <c r="AW7978" s="201"/>
      <c r="AX7978" s="201"/>
      <c r="AZ7978" s="201"/>
      <c r="BB7978"/>
      <c r="BD7978" s="117" t="s">
        <v>9893</v>
      </c>
    </row>
    <row r="7979" spans="48:56" x14ac:dyDescent="0.25">
      <c r="AV7979" s="201"/>
      <c r="AW7979" s="201"/>
      <c r="AX7979" s="201"/>
      <c r="AZ7979" s="201"/>
      <c r="BB7979"/>
      <c r="BD7979" s="117" t="s">
        <v>9894</v>
      </c>
    </row>
    <row r="7980" spans="48:56" x14ac:dyDescent="0.25">
      <c r="AV7980" s="201"/>
      <c r="AW7980" s="201"/>
      <c r="AX7980" s="201"/>
      <c r="AZ7980" s="201"/>
      <c r="BB7980"/>
      <c r="BD7980" s="117" t="s">
        <v>9895</v>
      </c>
    </row>
    <row r="7981" spans="48:56" x14ac:dyDescent="0.25">
      <c r="AV7981" s="201"/>
      <c r="AW7981" s="201"/>
      <c r="AX7981" s="201"/>
      <c r="AZ7981" s="201"/>
      <c r="BB7981"/>
      <c r="BD7981" s="117" t="s">
        <v>9896</v>
      </c>
    </row>
    <row r="7982" spans="48:56" x14ac:dyDescent="0.25">
      <c r="AV7982" s="201"/>
      <c r="AW7982" s="201"/>
      <c r="AX7982" s="201"/>
      <c r="AZ7982" s="201"/>
      <c r="BB7982"/>
      <c r="BD7982" s="117" t="s">
        <v>9897</v>
      </c>
    </row>
    <row r="7983" spans="48:56" x14ac:dyDescent="0.25">
      <c r="AV7983" s="201"/>
      <c r="AW7983" s="201"/>
      <c r="AX7983" s="201"/>
      <c r="AZ7983" s="201"/>
      <c r="BB7983"/>
      <c r="BD7983" s="117" t="s">
        <v>9898</v>
      </c>
    </row>
    <row r="7984" spans="48:56" x14ac:dyDescent="0.25">
      <c r="AV7984" s="201"/>
      <c r="AW7984" s="201"/>
      <c r="AX7984" s="201"/>
      <c r="AZ7984" s="201"/>
      <c r="BB7984"/>
      <c r="BD7984" s="117" t="s">
        <v>9899</v>
      </c>
    </row>
    <row r="7985" spans="48:56" x14ac:dyDescent="0.25">
      <c r="AV7985" s="201"/>
      <c r="AW7985" s="201"/>
      <c r="AX7985" s="201"/>
      <c r="AZ7985" s="201"/>
      <c r="BB7985"/>
      <c r="BD7985" s="117" t="s">
        <v>9900</v>
      </c>
    </row>
    <row r="7986" spans="48:56" x14ac:dyDescent="0.25">
      <c r="AV7986" s="201"/>
      <c r="AW7986" s="201"/>
      <c r="AX7986" s="201"/>
      <c r="AZ7986" s="201"/>
      <c r="BB7986"/>
      <c r="BD7986" s="117" t="s">
        <v>9901</v>
      </c>
    </row>
    <row r="7987" spans="48:56" x14ac:dyDescent="0.25">
      <c r="AV7987" s="201"/>
      <c r="AW7987" s="201"/>
      <c r="AX7987" s="201"/>
      <c r="AZ7987" s="201"/>
      <c r="BB7987"/>
      <c r="BD7987" s="117" t="s">
        <v>9902</v>
      </c>
    </row>
    <row r="7988" spans="48:56" x14ac:dyDescent="0.25">
      <c r="AV7988" s="201"/>
      <c r="AW7988" s="201"/>
      <c r="AX7988" s="201"/>
      <c r="AZ7988" s="201"/>
      <c r="BB7988"/>
      <c r="BD7988" s="117" t="s">
        <v>9903</v>
      </c>
    </row>
    <row r="7989" spans="48:56" x14ac:dyDescent="0.25">
      <c r="AV7989" s="201"/>
      <c r="AW7989" s="201"/>
      <c r="AX7989" s="201"/>
      <c r="AZ7989" s="201"/>
      <c r="BB7989"/>
      <c r="BD7989" s="117" t="s">
        <v>9904</v>
      </c>
    </row>
    <row r="7990" spans="48:56" x14ac:dyDescent="0.25">
      <c r="AV7990" s="201"/>
      <c r="AW7990" s="201"/>
      <c r="AX7990" s="201"/>
      <c r="AZ7990" s="201"/>
      <c r="BB7990"/>
      <c r="BD7990" s="117" t="s">
        <v>9905</v>
      </c>
    </row>
    <row r="7991" spans="48:56" x14ac:dyDescent="0.25">
      <c r="AV7991" s="201"/>
      <c r="AW7991" s="201"/>
      <c r="AX7991" s="201"/>
      <c r="AZ7991" s="201"/>
      <c r="BB7991"/>
      <c r="BD7991" s="117" t="s">
        <v>9906</v>
      </c>
    </row>
    <row r="7992" spans="48:56" x14ac:dyDescent="0.25">
      <c r="AV7992" s="201"/>
      <c r="AW7992" s="201"/>
      <c r="AX7992" s="201"/>
      <c r="AZ7992" s="201"/>
      <c r="BB7992"/>
      <c r="BD7992" s="117" t="s">
        <v>9907</v>
      </c>
    </row>
    <row r="7993" spans="48:56" x14ac:dyDescent="0.25">
      <c r="AV7993" s="201"/>
      <c r="AW7993" s="201"/>
      <c r="AX7993" s="201"/>
      <c r="AZ7993" s="201"/>
      <c r="BB7993"/>
      <c r="BD7993" s="117" t="s">
        <v>9908</v>
      </c>
    </row>
    <row r="7994" spans="48:56" x14ac:dyDescent="0.25">
      <c r="AV7994" s="201"/>
      <c r="AW7994" s="201"/>
      <c r="AX7994" s="201"/>
      <c r="AZ7994" s="201"/>
      <c r="BB7994"/>
      <c r="BD7994" s="117" t="s">
        <v>9909</v>
      </c>
    </row>
    <row r="7995" spans="48:56" x14ac:dyDescent="0.25">
      <c r="AV7995" s="201"/>
      <c r="AW7995" s="201"/>
      <c r="AX7995" s="201"/>
      <c r="AZ7995" s="201"/>
      <c r="BB7995"/>
      <c r="BD7995" s="117" t="s">
        <v>9910</v>
      </c>
    </row>
    <row r="7996" spans="48:56" x14ac:dyDescent="0.25">
      <c r="AV7996" s="201"/>
      <c r="AW7996" s="201"/>
      <c r="AX7996" s="201"/>
      <c r="AZ7996" s="201"/>
      <c r="BB7996"/>
      <c r="BD7996" s="117" t="s">
        <v>9911</v>
      </c>
    </row>
    <row r="7997" spans="48:56" x14ac:dyDescent="0.25">
      <c r="AV7997" s="201"/>
      <c r="AW7997" s="201"/>
      <c r="AX7997" s="201"/>
      <c r="AZ7997" s="201"/>
      <c r="BB7997"/>
      <c r="BD7997" s="117" t="s">
        <v>9912</v>
      </c>
    </row>
    <row r="7998" spans="48:56" x14ac:dyDescent="0.25">
      <c r="AV7998" s="201"/>
      <c r="AW7998" s="201"/>
      <c r="AX7998" s="201"/>
      <c r="AZ7998" s="201"/>
      <c r="BB7998"/>
      <c r="BD7998" s="117" t="s">
        <v>9913</v>
      </c>
    </row>
    <row r="7999" spans="48:56" x14ac:dyDescent="0.25">
      <c r="AV7999" s="201"/>
      <c r="AW7999" s="201"/>
      <c r="AX7999" s="201"/>
      <c r="AZ7999" s="201"/>
      <c r="BB7999"/>
      <c r="BD7999" s="117" t="s">
        <v>9914</v>
      </c>
    </row>
    <row r="8000" spans="48:56" x14ac:dyDescent="0.25">
      <c r="AV8000" s="201"/>
      <c r="AW8000" s="201"/>
      <c r="AX8000" s="201"/>
      <c r="AZ8000" s="201"/>
      <c r="BB8000"/>
      <c r="BD8000" s="117" t="s">
        <v>9915</v>
      </c>
    </row>
    <row r="8001" spans="48:56" x14ac:dyDescent="0.25">
      <c r="AV8001" s="201"/>
      <c r="AW8001" s="201"/>
      <c r="AX8001" s="201"/>
      <c r="AZ8001" s="201"/>
      <c r="BB8001"/>
      <c r="BD8001" s="117" t="s">
        <v>9916</v>
      </c>
    </row>
    <row r="8002" spans="48:56" x14ac:dyDescent="0.25">
      <c r="AV8002" s="201"/>
      <c r="AW8002" s="201"/>
      <c r="AX8002" s="201"/>
      <c r="AZ8002" s="201"/>
      <c r="BB8002"/>
      <c r="BD8002" s="117" t="s">
        <v>9917</v>
      </c>
    </row>
    <row r="8003" spans="48:56" x14ac:dyDescent="0.25">
      <c r="AV8003" s="201"/>
      <c r="AW8003" s="201"/>
      <c r="AX8003" s="201"/>
      <c r="AZ8003" s="201"/>
      <c r="BB8003"/>
      <c r="BD8003" s="117" t="s">
        <v>9918</v>
      </c>
    </row>
    <row r="8004" spans="48:56" x14ac:dyDescent="0.25">
      <c r="AV8004" s="201"/>
      <c r="AW8004" s="201"/>
      <c r="AX8004" s="201"/>
      <c r="AZ8004" s="201"/>
      <c r="BB8004"/>
      <c r="BD8004" s="117" t="s">
        <v>9919</v>
      </c>
    </row>
    <row r="8005" spans="48:56" x14ac:dyDescent="0.25">
      <c r="AV8005" s="201"/>
      <c r="AW8005" s="201"/>
      <c r="AX8005" s="201"/>
      <c r="AZ8005" s="201"/>
      <c r="BB8005"/>
      <c r="BD8005" s="117" t="s">
        <v>9920</v>
      </c>
    </row>
    <row r="8006" spans="48:56" x14ac:dyDescent="0.25">
      <c r="AV8006" s="201"/>
      <c r="AW8006" s="201"/>
      <c r="AX8006" s="201"/>
      <c r="AZ8006" s="201"/>
      <c r="BB8006"/>
      <c r="BD8006" s="117" t="s">
        <v>9921</v>
      </c>
    </row>
    <row r="8007" spans="48:56" x14ac:dyDescent="0.25">
      <c r="AV8007" s="201"/>
      <c r="AW8007" s="201"/>
      <c r="AX8007" s="201"/>
      <c r="AZ8007" s="201"/>
      <c r="BB8007"/>
      <c r="BD8007" s="117" t="s">
        <v>9922</v>
      </c>
    </row>
    <row r="8008" spans="48:56" x14ac:dyDescent="0.25">
      <c r="AV8008" s="201"/>
      <c r="AW8008" s="201"/>
      <c r="AX8008" s="201"/>
      <c r="AZ8008" s="201"/>
      <c r="BB8008"/>
      <c r="BD8008" s="117" t="s">
        <v>9923</v>
      </c>
    </row>
    <row r="8009" spans="48:56" x14ac:dyDescent="0.25">
      <c r="AV8009" s="201"/>
      <c r="AW8009" s="201"/>
      <c r="AX8009" s="201"/>
      <c r="AZ8009" s="201"/>
      <c r="BB8009"/>
      <c r="BD8009" s="117" t="s">
        <v>9924</v>
      </c>
    </row>
    <row r="8010" spans="48:56" x14ac:dyDescent="0.25">
      <c r="AV8010" s="201"/>
      <c r="AW8010" s="201"/>
      <c r="AX8010" s="201"/>
      <c r="AZ8010" s="201"/>
      <c r="BB8010"/>
      <c r="BD8010" s="117" t="s">
        <v>9925</v>
      </c>
    </row>
    <row r="8011" spans="48:56" x14ac:dyDescent="0.25">
      <c r="AV8011" s="201"/>
      <c r="AW8011" s="201"/>
      <c r="AX8011" s="201"/>
      <c r="AZ8011" s="201"/>
      <c r="BB8011"/>
      <c r="BD8011" s="117" t="s">
        <v>9926</v>
      </c>
    </row>
    <row r="8012" spans="48:56" x14ac:dyDescent="0.25">
      <c r="AV8012" s="201"/>
      <c r="AW8012" s="201"/>
      <c r="AX8012" s="201"/>
      <c r="AZ8012" s="201"/>
      <c r="BB8012"/>
      <c r="BD8012" s="117" t="s">
        <v>9927</v>
      </c>
    </row>
    <row r="8013" spans="48:56" x14ac:dyDescent="0.25">
      <c r="AV8013" s="201"/>
      <c r="AW8013" s="201"/>
      <c r="AX8013" s="201"/>
      <c r="AZ8013" s="201"/>
      <c r="BB8013"/>
      <c r="BD8013" s="117" t="s">
        <v>9928</v>
      </c>
    </row>
    <row r="8014" spans="48:56" x14ac:dyDescent="0.25">
      <c r="AV8014" s="201"/>
      <c r="AW8014" s="201"/>
      <c r="AX8014" s="201"/>
      <c r="AZ8014" s="201"/>
      <c r="BB8014"/>
      <c r="BD8014" s="117" t="s">
        <v>9929</v>
      </c>
    </row>
    <row r="8015" spans="48:56" x14ac:dyDescent="0.25">
      <c r="AV8015" s="201"/>
      <c r="AW8015" s="201"/>
      <c r="AX8015" s="201"/>
      <c r="AZ8015" s="201"/>
      <c r="BB8015"/>
      <c r="BD8015" s="117" t="s">
        <v>9930</v>
      </c>
    </row>
    <row r="8016" spans="48:56" x14ac:dyDescent="0.25">
      <c r="AV8016" s="201"/>
      <c r="AW8016" s="201"/>
      <c r="AX8016" s="201"/>
      <c r="AZ8016" s="201"/>
      <c r="BB8016"/>
      <c r="BD8016" s="117" t="s">
        <v>9931</v>
      </c>
    </row>
    <row r="8017" spans="48:56" x14ac:dyDescent="0.25">
      <c r="AV8017" s="201"/>
      <c r="AW8017" s="201"/>
      <c r="AX8017" s="201"/>
      <c r="AZ8017" s="201"/>
      <c r="BB8017"/>
      <c r="BD8017" s="117" t="s">
        <v>9932</v>
      </c>
    </row>
    <row r="8018" spans="48:56" x14ac:dyDescent="0.25">
      <c r="AV8018" s="201"/>
      <c r="AW8018" s="201"/>
      <c r="AX8018" s="201"/>
      <c r="AZ8018" s="201"/>
      <c r="BB8018"/>
      <c r="BD8018" s="117" t="s">
        <v>9933</v>
      </c>
    </row>
    <row r="8019" spans="48:56" x14ac:dyDescent="0.25">
      <c r="AV8019" s="201"/>
      <c r="AW8019" s="201"/>
      <c r="AX8019" s="201"/>
      <c r="AZ8019" s="201"/>
      <c r="BB8019"/>
      <c r="BD8019" s="117" t="s">
        <v>9934</v>
      </c>
    </row>
    <row r="8020" spans="48:56" x14ac:dyDescent="0.25">
      <c r="AV8020" s="201"/>
      <c r="AW8020" s="201"/>
      <c r="AX8020" s="201"/>
      <c r="AZ8020" s="201"/>
      <c r="BB8020"/>
      <c r="BD8020" s="117" t="s">
        <v>9935</v>
      </c>
    </row>
    <row r="8021" spans="48:56" x14ac:dyDescent="0.25">
      <c r="AV8021" s="201"/>
      <c r="AW8021" s="201"/>
      <c r="AX8021" s="201"/>
      <c r="AZ8021" s="201"/>
      <c r="BB8021"/>
      <c r="BD8021" s="117" t="s">
        <v>9936</v>
      </c>
    </row>
    <row r="8022" spans="48:56" x14ac:dyDescent="0.25">
      <c r="AV8022" s="201"/>
      <c r="AW8022" s="201"/>
      <c r="AX8022" s="201"/>
      <c r="AZ8022" s="201"/>
      <c r="BB8022"/>
      <c r="BD8022" s="117" t="s">
        <v>9937</v>
      </c>
    </row>
    <row r="8023" spans="48:56" x14ac:dyDescent="0.25">
      <c r="AV8023" s="201"/>
      <c r="AW8023" s="201"/>
      <c r="AX8023" s="201"/>
      <c r="AZ8023" s="201"/>
      <c r="BB8023"/>
      <c r="BD8023" s="117" t="s">
        <v>9938</v>
      </c>
    </row>
    <row r="8024" spans="48:56" x14ac:dyDescent="0.25">
      <c r="AV8024" s="201"/>
      <c r="AW8024" s="201"/>
      <c r="AX8024" s="201"/>
      <c r="AZ8024" s="201"/>
      <c r="BB8024"/>
      <c r="BD8024" s="117" t="s">
        <v>9939</v>
      </c>
    </row>
    <row r="8025" spans="48:56" x14ac:dyDescent="0.25">
      <c r="AV8025" s="201"/>
      <c r="AW8025" s="201"/>
      <c r="AX8025" s="201"/>
      <c r="AZ8025" s="201"/>
      <c r="BB8025"/>
      <c r="BD8025" s="117" t="s">
        <v>9940</v>
      </c>
    </row>
    <row r="8026" spans="48:56" x14ac:dyDescent="0.25">
      <c r="AV8026" s="201"/>
      <c r="AW8026" s="201"/>
      <c r="AX8026" s="201"/>
      <c r="AZ8026" s="201"/>
      <c r="BB8026"/>
      <c r="BD8026" s="117" t="s">
        <v>9941</v>
      </c>
    </row>
    <row r="8027" spans="48:56" x14ac:dyDescent="0.25">
      <c r="AV8027" s="201"/>
      <c r="AW8027" s="201"/>
      <c r="AX8027" s="201"/>
      <c r="AZ8027" s="201"/>
      <c r="BB8027"/>
      <c r="BD8027" s="117" t="s">
        <v>9942</v>
      </c>
    </row>
    <row r="8028" spans="48:56" x14ac:dyDescent="0.25">
      <c r="AV8028" s="201"/>
      <c r="AW8028" s="201"/>
      <c r="AX8028" s="201"/>
      <c r="AZ8028" s="201"/>
      <c r="BB8028"/>
      <c r="BD8028" s="117" t="s">
        <v>9943</v>
      </c>
    </row>
    <row r="8029" spans="48:56" x14ac:dyDescent="0.25">
      <c r="AV8029" s="201"/>
      <c r="AW8029" s="201"/>
      <c r="AX8029" s="201"/>
      <c r="AZ8029" s="201"/>
      <c r="BB8029"/>
      <c r="BD8029" s="117" t="s">
        <v>9944</v>
      </c>
    </row>
    <row r="8030" spans="48:56" x14ac:dyDescent="0.25">
      <c r="AV8030" s="201"/>
      <c r="AW8030" s="201"/>
      <c r="AX8030" s="201"/>
      <c r="AZ8030" s="201"/>
      <c r="BB8030"/>
      <c r="BD8030" s="117" t="s">
        <v>9945</v>
      </c>
    </row>
    <row r="8031" spans="48:56" x14ac:dyDescent="0.25">
      <c r="AV8031" s="201"/>
      <c r="AW8031" s="201"/>
      <c r="AX8031" s="201"/>
      <c r="AZ8031" s="201"/>
      <c r="BB8031"/>
      <c r="BD8031" s="117" t="s">
        <v>9946</v>
      </c>
    </row>
    <row r="8032" spans="48:56" x14ac:dyDescent="0.25">
      <c r="AV8032" s="201"/>
      <c r="AW8032" s="201"/>
      <c r="AX8032" s="201"/>
      <c r="AZ8032" s="201"/>
      <c r="BB8032"/>
      <c r="BD8032" s="117" t="s">
        <v>9947</v>
      </c>
    </row>
    <row r="8033" spans="48:56" x14ac:dyDescent="0.25">
      <c r="AV8033" s="201"/>
      <c r="AW8033" s="201"/>
      <c r="AX8033" s="201"/>
      <c r="AZ8033" s="201"/>
      <c r="BB8033"/>
      <c r="BD8033" s="117" t="s">
        <v>9948</v>
      </c>
    </row>
    <row r="8034" spans="48:56" x14ac:dyDescent="0.25">
      <c r="AV8034" s="201"/>
      <c r="AW8034" s="201"/>
      <c r="AX8034" s="201"/>
      <c r="AZ8034" s="201"/>
      <c r="BB8034"/>
      <c r="BD8034" s="117" t="s">
        <v>9949</v>
      </c>
    </row>
    <row r="8035" spans="48:56" x14ac:dyDescent="0.25">
      <c r="AV8035" s="201"/>
      <c r="AW8035" s="201"/>
      <c r="AX8035" s="201"/>
      <c r="AZ8035" s="201"/>
      <c r="BB8035"/>
      <c r="BD8035" s="117" t="s">
        <v>9950</v>
      </c>
    </row>
    <row r="8036" spans="48:56" x14ac:dyDescent="0.25">
      <c r="AV8036" s="201"/>
      <c r="AW8036" s="201"/>
      <c r="AX8036" s="201"/>
      <c r="AZ8036" s="201"/>
      <c r="BB8036"/>
      <c r="BD8036" s="117" t="s">
        <v>9951</v>
      </c>
    </row>
    <row r="8037" spans="48:56" x14ac:dyDescent="0.25">
      <c r="AV8037" s="201"/>
      <c r="AW8037" s="201"/>
      <c r="AX8037" s="201"/>
      <c r="AZ8037" s="201"/>
      <c r="BB8037"/>
      <c r="BD8037" s="117" t="s">
        <v>9952</v>
      </c>
    </row>
    <row r="8038" spans="48:56" x14ac:dyDescent="0.25">
      <c r="AV8038" s="201"/>
      <c r="AW8038" s="201"/>
      <c r="AX8038" s="201"/>
      <c r="AZ8038" s="201"/>
      <c r="BB8038"/>
      <c r="BD8038" s="117" t="s">
        <v>9953</v>
      </c>
    </row>
    <row r="8039" spans="48:56" x14ac:dyDescent="0.25">
      <c r="AV8039" s="201"/>
      <c r="AW8039" s="201"/>
      <c r="AX8039" s="201"/>
      <c r="AZ8039" s="201"/>
      <c r="BB8039"/>
      <c r="BD8039" s="117" t="s">
        <v>9954</v>
      </c>
    </row>
    <row r="8040" spans="48:56" x14ac:dyDescent="0.25">
      <c r="AV8040" s="201"/>
      <c r="AW8040" s="201"/>
      <c r="AX8040" s="201"/>
      <c r="AZ8040" s="201"/>
      <c r="BB8040"/>
      <c r="BD8040" s="117" t="s">
        <v>9955</v>
      </c>
    </row>
    <row r="8041" spans="48:56" x14ac:dyDescent="0.25">
      <c r="AV8041" s="201"/>
      <c r="AW8041" s="201"/>
      <c r="AX8041" s="201"/>
      <c r="AZ8041" s="201"/>
      <c r="BB8041"/>
      <c r="BD8041" s="117" t="s">
        <v>9956</v>
      </c>
    </row>
    <row r="8042" spans="48:56" x14ac:dyDescent="0.25">
      <c r="AV8042" s="201"/>
      <c r="AW8042" s="201"/>
      <c r="AX8042" s="201"/>
      <c r="AZ8042" s="201"/>
      <c r="BB8042"/>
      <c r="BD8042" s="117" t="s">
        <v>9957</v>
      </c>
    </row>
    <row r="8043" spans="48:56" x14ac:dyDescent="0.25">
      <c r="AV8043" s="201"/>
      <c r="AW8043" s="201"/>
      <c r="AX8043" s="201"/>
      <c r="AZ8043" s="201"/>
      <c r="BB8043"/>
      <c r="BD8043" s="117" t="s">
        <v>9958</v>
      </c>
    </row>
    <row r="8044" spans="48:56" x14ac:dyDescent="0.25">
      <c r="AV8044" s="201"/>
      <c r="AW8044" s="201"/>
      <c r="AX8044" s="201"/>
      <c r="AZ8044" s="201"/>
      <c r="BB8044"/>
      <c r="BD8044" s="117" t="s">
        <v>9959</v>
      </c>
    </row>
    <row r="8045" spans="48:56" x14ac:dyDescent="0.25">
      <c r="AV8045" s="201"/>
      <c r="AW8045" s="201"/>
      <c r="AX8045" s="201"/>
      <c r="AZ8045" s="201"/>
      <c r="BB8045"/>
      <c r="BD8045" s="117" t="s">
        <v>9960</v>
      </c>
    </row>
    <row r="8046" spans="48:56" x14ac:dyDescent="0.25">
      <c r="AV8046" s="201"/>
      <c r="AW8046" s="201"/>
      <c r="AX8046" s="201"/>
      <c r="AZ8046" s="201"/>
      <c r="BB8046"/>
      <c r="BD8046" s="117" t="s">
        <v>9961</v>
      </c>
    </row>
    <row r="8047" spans="48:56" x14ac:dyDescent="0.25">
      <c r="AV8047" s="201"/>
      <c r="AW8047" s="201"/>
      <c r="AX8047" s="201"/>
      <c r="AZ8047" s="201"/>
      <c r="BB8047"/>
      <c r="BD8047" s="117" t="s">
        <v>9962</v>
      </c>
    </row>
    <row r="8048" spans="48:56" x14ac:dyDescent="0.25">
      <c r="AV8048" s="201"/>
      <c r="AW8048" s="201"/>
      <c r="AX8048" s="201"/>
      <c r="AZ8048" s="201"/>
      <c r="BB8048"/>
      <c r="BD8048" s="117" t="s">
        <v>9963</v>
      </c>
    </row>
    <row r="8049" spans="48:56" x14ac:dyDescent="0.25">
      <c r="AV8049" s="201"/>
      <c r="AW8049" s="201"/>
      <c r="AX8049" s="201"/>
      <c r="AZ8049" s="201"/>
      <c r="BB8049"/>
      <c r="BD8049" s="117" t="s">
        <v>9964</v>
      </c>
    </row>
    <row r="8050" spans="48:56" x14ac:dyDescent="0.25">
      <c r="AV8050" s="201"/>
      <c r="AW8050" s="201"/>
      <c r="AX8050" s="201"/>
      <c r="AZ8050" s="201"/>
      <c r="BB8050"/>
      <c r="BD8050" s="117" t="s">
        <v>9965</v>
      </c>
    </row>
    <row r="8051" spans="48:56" x14ac:dyDescent="0.25">
      <c r="AV8051" s="201"/>
      <c r="AW8051" s="201"/>
      <c r="AX8051" s="201"/>
      <c r="AZ8051" s="201"/>
      <c r="BB8051"/>
      <c r="BD8051" s="117" t="s">
        <v>9966</v>
      </c>
    </row>
    <row r="8052" spans="48:56" x14ac:dyDescent="0.25">
      <c r="AV8052" s="201"/>
      <c r="AW8052" s="201"/>
      <c r="AX8052" s="201"/>
      <c r="AZ8052" s="201"/>
      <c r="BB8052"/>
      <c r="BD8052" s="117" t="s">
        <v>9967</v>
      </c>
    </row>
    <row r="8053" spans="48:56" x14ac:dyDescent="0.25">
      <c r="AV8053" s="201"/>
      <c r="AW8053" s="201"/>
      <c r="AX8053" s="201"/>
      <c r="AZ8053" s="201"/>
      <c r="BB8053"/>
      <c r="BD8053" s="117" t="s">
        <v>9968</v>
      </c>
    </row>
    <row r="8054" spans="48:56" x14ac:dyDescent="0.25">
      <c r="AV8054" s="201"/>
      <c r="AW8054" s="201"/>
      <c r="AX8054" s="201"/>
      <c r="AZ8054" s="201"/>
      <c r="BB8054"/>
      <c r="BD8054" s="117" t="s">
        <v>9969</v>
      </c>
    </row>
    <row r="8055" spans="48:56" x14ac:dyDescent="0.25">
      <c r="AV8055" s="201"/>
      <c r="AW8055" s="201"/>
      <c r="AX8055" s="201"/>
      <c r="AZ8055" s="201"/>
      <c r="BB8055"/>
      <c r="BD8055" s="117" t="s">
        <v>9970</v>
      </c>
    </row>
    <row r="8056" spans="48:56" x14ac:dyDescent="0.25">
      <c r="AV8056" s="201"/>
      <c r="AW8056" s="201"/>
      <c r="AX8056" s="201"/>
      <c r="AZ8056" s="201"/>
      <c r="BB8056"/>
      <c r="BD8056" s="117" t="s">
        <v>9971</v>
      </c>
    </row>
    <row r="8057" spans="48:56" x14ac:dyDescent="0.25">
      <c r="AV8057" s="201"/>
      <c r="AW8057" s="201"/>
      <c r="AX8057" s="201"/>
      <c r="AZ8057" s="201"/>
      <c r="BB8057"/>
      <c r="BD8057" s="117" t="s">
        <v>9972</v>
      </c>
    </row>
    <row r="8058" spans="48:56" x14ac:dyDescent="0.25">
      <c r="AV8058" s="201"/>
      <c r="AW8058" s="201"/>
      <c r="AX8058" s="201"/>
      <c r="AZ8058" s="201"/>
      <c r="BB8058"/>
      <c r="BD8058" s="117" t="s">
        <v>9973</v>
      </c>
    </row>
    <row r="8059" spans="48:56" x14ac:dyDescent="0.25">
      <c r="AV8059" s="201"/>
      <c r="AW8059" s="201"/>
      <c r="AX8059" s="201"/>
      <c r="AZ8059" s="201"/>
      <c r="BB8059"/>
      <c r="BD8059" s="117" t="s">
        <v>9974</v>
      </c>
    </row>
    <row r="8060" spans="48:56" x14ac:dyDescent="0.25">
      <c r="AV8060" s="201"/>
      <c r="AW8060" s="201"/>
      <c r="AX8060" s="201"/>
      <c r="AZ8060" s="201"/>
      <c r="BB8060"/>
      <c r="BD8060" s="117" t="s">
        <v>9975</v>
      </c>
    </row>
    <row r="8061" spans="48:56" x14ac:dyDescent="0.25">
      <c r="AV8061" s="201"/>
      <c r="AW8061" s="201"/>
      <c r="AX8061" s="201"/>
      <c r="AZ8061" s="201"/>
      <c r="BB8061"/>
      <c r="BD8061" s="117" t="s">
        <v>9976</v>
      </c>
    </row>
    <row r="8062" spans="48:56" x14ac:dyDescent="0.25">
      <c r="AV8062" s="201"/>
      <c r="AW8062" s="201"/>
      <c r="AX8062" s="201"/>
      <c r="AZ8062" s="201"/>
      <c r="BB8062"/>
      <c r="BD8062" s="117" t="s">
        <v>9977</v>
      </c>
    </row>
    <row r="8063" spans="48:56" x14ac:dyDescent="0.25">
      <c r="AV8063" s="201"/>
      <c r="AW8063" s="201"/>
      <c r="AX8063" s="201"/>
      <c r="AZ8063" s="201"/>
      <c r="BB8063"/>
      <c r="BD8063" s="117" t="s">
        <v>9978</v>
      </c>
    </row>
    <row r="8064" spans="48:56" x14ac:dyDescent="0.25">
      <c r="AV8064" s="201"/>
      <c r="AW8064" s="201"/>
      <c r="AX8064" s="201"/>
      <c r="AZ8064" s="201"/>
      <c r="BB8064"/>
      <c r="BD8064" s="117" t="s">
        <v>9979</v>
      </c>
    </row>
    <row r="8065" spans="48:56" x14ac:dyDescent="0.25">
      <c r="AV8065" s="201"/>
      <c r="AW8065" s="201"/>
      <c r="AX8065" s="201"/>
      <c r="AZ8065" s="201"/>
      <c r="BB8065"/>
      <c r="BD8065" s="117" t="s">
        <v>9980</v>
      </c>
    </row>
    <row r="8066" spans="48:56" x14ac:dyDescent="0.25">
      <c r="AV8066" s="201"/>
      <c r="AW8066" s="201"/>
      <c r="AX8066" s="201"/>
      <c r="AZ8066" s="201"/>
      <c r="BB8066"/>
      <c r="BD8066" s="117" t="s">
        <v>9981</v>
      </c>
    </row>
    <row r="8067" spans="48:56" x14ac:dyDescent="0.25">
      <c r="AV8067" s="201"/>
      <c r="AW8067" s="201"/>
      <c r="AX8067" s="201"/>
      <c r="AZ8067" s="201"/>
      <c r="BB8067"/>
      <c r="BD8067" s="117" t="s">
        <v>9982</v>
      </c>
    </row>
    <row r="8068" spans="48:56" x14ac:dyDescent="0.25">
      <c r="AV8068" s="201"/>
      <c r="AW8068" s="201"/>
      <c r="AX8068" s="201"/>
      <c r="AZ8068" s="201"/>
      <c r="BB8068"/>
      <c r="BD8068" s="117" t="s">
        <v>9983</v>
      </c>
    </row>
    <row r="8069" spans="48:56" x14ac:dyDescent="0.25">
      <c r="AV8069" s="201"/>
      <c r="AW8069" s="201"/>
      <c r="AX8069" s="201"/>
      <c r="AZ8069" s="201"/>
      <c r="BB8069"/>
      <c r="BD8069" s="117" t="s">
        <v>9984</v>
      </c>
    </row>
    <row r="8070" spans="48:56" x14ac:dyDescent="0.25">
      <c r="AV8070" s="201"/>
      <c r="AW8070" s="201"/>
      <c r="AX8070" s="201"/>
      <c r="AZ8070" s="201"/>
      <c r="BB8070"/>
      <c r="BD8070" s="117" t="s">
        <v>9985</v>
      </c>
    </row>
    <row r="8071" spans="48:56" x14ac:dyDescent="0.25">
      <c r="AV8071" s="201"/>
      <c r="AW8071" s="201"/>
      <c r="AX8071" s="201"/>
      <c r="AZ8071" s="201"/>
      <c r="BB8071"/>
      <c r="BD8071" s="117" t="s">
        <v>9986</v>
      </c>
    </row>
    <row r="8072" spans="48:56" x14ac:dyDescent="0.25">
      <c r="AV8072" s="201"/>
      <c r="AW8072" s="201"/>
      <c r="AX8072" s="201"/>
      <c r="AZ8072" s="201"/>
      <c r="BB8072"/>
      <c r="BD8072" s="117" t="s">
        <v>9987</v>
      </c>
    </row>
    <row r="8073" spans="48:56" x14ac:dyDescent="0.25">
      <c r="AV8073" s="201"/>
      <c r="AW8073" s="201"/>
      <c r="AX8073" s="201"/>
      <c r="AZ8073" s="201"/>
      <c r="BB8073"/>
      <c r="BD8073" s="117" t="s">
        <v>9988</v>
      </c>
    </row>
    <row r="8074" spans="48:56" x14ac:dyDescent="0.25">
      <c r="AV8074" s="201"/>
      <c r="AW8074" s="201"/>
      <c r="AX8074" s="201"/>
      <c r="AZ8074" s="201"/>
      <c r="BB8074"/>
      <c r="BD8074" s="117" t="s">
        <v>9989</v>
      </c>
    </row>
    <row r="8075" spans="48:56" x14ac:dyDescent="0.25">
      <c r="AV8075" s="201"/>
      <c r="AW8075" s="201"/>
      <c r="AX8075" s="201"/>
      <c r="AZ8075" s="201"/>
      <c r="BB8075"/>
      <c r="BD8075" s="117" t="s">
        <v>9990</v>
      </c>
    </row>
    <row r="8076" spans="48:56" x14ac:dyDescent="0.25">
      <c r="AV8076" s="201"/>
      <c r="AW8076" s="201"/>
      <c r="AX8076" s="201"/>
      <c r="AZ8076" s="201"/>
      <c r="BB8076"/>
      <c r="BD8076" s="117" t="s">
        <v>9991</v>
      </c>
    </row>
    <row r="8077" spans="48:56" x14ac:dyDescent="0.25">
      <c r="AV8077" s="201"/>
      <c r="AW8077" s="201"/>
      <c r="AX8077" s="201"/>
      <c r="AZ8077" s="201"/>
      <c r="BB8077"/>
      <c r="BD8077" s="117" t="s">
        <v>9992</v>
      </c>
    </row>
    <row r="8078" spans="48:56" x14ac:dyDescent="0.25">
      <c r="AV8078" s="201"/>
      <c r="AW8078" s="201"/>
      <c r="AX8078" s="201"/>
      <c r="AZ8078" s="201"/>
      <c r="BB8078"/>
      <c r="BD8078" s="117" t="s">
        <v>9993</v>
      </c>
    </row>
    <row r="8079" spans="48:56" x14ac:dyDescent="0.25">
      <c r="AV8079" s="201"/>
      <c r="AW8079" s="201"/>
      <c r="AX8079" s="201"/>
      <c r="AZ8079" s="201"/>
      <c r="BB8079"/>
      <c r="BD8079" s="117" t="s">
        <v>9994</v>
      </c>
    </row>
    <row r="8080" spans="48:56" x14ac:dyDescent="0.25">
      <c r="AV8080" s="201"/>
      <c r="AW8080" s="201"/>
      <c r="AX8080" s="201"/>
      <c r="AZ8080" s="201"/>
      <c r="BB8080"/>
      <c r="BD8080" s="117" t="s">
        <v>9995</v>
      </c>
    </row>
    <row r="8081" spans="48:56" x14ac:dyDescent="0.25">
      <c r="AV8081" s="201"/>
      <c r="AW8081" s="201"/>
      <c r="AX8081" s="201"/>
      <c r="AZ8081" s="201"/>
      <c r="BB8081"/>
      <c r="BD8081" s="117" t="s">
        <v>9996</v>
      </c>
    </row>
    <row r="8082" spans="48:56" x14ac:dyDescent="0.25">
      <c r="AV8082" s="201"/>
      <c r="AW8082" s="201"/>
      <c r="AX8082" s="201"/>
      <c r="AZ8082" s="201"/>
      <c r="BB8082"/>
      <c r="BD8082" s="117" t="s">
        <v>9997</v>
      </c>
    </row>
    <row r="8083" spans="48:56" x14ac:dyDescent="0.25">
      <c r="AV8083" s="201"/>
      <c r="AW8083" s="201"/>
      <c r="AX8083" s="201"/>
      <c r="AZ8083" s="201"/>
      <c r="BB8083"/>
      <c r="BD8083" s="117" t="s">
        <v>9998</v>
      </c>
    </row>
    <row r="8084" spans="48:56" x14ac:dyDescent="0.25">
      <c r="AV8084" s="201"/>
      <c r="AW8084" s="201"/>
      <c r="AX8084" s="201"/>
      <c r="AZ8084" s="201"/>
      <c r="BB8084"/>
      <c r="BD8084" s="117" t="s">
        <v>9999</v>
      </c>
    </row>
    <row r="8085" spans="48:56" x14ac:dyDescent="0.25">
      <c r="AV8085" s="201"/>
      <c r="AW8085" s="201"/>
      <c r="AX8085" s="201"/>
      <c r="AZ8085" s="201"/>
      <c r="BB8085"/>
      <c r="BD8085" s="117" t="s">
        <v>10000</v>
      </c>
    </row>
    <row r="8086" spans="48:56" x14ac:dyDescent="0.25">
      <c r="AV8086" s="201"/>
      <c r="AW8086" s="201"/>
      <c r="AX8086" s="201"/>
      <c r="AZ8086" s="201"/>
      <c r="BB8086"/>
      <c r="BD8086" s="117" t="s">
        <v>10001</v>
      </c>
    </row>
    <row r="8087" spans="48:56" x14ac:dyDescent="0.25">
      <c r="AV8087" s="201"/>
      <c r="AW8087" s="201"/>
      <c r="AX8087" s="201"/>
      <c r="AZ8087" s="201"/>
      <c r="BB8087"/>
      <c r="BD8087" s="117" t="s">
        <v>10002</v>
      </c>
    </row>
    <row r="8088" spans="48:56" x14ac:dyDescent="0.25">
      <c r="AV8088" s="201"/>
      <c r="AW8088" s="201"/>
      <c r="AX8088" s="201"/>
      <c r="AZ8088" s="201"/>
      <c r="BB8088"/>
      <c r="BD8088" s="117" t="s">
        <v>10003</v>
      </c>
    </row>
    <row r="8089" spans="48:56" x14ac:dyDescent="0.25">
      <c r="AV8089" s="201"/>
      <c r="AW8089" s="201"/>
      <c r="AX8089" s="201"/>
      <c r="AZ8089" s="201"/>
      <c r="BB8089"/>
      <c r="BD8089" s="117" t="s">
        <v>10004</v>
      </c>
    </row>
    <row r="8090" spans="48:56" x14ac:dyDescent="0.25">
      <c r="AV8090" s="201"/>
      <c r="AW8090" s="201"/>
      <c r="AX8090" s="201"/>
      <c r="AZ8090" s="201"/>
      <c r="BB8090"/>
      <c r="BD8090" s="117" t="s">
        <v>10005</v>
      </c>
    </row>
    <row r="8091" spans="48:56" x14ac:dyDescent="0.25">
      <c r="AV8091" s="201"/>
      <c r="AW8091" s="201"/>
      <c r="AX8091" s="201"/>
      <c r="AZ8091" s="201"/>
      <c r="BB8091"/>
      <c r="BD8091" s="117" t="s">
        <v>10006</v>
      </c>
    </row>
    <row r="8092" spans="48:56" x14ac:dyDescent="0.25">
      <c r="AV8092" s="201"/>
      <c r="AW8092" s="201"/>
      <c r="AX8092" s="201"/>
      <c r="AZ8092" s="201"/>
      <c r="BB8092"/>
      <c r="BD8092" s="117" t="s">
        <v>10007</v>
      </c>
    </row>
    <row r="8093" spans="48:56" x14ac:dyDescent="0.25">
      <c r="AV8093" s="201"/>
      <c r="AW8093" s="201"/>
      <c r="AX8093" s="201"/>
      <c r="AZ8093" s="201"/>
      <c r="BB8093"/>
      <c r="BD8093" s="117" t="s">
        <v>10008</v>
      </c>
    </row>
    <row r="8094" spans="48:56" x14ac:dyDescent="0.25">
      <c r="AV8094" s="201"/>
      <c r="AW8094" s="201"/>
      <c r="AX8094" s="201"/>
      <c r="AZ8094" s="201"/>
      <c r="BB8094"/>
      <c r="BD8094" s="117" t="s">
        <v>10009</v>
      </c>
    </row>
    <row r="8095" spans="48:56" x14ac:dyDescent="0.25">
      <c r="AV8095" s="201"/>
      <c r="AW8095" s="201"/>
      <c r="AX8095" s="201"/>
      <c r="AZ8095" s="201"/>
      <c r="BB8095"/>
      <c r="BD8095" s="117" t="s">
        <v>10010</v>
      </c>
    </row>
    <row r="8096" spans="48:56" x14ac:dyDescent="0.25">
      <c r="AV8096" s="201"/>
      <c r="AW8096" s="201"/>
      <c r="AX8096" s="201"/>
      <c r="AZ8096" s="201"/>
      <c r="BB8096"/>
      <c r="BD8096" s="117" t="s">
        <v>10011</v>
      </c>
    </row>
    <row r="8097" spans="48:56" x14ac:dyDescent="0.25">
      <c r="AV8097" s="201"/>
      <c r="AW8097" s="201"/>
      <c r="AX8097" s="201"/>
      <c r="AZ8097" s="201"/>
      <c r="BB8097"/>
      <c r="BD8097" s="117" t="s">
        <v>10012</v>
      </c>
    </row>
    <row r="8098" spans="48:56" x14ac:dyDescent="0.25">
      <c r="AV8098" s="201"/>
      <c r="AW8098" s="201"/>
      <c r="AX8098" s="201"/>
      <c r="AZ8098" s="201"/>
      <c r="BB8098"/>
      <c r="BD8098" s="117" t="s">
        <v>10013</v>
      </c>
    </row>
    <row r="8099" spans="48:56" x14ac:dyDescent="0.25">
      <c r="AV8099" s="201"/>
      <c r="AW8099" s="201"/>
      <c r="AX8099" s="201"/>
      <c r="AZ8099" s="201"/>
      <c r="BB8099"/>
      <c r="BD8099" s="117" t="s">
        <v>10014</v>
      </c>
    </row>
    <row r="8100" spans="48:56" x14ac:dyDescent="0.25">
      <c r="AV8100" s="201"/>
      <c r="AW8100" s="201"/>
      <c r="AX8100" s="201"/>
      <c r="AZ8100" s="201"/>
      <c r="BB8100"/>
      <c r="BD8100" s="117" t="s">
        <v>10015</v>
      </c>
    </row>
    <row r="8101" spans="48:56" x14ac:dyDescent="0.25">
      <c r="AV8101" s="201"/>
      <c r="AW8101" s="201"/>
      <c r="AX8101" s="201"/>
      <c r="AZ8101" s="201"/>
      <c r="BB8101"/>
      <c r="BD8101" s="117" t="s">
        <v>10016</v>
      </c>
    </row>
    <row r="8102" spans="48:56" x14ac:dyDescent="0.25">
      <c r="AV8102" s="201"/>
      <c r="AW8102" s="201"/>
      <c r="AX8102" s="201"/>
      <c r="AZ8102" s="201"/>
      <c r="BB8102"/>
      <c r="BD8102" s="117" t="s">
        <v>10017</v>
      </c>
    </row>
    <row r="8103" spans="48:56" x14ac:dyDescent="0.25">
      <c r="AV8103" s="201"/>
      <c r="AW8103" s="201"/>
      <c r="AX8103" s="201"/>
      <c r="AZ8103" s="201"/>
      <c r="BB8103"/>
      <c r="BD8103" s="117" t="s">
        <v>10018</v>
      </c>
    </row>
    <row r="8104" spans="48:56" x14ac:dyDescent="0.25">
      <c r="AV8104" s="201"/>
      <c r="AW8104" s="201"/>
      <c r="AX8104" s="201"/>
      <c r="AZ8104" s="201"/>
      <c r="BB8104"/>
      <c r="BD8104" s="117" t="s">
        <v>10019</v>
      </c>
    </row>
    <row r="8105" spans="48:56" x14ac:dyDescent="0.25">
      <c r="AV8105" s="201"/>
      <c r="AW8105" s="201"/>
      <c r="AX8105" s="201"/>
      <c r="AZ8105" s="201"/>
      <c r="BB8105"/>
      <c r="BD8105" s="117" t="s">
        <v>10020</v>
      </c>
    </row>
    <row r="8106" spans="48:56" x14ac:dyDescent="0.25">
      <c r="AV8106" s="201"/>
      <c r="AW8106" s="201"/>
      <c r="AX8106" s="201"/>
      <c r="AZ8106" s="201"/>
      <c r="BB8106"/>
      <c r="BD8106" s="117" t="s">
        <v>10021</v>
      </c>
    </row>
    <row r="8107" spans="48:56" x14ac:dyDescent="0.25">
      <c r="AV8107" s="201"/>
      <c r="AW8107" s="201"/>
      <c r="AX8107" s="201"/>
      <c r="AZ8107" s="201"/>
      <c r="BB8107"/>
      <c r="BD8107" s="117" t="s">
        <v>10022</v>
      </c>
    </row>
    <row r="8108" spans="48:56" x14ac:dyDescent="0.25">
      <c r="AV8108" s="201"/>
      <c r="AW8108" s="201"/>
      <c r="AX8108" s="201"/>
      <c r="AZ8108" s="201"/>
      <c r="BB8108"/>
      <c r="BD8108" s="117" t="s">
        <v>10023</v>
      </c>
    </row>
    <row r="8109" spans="48:56" x14ac:dyDescent="0.25">
      <c r="AV8109" s="201"/>
      <c r="AW8109" s="201"/>
      <c r="AX8109" s="201"/>
      <c r="AZ8109" s="201"/>
      <c r="BB8109"/>
      <c r="BD8109" s="117" t="s">
        <v>10024</v>
      </c>
    </row>
    <row r="8110" spans="48:56" x14ac:dyDescent="0.25">
      <c r="AV8110" s="201"/>
      <c r="AW8110" s="201"/>
      <c r="AX8110" s="201"/>
      <c r="AZ8110" s="201"/>
      <c r="BB8110"/>
      <c r="BD8110" s="117" t="s">
        <v>10025</v>
      </c>
    </row>
    <row r="8111" spans="48:56" x14ac:dyDescent="0.25">
      <c r="AV8111" s="201"/>
      <c r="AW8111" s="201"/>
      <c r="AX8111" s="201"/>
      <c r="AZ8111" s="201"/>
      <c r="BB8111"/>
      <c r="BD8111" s="117" t="s">
        <v>10026</v>
      </c>
    </row>
    <row r="8112" spans="48:56" x14ac:dyDescent="0.25">
      <c r="AV8112" s="201"/>
      <c r="AW8112" s="201"/>
      <c r="AX8112" s="201"/>
      <c r="AZ8112" s="201"/>
      <c r="BB8112"/>
      <c r="BD8112" s="117" t="s">
        <v>10027</v>
      </c>
    </row>
    <row r="8113" spans="48:56" x14ac:dyDescent="0.25">
      <c r="AV8113" s="201"/>
      <c r="AW8113" s="201"/>
      <c r="AX8113" s="201"/>
      <c r="AZ8113" s="201"/>
      <c r="BB8113"/>
      <c r="BD8113" s="117" t="s">
        <v>10028</v>
      </c>
    </row>
    <row r="8114" spans="48:56" x14ac:dyDescent="0.25">
      <c r="AV8114" s="201"/>
      <c r="AW8114" s="201"/>
      <c r="AX8114" s="201"/>
      <c r="AZ8114" s="201"/>
      <c r="BB8114"/>
      <c r="BD8114" s="117" t="s">
        <v>10029</v>
      </c>
    </row>
    <row r="8115" spans="48:56" x14ac:dyDescent="0.25">
      <c r="AV8115" s="201"/>
      <c r="AW8115" s="201"/>
      <c r="AX8115" s="201"/>
      <c r="AZ8115" s="201"/>
      <c r="BB8115"/>
      <c r="BD8115" s="117" t="s">
        <v>10030</v>
      </c>
    </row>
    <row r="8116" spans="48:56" x14ac:dyDescent="0.25">
      <c r="AV8116" s="201"/>
      <c r="AW8116" s="201"/>
      <c r="AX8116" s="201"/>
      <c r="AZ8116" s="201"/>
      <c r="BB8116"/>
      <c r="BD8116" s="117" t="s">
        <v>10031</v>
      </c>
    </row>
    <row r="8117" spans="48:56" x14ac:dyDescent="0.25">
      <c r="AV8117" s="201"/>
      <c r="AW8117" s="201"/>
      <c r="AX8117" s="201"/>
      <c r="AZ8117" s="201"/>
      <c r="BB8117"/>
      <c r="BD8117" s="117" t="s">
        <v>10032</v>
      </c>
    </row>
    <row r="8118" spans="48:56" x14ac:dyDescent="0.25">
      <c r="AV8118" s="201"/>
      <c r="AW8118" s="201"/>
      <c r="AX8118" s="201"/>
      <c r="AZ8118" s="201"/>
      <c r="BB8118"/>
      <c r="BD8118" s="117" t="s">
        <v>10033</v>
      </c>
    </row>
    <row r="8119" spans="48:56" x14ac:dyDescent="0.25">
      <c r="AV8119" s="201"/>
      <c r="AW8119" s="201"/>
      <c r="AX8119" s="201"/>
      <c r="AZ8119" s="201"/>
      <c r="BB8119"/>
      <c r="BD8119" s="117" t="s">
        <v>10034</v>
      </c>
    </row>
    <row r="8120" spans="48:56" x14ac:dyDescent="0.25">
      <c r="AV8120" s="201"/>
      <c r="AW8120" s="201"/>
      <c r="AX8120" s="201"/>
      <c r="AZ8120" s="201"/>
      <c r="BB8120"/>
      <c r="BD8120" s="117" t="s">
        <v>10035</v>
      </c>
    </row>
    <row r="8121" spans="48:56" x14ac:dyDescent="0.25">
      <c r="AV8121" s="201"/>
      <c r="AW8121" s="201"/>
      <c r="AX8121" s="201"/>
      <c r="AZ8121" s="201"/>
      <c r="BB8121"/>
      <c r="BD8121" s="117" t="s">
        <v>10036</v>
      </c>
    </row>
    <row r="8122" spans="48:56" x14ac:dyDescent="0.25">
      <c r="AV8122" s="201"/>
      <c r="AW8122" s="201"/>
      <c r="AX8122" s="201"/>
      <c r="AZ8122" s="201"/>
      <c r="BB8122"/>
      <c r="BD8122" s="117" t="s">
        <v>10037</v>
      </c>
    </row>
    <row r="8123" spans="48:56" x14ac:dyDescent="0.25">
      <c r="AV8123" s="201"/>
      <c r="AW8123" s="201"/>
      <c r="AX8123" s="201"/>
      <c r="AZ8123" s="201"/>
      <c r="BB8123"/>
      <c r="BD8123" s="117" t="s">
        <v>10038</v>
      </c>
    </row>
    <row r="8124" spans="48:56" x14ac:dyDescent="0.25">
      <c r="AV8124" s="201"/>
      <c r="AW8124" s="201"/>
      <c r="AX8124" s="201"/>
      <c r="AZ8124" s="201"/>
      <c r="BB8124"/>
      <c r="BD8124" s="117" t="s">
        <v>10039</v>
      </c>
    </row>
    <row r="8125" spans="48:56" x14ac:dyDescent="0.25">
      <c r="AV8125" s="201"/>
      <c r="AW8125" s="201"/>
      <c r="AX8125" s="201"/>
      <c r="AZ8125" s="201"/>
      <c r="BB8125"/>
      <c r="BD8125" s="117" t="s">
        <v>10040</v>
      </c>
    </row>
    <row r="8126" spans="48:56" x14ac:dyDescent="0.25">
      <c r="AV8126" s="201"/>
      <c r="AW8126" s="201"/>
      <c r="AX8126" s="201"/>
      <c r="AZ8126" s="201"/>
      <c r="BB8126"/>
      <c r="BD8126" s="117" t="s">
        <v>10041</v>
      </c>
    </row>
    <row r="8127" spans="48:56" x14ac:dyDescent="0.25">
      <c r="AV8127" s="201"/>
      <c r="AW8127" s="201"/>
      <c r="AX8127" s="201"/>
      <c r="AZ8127" s="201"/>
      <c r="BB8127"/>
      <c r="BD8127" s="117" t="s">
        <v>10042</v>
      </c>
    </row>
    <row r="8128" spans="48:56" x14ac:dyDescent="0.25">
      <c r="AV8128" s="201"/>
      <c r="AW8128" s="201"/>
      <c r="AX8128" s="201"/>
      <c r="AZ8128" s="201"/>
      <c r="BB8128"/>
      <c r="BD8128" s="117" t="s">
        <v>10043</v>
      </c>
    </row>
    <row r="8129" spans="48:56" x14ac:dyDescent="0.25">
      <c r="AV8129" s="201"/>
      <c r="AW8129" s="201"/>
      <c r="AX8129" s="201"/>
      <c r="AZ8129" s="201"/>
      <c r="BB8129"/>
      <c r="BD8129" s="117" t="s">
        <v>10044</v>
      </c>
    </row>
    <row r="8130" spans="48:56" x14ac:dyDescent="0.25">
      <c r="AV8130" s="201"/>
      <c r="AW8130" s="201"/>
      <c r="AX8130" s="201"/>
      <c r="AZ8130" s="201"/>
      <c r="BB8130"/>
      <c r="BD8130" s="117" t="s">
        <v>10045</v>
      </c>
    </row>
    <row r="8131" spans="48:56" x14ac:dyDescent="0.25">
      <c r="AV8131" s="201"/>
      <c r="AW8131" s="201"/>
      <c r="AX8131" s="201"/>
      <c r="AZ8131" s="201"/>
      <c r="BB8131"/>
      <c r="BD8131" s="117" t="s">
        <v>10046</v>
      </c>
    </row>
    <row r="8132" spans="48:56" x14ac:dyDescent="0.25">
      <c r="AV8132" s="201"/>
      <c r="AW8132" s="201"/>
      <c r="AX8132" s="201"/>
      <c r="AZ8132" s="201"/>
      <c r="BB8132"/>
      <c r="BD8132" s="117" t="s">
        <v>10047</v>
      </c>
    </row>
    <row r="8133" spans="48:56" x14ac:dyDescent="0.25">
      <c r="AV8133" s="201"/>
      <c r="AW8133" s="201"/>
      <c r="AX8133" s="201"/>
      <c r="AZ8133" s="201"/>
      <c r="BB8133"/>
      <c r="BD8133" s="117" t="s">
        <v>10048</v>
      </c>
    </row>
    <row r="8134" spans="48:56" x14ac:dyDescent="0.25">
      <c r="AV8134" s="201"/>
      <c r="AW8134" s="201"/>
      <c r="AX8134" s="201"/>
      <c r="AZ8134" s="201"/>
      <c r="BB8134"/>
      <c r="BD8134" s="117" t="s">
        <v>10049</v>
      </c>
    </row>
    <row r="8135" spans="48:56" x14ac:dyDescent="0.25">
      <c r="AV8135" s="201"/>
      <c r="AW8135" s="201"/>
      <c r="AX8135" s="201"/>
      <c r="AZ8135" s="201"/>
      <c r="BB8135"/>
      <c r="BD8135" s="117" t="s">
        <v>10050</v>
      </c>
    </row>
    <row r="8136" spans="48:56" x14ac:dyDescent="0.25">
      <c r="AV8136" s="201"/>
      <c r="AW8136" s="201"/>
      <c r="AX8136" s="201"/>
      <c r="AZ8136" s="201"/>
      <c r="BB8136"/>
      <c r="BD8136" s="117" t="s">
        <v>10051</v>
      </c>
    </row>
    <row r="8137" spans="48:56" x14ac:dyDescent="0.25">
      <c r="AV8137" s="201"/>
      <c r="AW8137" s="201"/>
      <c r="AX8137" s="201"/>
      <c r="AZ8137" s="201"/>
      <c r="BB8137"/>
      <c r="BD8137" s="117" t="s">
        <v>10052</v>
      </c>
    </row>
    <row r="8138" spans="48:56" x14ac:dyDescent="0.25">
      <c r="AV8138" s="201"/>
      <c r="AW8138" s="201"/>
      <c r="AX8138" s="201"/>
      <c r="AZ8138" s="201"/>
      <c r="BB8138"/>
      <c r="BD8138" s="117" t="s">
        <v>10053</v>
      </c>
    </row>
    <row r="8139" spans="48:56" x14ac:dyDescent="0.25">
      <c r="AV8139" s="201"/>
      <c r="AW8139" s="201"/>
      <c r="AX8139" s="201"/>
      <c r="AZ8139" s="201"/>
      <c r="BB8139"/>
      <c r="BD8139" s="117" t="s">
        <v>10054</v>
      </c>
    </row>
    <row r="8140" spans="48:56" x14ac:dyDescent="0.25">
      <c r="AV8140" s="201"/>
      <c r="AW8140" s="201"/>
      <c r="AX8140" s="201"/>
      <c r="AZ8140" s="201"/>
      <c r="BB8140"/>
      <c r="BD8140" s="117" t="s">
        <v>10055</v>
      </c>
    </row>
    <row r="8141" spans="48:56" x14ac:dyDescent="0.25">
      <c r="AV8141" s="201"/>
      <c r="AW8141" s="201"/>
      <c r="AX8141" s="201"/>
      <c r="AZ8141" s="201"/>
      <c r="BB8141"/>
      <c r="BD8141" s="117" t="s">
        <v>10056</v>
      </c>
    </row>
    <row r="8142" spans="48:56" x14ac:dyDescent="0.25">
      <c r="AV8142" s="201"/>
      <c r="AW8142" s="201"/>
      <c r="AX8142" s="201"/>
      <c r="AZ8142" s="201"/>
      <c r="BB8142"/>
      <c r="BD8142" s="117" t="s">
        <v>10057</v>
      </c>
    </row>
    <row r="8143" spans="48:56" x14ac:dyDescent="0.25">
      <c r="AV8143" s="201"/>
      <c r="AW8143" s="201"/>
      <c r="AX8143" s="201"/>
      <c r="AZ8143" s="201"/>
      <c r="BB8143"/>
      <c r="BD8143" s="117" t="s">
        <v>10058</v>
      </c>
    </row>
    <row r="8144" spans="48:56" x14ac:dyDescent="0.25">
      <c r="AV8144" s="201"/>
      <c r="AW8144" s="201"/>
      <c r="AX8144" s="201"/>
      <c r="AZ8144" s="201"/>
      <c r="BB8144"/>
      <c r="BD8144" s="117" t="s">
        <v>10059</v>
      </c>
    </row>
    <row r="8145" spans="48:56" x14ac:dyDescent="0.25">
      <c r="AV8145" s="201"/>
      <c r="AW8145" s="201"/>
      <c r="AX8145" s="201"/>
      <c r="AZ8145" s="201"/>
      <c r="BB8145"/>
      <c r="BD8145" s="117" t="s">
        <v>10060</v>
      </c>
    </row>
    <row r="8146" spans="48:56" x14ac:dyDescent="0.25">
      <c r="AV8146" s="201"/>
      <c r="AW8146" s="201"/>
      <c r="AX8146" s="201"/>
      <c r="AZ8146" s="201"/>
      <c r="BB8146"/>
      <c r="BD8146" s="117" t="s">
        <v>10061</v>
      </c>
    </row>
    <row r="8147" spans="48:56" x14ac:dyDescent="0.25">
      <c r="AV8147" s="201"/>
      <c r="AW8147" s="201"/>
      <c r="AX8147" s="201"/>
      <c r="AZ8147" s="201"/>
      <c r="BB8147"/>
      <c r="BD8147" s="117" t="s">
        <v>10062</v>
      </c>
    </row>
    <row r="8148" spans="48:56" x14ac:dyDescent="0.25">
      <c r="AV8148" s="201"/>
      <c r="AW8148" s="201"/>
      <c r="AX8148" s="201"/>
      <c r="AZ8148" s="201"/>
      <c r="BB8148"/>
      <c r="BD8148" s="117" t="s">
        <v>10063</v>
      </c>
    </row>
    <row r="8149" spans="48:56" x14ac:dyDescent="0.25">
      <c r="AV8149" s="201"/>
      <c r="AW8149" s="201"/>
      <c r="AX8149" s="201"/>
      <c r="AZ8149" s="201"/>
      <c r="BB8149"/>
      <c r="BD8149" s="117" t="s">
        <v>10064</v>
      </c>
    </row>
    <row r="8150" spans="48:56" x14ac:dyDescent="0.25">
      <c r="AV8150" s="201"/>
      <c r="AW8150" s="201"/>
      <c r="AX8150" s="201"/>
      <c r="AZ8150" s="201"/>
      <c r="BB8150"/>
      <c r="BD8150" s="117" t="s">
        <v>10065</v>
      </c>
    </row>
    <row r="8151" spans="48:56" x14ac:dyDescent="0.25">
      <c r="AV8151" s="201"/>
      <c r="AW8151" s="201"/>
      <c r="AX8151" s="201"/>
      <c r="AZ8151" s="201"/>
      <c r="BB8151"/>
      <c r="BD8151" s="117" t="s">
        <v>10066</v>
      </c>
    </row>
    <row r="8152" spans="48:56" x14ac:dyDescent="0.25">
      <c r="AV8152" s="201"/>
      <c r="AW8152" s="201"/>
      <c r="AX8152" s="201"/>
      <c r="AZ8152" s="201"/>
      <c r="BB8152"/>
      <c r="BD8152" s="117" t="s">
        <v>10067</v>
      </c>
    </row>
    <row r="8153" spans="48:56" x14ac:dyDescent="0.25">
      <c r="AV8153" s="201"/>
      <c r="AW8153" s="201"/>
      <c r="AX8153" s="201"/>
      <c r="AZ8153" s="201"/>
      <c r="BB8153"/>
      <c r="BD8153" s="117" t="s">
        <v>10068</v>
      </c>
    </row>
    <row r="8154" spans="48:56" x14ac:dyDescent="0.25">
      <c r="AV8154" s="201"/>
      <c r="AW8154" s="201"/>
      <c r="AX8154" s="201"/>
      <c r="AZ8154" s="201"/>
      <c r="BB8154"/>
      <c r="BD8154" s="117" t="s">
        <v>10069</v>
      </c>
    </row>
    <row r="8155" spans="48:56" x14ac:dyDescent="0.25">
      <c r="AV8155" s="201"/>
      <c r="AW8155" s="201"/>
      <c r="AX8155" s="201"/>
      <c r="AZ8155" s="201"/>
      <c r="BB8155"/>
      <c r="BD8155" s="117" t="s">
        <v>10070</v>
      </c>
    </row>
    <row r="8156" spans="48:56" x14ac:dyDescent="0.25">
      <c r="AV8156" s="201"/>
      <c r="AW8156" s="201"/>
      <c r="AX8156" s="201"/>
      <c r="AZ8156" s="201"/>
      <c r="BB8156"/>
      <c r="BD8156" s="117" t="s">
        <v>10071</v>
      </c>
    </row>
    <row r="8157" spans="48:56" x14ac:dyDescent="0.25">
      <c r="AV8157" s="201"/>
      <c r="AW8157" s="201"/>
      <c r="AX8157" s="201"/>
      <c r="AZ8157" s="201"/>
      <c r="BB8157"/>
      <c r="BD8157" s="117" t="s">
        <v>10072</v>
      </c>
    </row>
    <row r="8158" spans="48:56" x14ac:dyDescent="0.25">
      <c r="AV8158" s="201"/>
      <c r="AW8158" s="201"/>
      <c r="AX8158" s="201"/>
      <c r="AZ8158" s="201"/>
      <c r="BB8158"/>
      <c r="BD8158" s="117" t="s">
        <v>10073</v>
      </c>
    </row>
    <row r="8159" spans="48:56" x14ac:dyDescent="0.25">
      <c r="AV8159" s="201"/>
      <c r="AW8159" s="201"/>
      <c r="AX8159" s="201"/>
      <c r="AZ8159" s="201"/>
      <c r="BB8159"/>
      <c r="BD8159" s="117" t="s">
        <v>10074</v>
      </c>
    </row>
    <row r="8160" spans="48:56" x14ac:dyDescent="0.25">
      <c r="AV8160" s="201"/>
      <c r="AW8160" s="201"/>
      <c r="AX8160" s="201"/>
      <c r="AZ8160" s="201"/>
      <c r="BB8160"/>
      <c r="BD8160" s="117" t="s">
        <v>10075</v>
      </c>
    </row>
    <row r="8161" spans="48:56" x14ac:dyDescent="0.25">
      <c r="AV8161" s="201"/>
      <c r="AW8161" s="201"/>
      <c r="AX8161" s="201"/>
      <c r="AZ8161" s="201"/>
      <c r="BB8161"/>
      <c r="BD8161" s="117" t="s">
        <v>10076</v>
      </c>
    </row>
    <row r="8162" spans="48:56" x14ac:dyDescent="0.25">
      <c r="AV8162" s="201"/>
      <c r="AW8162" s="201"/>
      <c r="AX8162" s="201"/>
      <c r="AZ8162" s="201"/>
      <c r="BB8162"/>
      <c r="BD8162" s="117" t="s">
        <v>10077</v>
      </c>
    </row>
    <row r="8163" spans="48:56" x14ac:dyDescent="0.25">
      <c r="AV8163" s="201"/>
      <c r="AW8163" s="201"/>
      <c r="AX8163" s="201"/>
      <c r="AZ8163" s="201"/>
      <c r="BB8163"/>
      <c r="BD8163" s="117" t="s">
        <v>10078</v>
      </c>
    </row>
    <row r="8164" spans="48:56" x14ac:dyDescent="0.25">
      <c r="AV8164" s="201"/>
      <c r="AW8164" s="201"/>
      <c r="AX8164" s="201"/>
      <c r="AZ8164" s="201"/>
      <c r="BB8164"/>
      <c r="BD8164" s="117" t="s">
        <v>10079</v>
      </c>
    </row>
    <row r="8165" spans="48:56" x14ac:dyDescent="0.25">
      <c r="AV8165" s="201"/>
      <c r="AW8165" s="201"/>
      <c r="AX8165" s="201"/>
      <c r="AZ8165" s="201"/>
      <c r="BB8165"/>
      <c r="BD8165" s="117" t="s">
        <v>10080</v>
      </c>
    </row>
    <row r="8166" spans="48:56" x14ac:dyDescent="0.25">
      <c r="AV8166" s="201"/>
      <c r="AW8166" s="201"/>
      <c r="AX8166" s="201"/>
      <c r="AZ8166" s="201"/>
      <c r="BB8166"/>
      <c r="BD8166" s="117" t="s">
        <v>10081</v>
      </c>
    </row>
    <row r="8167" spans="48:56" x14ac:dyDescent="0.25">
      <c r="AV8167" s="201"/>
      <c r="AW8167" s="201"/>
      <c r="AX8167" s="201"/>
      <c r="AZ8167" s="201"/>
      <c r="BB8167"/>
      <c r="BD8167" s="117" t="s">
        <v>10082</v>
      </c>
    </row>
    <row r="8168" spans="48:56" x14ac:dyDescent="0.25">
      <c r="AV8168" s="201"/>
      <c r="AW8168" s="201"/>
      <c r="AX8168" s="201"/>
      <c r="AZ8168" s="201"/>
      <c r="BB8168"/>
      <c r="BD8168" s="117" t="s">
        <v>10083</v>
      </c>
    </row>
    <row r="8169" spans="48:56" x14ac:dyDescent="0.25">
      <c r="AV8169" s="201"/>
      <c r="AW8169" s="201"/>
      <c r="AX8169" s="201"/>
      <c r="AZ8169" s="201"/>
      <c r="BB8169"/>
      <c r="BD8169" s="117" t="s">
        <v>10084</v>
      </c>
    </row>
    <row r="8170" spans="48:56" x14ac:dyDescent="0.25">
      <c r="AV8170" s="201"/>
      <c r="AW8170" s="201"/>
      <c r="AX8170" s="201"/>
      <c r="AZ8170" s="201"/>
      <c r="BB8170"/>
      <c r="BD8170" s="117" t="s">
        <v>10085</v>
      </c>
    </row>
    <row r="8171" spans="48:56" x14ac:dyDescent="0.25">
      <c r="AV8171" s="201"/>
      <c r="AW8171" s="201"/>
      <c r="AX8171" s="201"/>
      <c r="AZ8171" s="201"/>
      <c r="BB8171"/>
      <c r="BD8171" s="117" t="s">
        <v>10086</v>
      </c>
    </row>
    <row r="8172" spans="48:56" x14ac:dyDescent="0.25">
      <c r="AV8172" s="201"/>
      <c r="AW8172" s="201"/>
      <c r="AX8172" s="201"/>
      <c r="AZ8172" s="201"/>
      <c r="BB8172"/>
      <c r="BD8172" s="117" t="s">
        <v>10087</v>
      </c>
    </row>
    <row r="8173" spans="48:56" x14ac:dyDescent="0.25">
      <c r="AV8173" s="201"/>
      <c r="AW8173" s="201"/>
      <c r="AX8173" s="201"/>
      <c r="AZ8173" s="201"/>
      <c r="BB8173"/>
      <c r="BD8173" s="117" t="s">
        <v>10088</v>
      </c>
    </row>
    <row r="8174" spans="48:56" x14ac:dyDescent="0.25">
      <c r="AV8174" s="201"/>
      <c r="AW8174" s="201"/>
      <c r="AX8174" s="201"/>
      <c r="AZ8174" s="201"/>
      <c r="BB8174"/>
      <c r="BD8174" s="117" t="s">
        <v>10089</v>
      </c>
    </row>
    <row r="8175" spans="48:56" x14ac:dyDescent="0.25">
      <c r="AV8175" s="201"/>
      <c r="AW8175" s="201"/>
      <c r="AX8175" s="201"/>
      <c r="AZ8175" s="201"/>
      <c r="BB8175"/>
      <c r="BD8175" s="117" t="s">
        <v>10090</v>
      </c>
    </row>
    <row r="8176" spans="48:56" x14ac:dyDescent="0.25">
      <c r="AV8176" s="201"/>
      <c r="AW8176" s="201"/>
      <c r="AX8176" s="201"/>
      <c r="AZ8176" s="201"/>
      <c r="BB8176"/>
      <c r="BD8176" s="117" t="s">
        <v>10091</v>
      </c>
    </row>
    <row r="8177" spans="48:56" x14ac:dyDescent="0.25">
      <c r="AV8177" s="201"/>
      <c r="AW8177" s="201"/>
      <c r="AX8177" s="201"/>
      <c r="AZ8177" s="201"/>
      <c r="BB8177"/>
      <c r="BD8177" s="117" t="s">
        <v>10092</v>
      </c>
    </row>
    <row r="8178" spans="48:56" x14ac:dyDescent="0.25">
      <c r="AV8178" s="201"/>
      <c r="AW8178" s="201"/>
      <c r="AX8178" s="201"/>
      <c r="AZ8178" s="201"/>
      <c r="BB8178"/>
      <c r="BD8178" s="117" t="s">
        <v>10093</v>
      </c>
    </row>
    <row r="8179" spans="48:56" x14ac:dyDescent="0.25">
      <c r="AV8179" s="201"/>
      <c r="AW8179" s="201"/>
      <c r="AX8179" s="201"/>
      <c r="AZ8179" s="201"/>
      <c r="BB8179"/>
      <c r="BD8179" s="117" t="s">
        <v>10094</v>
      </c>
    </row>
    <row r="8180" spans="48:56" x14ac:dyDescent="0.25">
      <c r="AV8180" s="201"/>
      <c r="AW8180" s="201"/>
      <c r="AX8180" s="201"/>
      <c r="AZ8180" s="201"/>
      <c r="BB8180"/>
      <c r="BD8180" s="117" t="s">
        <v>10095</v>
      </c>
    </row>
    <row r="8181" spans="48:56" x14ac:dyDescent="0.25">
      <c r="AV8181" s="201"/>
      <c r="AW8181" s="201"/>
      <c r="AX8181" s="201"/>
      <c r="AZ8181" s="201"/>
      <c r="BB8181"/>
      <c r="BD8181" s="117" t="s">
        <v>10096</v>
      </c>
    </row>
    <row r="8182" spans="48:56" x14ac:dyDescent="0.25">
      <c r="AV8182" s="201"/>
      <c r="AW8182" s="201"/>
      <c r="AX8182" s="201"/>
      <c r="AZ8182" s="201"/>
      <c r="BB8182"/>
      <c r="BD8182" s="117" t="s">
        <v>10097</v>
      </c>
    </row>
    <row r="8183" spans="48:56" x14ac:dyDescent="0.25">
      <c r="AV8183" s="201"/>
      <c r="AW8183" s="201"/>
      <c r="AX8183" s="201"/>
      <c r="AZ8183" s="201"/>
      <c r="BB8183"/>
      <c r="BD8183" s="117" t="s">
        <v>10098</v>
      </c>
    </row>
    <row r="8184" spans="48:56" x14ac:dyDescent="0.25">
      <c r="AV8184" s="201"/>
      <c r="AW8184" s="201"/>
      <c r="AX8184" s="201"/>
      <c r="AZ8184" s="201"/>
      <c r="BB8184"/>
      <c r="BD8184" s="117" t="s">
        <v>10099</v>
      </c>
    </row>
    <row r="8185" spans="48:56" x14ac:dyDescent="0.25">
      <c r="AV8185" s="201"/>
      <c r="AW8185" s="201"/>
      <c r="AX8185" s="201"/>
      <c r="AZ8185" s="201"/>
      <c r="BB8185"/>
      <c r="BD8185" s="117" t="s">
        <v>10100</v>
      </c>
    </row>
    <row r="8186" spans="48:56" x14ac:dyDescent="0.25">
      <c r="AV8186" s="201"/>
      <c r="AW8186" s="201"/>
      <c r="AX8186" s="201"/>
      <c r="AZ8186" s="201"/>
      <c r="BB8186"/>
      <c r="BD8186" s="117" t="s">
        <v>10101</v>
      </c>
    </row>
    <row r="8187" spans="48:56" x14ac:dyDescent="0.25">
      <c r="AV8187" s="201"/>
      <c r="AW8187" s="201"/>
      <c r="AX8187" s="201"/>
      <c r="AZ8187" s="201"/>
      <c r="BB8187"/>
      <c r="BD8187" s="117" t="s">
        <v>10102</v>
      </c>
    </row>
    <row r="8188" spans="48:56" x14ac:dyDescent="0.25">
      <c r="AV8188" s="201"/>
      <c r="AW8188" s="201"/>
      <c r="AX8188" s="201"/>
      <c r="AZ8188" s="201"/>
      <c r="BB8188"/>
      <c r="BD8188" s="117" t="s">
        <v>10103</v>
      </c>
    </row>
    <row r="8189" spans="48:56" x14ac:dyDescent="0.25">
      <c r="AV8189" s="201"/>
      <c r="AW8189" s="201"/>
      <c r="AX8189" s="201"/>
      <c r="AZ8189" s="201"/>
      <c r="BB8189"/>
      <c r="BD8189" s="117" t="s">
        <v>10104</v>
      </c>
    </row>
    <row r="8190" spans="48:56" x14ac:dyDescent="0.25">
      <c r="AV8190" s="201"/>
      <c r="AW8190" s="201"/>
      <c r="AX8190" s="201"/>
      <c r="AZ8190" s="201"/>
      <c r="BB8190"/>
      <c r="BD8190" s="117" t="s">
        <v>10105</v>
      </c>
    </row>
    <row r="8191" spans="48:56" x14ac:dyDescent="0.25">
      <c r="AV8191" s="201"/>
      <c r="AW8191" s="201"/>
      <c r="AX8191" s="201"/>
      <c r="AZ8191" s="201"/>
      <c r="BB8191"/>
      <c r="BD8191" s="117" t="s">
        <v>10106</v>
      </c>
    </row>
    <row r="8192" spans="48:56" x14ac:dyDescent="0.25">
      <c r="AV8192" s="201"/>
      <c r="AW8192" s="201"/>
      <c r="AX8192" s="201"/>
      <c r="AZ8192" s="201"/>
      <c r="BB8192"/>
      <c r="BD8192" s="117" t="s">
        <v>10107</v>
      </c>
    </row>
    <row r="8193" spans="48:56" x14ac:dyDescent="0.25">
      <c r="AV8193" s="201"/>
      <c r="AW8193" s="201"/>
      <c r="AX8193" s="201"/>
      <c r="AZ8193" s="201"/>
      <c r="BB8193"/>
      <c r="BD8193" s="117" t="s">
        <v>10108</v>
      </c>
    </row>
    <row r="8194" spans="48:56" x14ac:dyDescent="0.25">
      <c r="AV8194" s="201"/>
      <c r="AW8194" s="201"/>
      <c r="AX8194" s="201"/>
      <c r="AZ8194" s="201"/>
      <c r="BB8194"/>
      <c r="BD8194" s="117" t="s">
        <v>10109</v>
      </c>
    </row>
    <row r="8195" spans="48:56" x14ac:dyDescent="0.25">
      <c r="AV8195" s="201"/>
      <c r="AW8195" s="201"/>
      <c r="AX8195" s="201"/>
      <c r="AZ8195" s="201"/>
      <c r="BB8195"/>
      <c r="BD8195" s="117" t="s">
        <v>10110</v>
      </c>
    </row>
    <row r="8196" spans="48:56" x14ac:dyDescent="0.25">
      <c r="AV8196" s="201"/>
      <c r="AW8196" s="201"/>
      <c r="AX8196" s="201"/>
      <c r="AZ8196" s="201"/>
      <c r="BB8196"/>
      <c r="BD8196" s="117" t="s">
        <v>10111</v>
      </c>
    </row>
    <row r="8197" spans="48:56" x14ac:dyDescent="0.25">
      <c r="AV8197" s="201"/>
      <c r="AW8197" s="201"/>
      <c r="AX8197" s="201"/>
      <c r="AZ8197" s="201"/>
      <c r="BB8197"/>
      <c r="BD8197" s="117" t="s">
        <v>10112</v>
      </c>
    </row>
    <row r="8198" spans="48:56" x14ac:dyDescent="0.25">
      <c r="AV8198" s="201"/>
      <c r="AW8198" s="201"/>
      <c r="AX8198" s="201"/>
      <c r="AZ8198" s="201"/>
      <c r="BB8198"/>
      <c r="BD8198" s="117" t="s">
        <v>10113</v>
      </c>
    </row>
    <row r="8199" spans="48:56" x14ac:dyDescent="0.25">
      <c r="AV8199" s="201"/>
      <c r="AW8199" s="201"/>
      <c r="AX8199" s="201"/>
      <c r="AZ8199" s="201"/>
      <c r="BB8199"/>
      <c r="BD8199" s="117" t="s">
        <v>10114</v>
      </c>
    </row>
    <row r="8200" spans="48:56" x14ac:dyDescent="0.25">
      <c r="AV8200" s="201"/>
      <c r="AW8200" s="201"/>
      <c r="AX8200" s="201"/>
      <c r="AZ8200" s="201"/>
      <c r="BB8200"/>
      <c r="BD8200" s="117" t="s">
        <v>10115</v>
      </c>
    </row>
    <row r="8201" spans="48:56" x14ac:dyDescent="0.25">
      <c r="AV8201" s="201"/>
      <c r="AW8201" s="201"/>
      <c r="AX8201" s="201"/>
      <c r="AZ8201" s="201"/>
      <c r="BB8201"/>
      <c r="BD8201" s="117" t="s">
        <v>10116</v>
      </c>
    </row>
    <row r="8202" spans="48:56" x14ac:dyDescent="0.25">
      <c r="AV8202" s="201"/>
      <c r="AW8202" s="201"/>
      <c r="AX8202" s="201"/>
      <c r="AZ8202" s="201"/>
      <c r="BB8202"/>
      <c r="BD8202" s="117" t="s">
        <v>10117</v>
      </c>
    </row>
    <row r="8203" spans="48:56" x14ac:dyDescent="0.25">
      <c r="AV8203" s="201"/>
      <c r="AW8203" s="201"/>
      <c r="AX8203" s="201"/>
      <c r="AZ8203" s="201"/>
      <c r="BB8203"/>
      <c r="BD8203" s="117" t="s">
        <v>10118</v>
      </c>
    </row>
    <row r="8204" spans="48:56" x14ac:dyDescent="0.25">
      <c r="AV8204" s="201"/>
      <c r="AW8204" s="201"/>
      <c r="AX8204" s="201"/>
      <c r="AZ8204" s="201"/>
      <c r="BB8204"/>
      <c r="BD8204" s="117" t="s">
        <v>10119</v>
      </c>
    </row>
    <row r="8205" spans="48:56" x14ac:dyDescent="0.25">
      <c r="AV8205" s="201"/>
      <c r="AW8205" s="201"/>
      <c r="AX8205" s="201"/>
      <c r="AZ8205" s="201"/>
      <c r="BB8205"/>
      <c r="BD8205" s="117" t="s">
        <v>10120</v>
      </c>
    </row>
    <row r="8206" spans="48:56" x14ac:dyDescent="0.25">
      <c r="AV8206" s="201"/>
      <c r="AW8206" s="201"/>
      <c r="AX8206" s="201"/>
      <c r="AZ8206" s="201"/>
      <c r="BB8206"/>
      <c r="BD8206" s="117" t="s">
        <v>10121</v>
      </c>
    </row>
    <row r="8207" spans="48:56" x14ac:dyDescent="0.25">
      <c r="AV8207" s="201"/>
      <c r="AW8207" s="201"/>
      <c r="AX8207" s="201"/>
      <c r="AZ8207" s="201"/>
      <c r="BB8207"/>
      <c r="BD8207" s="117" t="s">
        <v>10122</v>
      </c>
    </row>
    <row r="8208" spans="48:56" x14ac:dyDescent="0.25">
      <c r="AV8208" s="201"/>
      <c r="AW8208" s="201"/>
      <c r="AX8208" s="201"/>
      <c r="AZ8208" s="201"/>
      <c r="BB8208"/>
      <c r="BD8208" s="117" t="s">
        <v>10123</v>
      </c>
    </row>
    <row r="8209" spans="48:56" x14ac:dyDescent="0.25">
      <c r="AV8209" s="201"/>
      <c r="AW8209" s="201"/>
      <c r="AX8209" s="201"/>
      <c r="AZ8209" s="201"/>
      <c r="BB8209"/>
      <c r="BD8209" s="117" t="s">
        <v>10124</v>
      </c>
    </row>
    <row r="8210" spans="48:56" x14ac:dyDescent="0.25">
      <c r="AV8210" s="201"/>
      <c r="AW8210" s="201"/>
      <c r="AX8210" s="201"/>
      <c r="AZ8210" s="201"/>
      <c r="BB8210"/>
      <c r="BD8210" s="117" t="s">
        <v>10125</v>
      </c>
    </row>
    <row r="8211" spans="48:56" x14ac:dyDescent="0.25">
      <c r="AV8211" s="201"/>
      <c r="AW8211" s="201"/>
      <c r="AX8211" s="201"/>
      <c r="AZ8211" s="201"/>
      <c r="BB8211"/>
      <c r="BD8211" s="117" t="s">
        <v>10126</v>
      </c>
    </row>
    <row r="8212" spans="48:56" x14ac:dyDescent="0.25">
      <c r="AV8212" s="201"/>
      <c r="AW8212" s="201"/>
      <c r="AX8212" s="201"/>
      <c r="AZ8212" s="201"/>
      <c r="BB8212"/>
      <c r="BD8212" s="117" t="s">
        <v>10127</v>
      </c>
    </row>
    <row r="8213" spans="48:56" x14ac:dyDescent="0.25">
      <c r="AV8213" s="201"/>
      <c r="AW8213" s="201"/>
      <c r="AX8213" s="201"/>
      <c r="AZ8213" s="201"/>
      <c r="BB8213"/>
      <c r="BD8213" s="117" t="s">
        <v>10128</v>
      </c>
    </row>
    <row r="8214" spans="48:56" x14ac:dyDescent="0.25">
      <c r="AV8214" s="201"/>
      <c r="AW8214" s="201"/>
      <c r="AX8214" s="201"/>
      <c r="AZ8214" s="201"/>
      <c r="BB8214"/>
      <c r="BD8214" s="117" t="s">
        <v>10129</v>
      </c>
    </row>
    <row r="8215" spans="48:56" x14ac:dyDescent="0.25">
      <c r="AV8215" s="201"/>
      <c r="AW8215" s="201"/>
      <c r="AX8215" s="201"/>
      <c r="AZ8215" s="201"/>
      <c r="BB8215"/>
      <c r="BD8215" s="117" t="s">
        <v>10130</v>
      </c>
    </row>
    <row r="8216" spans="48:56" x14ac:dyDescent="0.25">
      <c r="AV8216" s="201"/>
      <c r="AW8216" s="201"/>
      <c r="AX8216" s="201"/>
      <c r="AZ8216" s="201"/>
      <c r="BB8216"/>
      <c r="BD8216" s="117" t="s">
        <v>10131</v>
      </c>
    </row>
    <row r="8217" spans="48:56" x14ac:dyDescent="0.25">
      <c r="AV8217" s="201"/>
      <c r="AW8217" s="201"/>
      <c r="AX8217" s="201"/>
      <c r="AZ8217" s="201"/>
      <c r="BB8217"/>
      <c r="BD8217" s="117" t="s">
        <v>10132</v>
      </c>
    </row>
    <row r="8218" spans="48:56" x14ac:dyDescent="0.25">
      <c r="AV8218" s="201"/>
      <c r="AW8218" s="201"/>
      <c r="AX8218" s="201"/>
      <c r="AZ8218" s="201"/>
      <c r="BB8218"/>
      <c r="BD8218" s="117" t="s">
        <v>10133</v>
      </c>
    </row>
    <row r="8219" spans="48:56" x14ac:dyDescent="0.25">
      <c r="AV8219" s="201"/>
      <c r="AW8219" s="201"/>
      <c r="AX8219" s="201"/>
      <c r="AZ8219" s="201"/>
      <c r="BB8219"/>
      <c r="BD8219" s="117" t="s">
        <v>10134</v>
      </c>
    </row>
    <row r="8220" spans="48:56" x14ac:dyDescent="0.25">
      <c r="AV8220" s="201"/>
      <c r="AW8220" s="201"/>
      <c r="AX8220" s="201"/>
      <c r="AZ8220" s="201"/>
      <c r="BB8220"/>
      <c r="BD8220" s="117" t="s">
        <v>10135</v>
      </c>
    </row>
    <row r="8221" spans="48:56" x14ac:dyDescent="0.25">
      <c r="AV8221" s="201"/>
      <c r="AW8221" s="201"/>
      <c r="AX8221" s="201"/>
      <c r="AZ8221" s="201"/>
      <c r="BB8221"/>
      <c r="BD8221" s="117" t="s">
        <v>10136</v>
      </c>
    </row>
    <row r="8222" spans="48:56" x14ac:dyDescent="0.25">
      <c r="AV8222" s="201"/>
      <c r="AW8222" s="201"/>
      <c r="AX8222" s="201"/>
      <c r="AZ8222" s="201"/>
      <c r="BB8222"/>
      <c r="BD8222" s="117" t="s">
        <v>10137</v>
      </c>
    </row>
    <row r="8223" spans="48:56" x14ac:dyDescent="0.25">
      <c r="AV8223" s="201"/>
      <c r="AW8223" s="201"/>
      <c r="AX8223" s="201"/>
      <c r="AZ8223" s="201"/>
      <c r="BB8223"/>
      <c r="BD8223" s="117" t="s">
        <v>10138</v>
      </c>
    </row>
    <row r="8224" spans="48:56" x14ac:dyDescent="0.25">
      <c r="AV8224" s="201"/>
      <c r="AW8224" s="201"/>
      <c r="AX8224" s="201"/>
      <c r="AZ8224" s="201"/>
      <c r="BB8224"/>
      <c r="BD8224" s="117" t="s">
        <v>10139</v>
      </c>
    </row>
    <row r="8225" spans="48:56" x14ac:dyDescent="0.25">
      <c r="AV8225" s="201"/>
      <c r="AW8225" s="201"/>
      <c r="AX8225" s="201"/>
      <c r="AZ8225" s="201"/>
      <c r="BB8225"/>
      <c r="BD8225" s="117" t="s">
        <v>10140</v>
      </c>
    </row>
    <row r="8226" spans="48:56" x14ac:dyDescent="0.25">
      <c r="AV8226" s="201"/>
      <c r="AW8226" s="201"/>
      <c r="AX8226" s="201"/>
      <c r="AZ8226" s="201"/>
      <c r="BB8226"/>
      <c r="BD8226" s="117" t="s">
        <v>10141</v>
      </c>
    </row>
    <row r="8227" spans="48:56" x14ac:dyDescent="0.25">
      <c r="AV8227" s="201"/>
      <c r="AW8227" s="201"/>
      <c r="AX8227" s="201"/>
      <c r="AZ8227" s="201"/>
      <c r="BB8227"/>
      <c r="BD8227" s="117" t="s">
        <v>10142</v>
      </c>
    </row>
    <row r="8228" spans="48:56" x14ac:dyDescent="0.25">
      <c r="AV8228" s="201"/>
      <c r="AW8228" s="201"/>
      <c r="AX8228" s="201"/>
      <c r="AZ8228" s="201"/>
      <c r="BB8228"/>
      <c r="BD8228" s="117" t="s">
        <v>10143</v>
      </c>
    </row>
    <row r="8229" spans="48:56" x14ac:dyDescent="0.25">
      <c r="AV8229" s="201"/>
      <c r="AW8229" s="201"/>
      <c r="AX8229" s="201"/>
      <c r="AZ8229" s="201"/>
      <c r="BB8229"/>
      <c r="BD8229" s="117" t="s">
        <v>10144</v>
      </c>
    </row>
    <row r="8230" spans="48:56" x14ac:dyDescent="0.25">
      <c r="AV8230" s="201"/>
      <c r="AW8230" s="201"/>
      <c r="AX8230" s="201"/>
      <c r="AZ8230" s="201"/>
      <c r="BB8230"/>
      <c r="BD8230" s="117" t="s">
        <v>10145</v>
      </c>
    </row>
    <row r="8231" spans="48:56" x14ac:dyDescent="0.25">
      <c r="AV8231" s="201"/>
      <c r="AW8231" s="201"/>
      <c r="AX8231" s="201"/>
      <c r="AZ8231" s="201"/>
      <c r="BB8231"/>
      <c r="BD8231" s="117" t="s">
        <v>10146</v>
      </c>
    </row>
    <row r="8232" spans="48:56" x14ac:dyDescent="0.25">
      <c r="AV8232" s="201"/>
      <c r="AW8232" s="201"/>
      <c r="AX8232" s="201"/>
      <c r="AZ8232" s="201"/>
      <c r="BB8232"/>
      <c r="BD8232" s="117" t="s">
        <v>10147</v>
      </c>
    </row>
    <row r="8233" spans="48:56" x14ac:dyDescent="0.25">
      <c r="AV8233" s="201"/>
      <c r="AW8233" s="201"/>
      <c r="AX8233" s="201"/>
      <c r="AZ8233" s="201"/>
      <c r="BB8233"/>
      <c r="BD8233" s="117" t="s">
        <v>10148</v>
      </c>
    </row>
    <row r="8234" spans="48:56" x14ac:dyDescent="0.25">
      <c r="AV8234" s="201"/>
      <c r="AW8234" s="201"/>
      <c r="AX8234" s="201"/>
      <c r="AZ8234" s="201"/>
      <c r="BB8234"/>
      <c r="BD8234" s="117" t="s">
        <v>10149</v>
      </c>
    </row>
    <row r="8235" spans="48:56" x14ac:dyDescent="0.25">
      <c r="AV8235" s="201"/>
      <c r="AW8235" s="201"/>
      <c r="AX8235" s="201"/>
      <c r="AZ8235" s="201"/>
      <c r="BB8235"/>
      <c r="BD8235" s="117" t="s">
        <v>10150</v>
      </c>
    </row>
    <row r="8236" spans="48:56" x14ac:dyDescent="0.25">
      <c r="AV8236" s="201"/>
      <c r="AW8236" s="201"/>
      <c r="AX8236" s="201"/>
      <c r="AZ8236" s="201"/>
      <c r="BB8236"/>
      <c r="BD8236" s="117" t="s">
        <v>10151</v>
      </c>
    </row>
    <row r="8237" spans="48:56" x14ac:dyDescent="0.25">
      <c r="AV8237" s="201"/>
      <c r="AW8237" s="201"/>
      <c r="AX8237" s="201"/>
      <c r="AZ8237" s="201"/>
      <c r="BB8237"/>
      <c r="BD8237" s="117" t="s">
        <v>10152</v>
      </c>
    </row>
    <row r="8238" spans="48:56" x14ac:dyDescent="0.25">
      <c r="AV8238" s="201"/>
      <c r="AW8238" s="201"/>
      <c r="AX8238" s="201"/>
      <c r="AZ8238" s="201"/>
      <c r="BB8238"/>
      <c r="BD8238" s="117" t="s">
        <v>10153</v>
      </c>
    </row>
    <row r="8239" spans="48:56" x14ac:dyDescent="0.25">
      <c r="AV8239" s="201"/>
      <c r="AW8239" s="201"/>
      <c r="AX8239" s="201"/>
      <c r="AZ8239" s="201"/>
      <c r="BB8239"/>
      <c r="BD8239" s="117" t="s">
        <v>10154</v>
      </c>
    </row>
    <row r="8240" spans="48:56" x14ac:dyDescent="0.25">
      <c r="AV8240" s="201"/>
      <c r="AW8240" s="201"/>
      <c r="AX8240" s="201"/>
      <c r="AZ8240" s="201"/>
      <c r="BB8240"/>
      <c r="BD8240" s="117" t="s">
        <v>10155</v>
      </c>
    </row>
    <row r="8241" spans="48:56" x14ac:dyDescent="0.25">
      <c r="AV8241" s="201"/>
      <c r="AW8241" s="201"/>
      <c r="AX8241" s="201"/>
      <c r="AZ8241" s="201"/>
      <c r="BB8241"/>
      <c r="BD8241" s="117" t="s">
        <v>10156</v>
      </c>
    </row>
    <row r="8242" spans="48:56" x14ac:dyDescent="0.25">
      <c r="AV8242" s="201"/>
      <c r="AW8242" s="201"/>
      <c r="AX8242" s="201"/>
      <c r="AZ8242" s="201"/>
      <c r="BB8242"/>
      <c r="BD8242" s="117" t="s">
        <v>10157</v>
      </c>
    </row>
    <row r="8243" spans="48:56" x14ac:dyDescent="0.25">
      <c r="AV8243" s="201"/>
      <c r="AW8243" s="201"/>
      <c r="AX8243" s="201"/>
      <c r="AZ8243" s="201"/>
      <c r="BB8243"/>
      <c r="BD8243" s="117" t="s">
        <v>10158</v>
      </c>
    </row>
    <row r="8244" spans="48:56" x14ac:dyDescent="0.25">
      <c r="AV8244" s="201"/>
      <c r="AW8244" s="201"/>
      <c r="AX8244" s="201"/>
      <c r="AZ8244" s="201"/>
      <c r="BB8244"/>
      <c r="BD8244" s="117" t="s">
        <v>10159</v>
      </c>
    </row>
    <row r="8245" spans="48:56" x14ac:dyDescent="0.25">
      <c r="AV8245" s="201"/>
      <c r="AW8245" s="201"/>
      <c r="AX8245" s="201"/>
      <c r="AZ8245" s="201"/>
      <c r="BB8245"/>
      <c r="BD8245" s="117" t="s">
        <v>10160</v>
      </c>
    </row>
    <row r="8246" spans="48:56" x14ac:dyDescent="0.25">
      <c r="AV8246" s="201"/>
      <c r="AW8246" s="201"/>
      <c r="AX8246" s="201"/>
      <c r="AZ8246" s="201"/>
      <c r="BB8246"/>
      <c r="BD8246" s="117" t="s">
        <v>10161</v>
      </c>
    </row>
    <row r="8247" spans="48:56" x14ac:dyDescent="0.25">
      <c r="AV8247" s="201"/>
      <c r="AW8247" s="201"/>
      <c r="AX8247" s="201"/>
      <c r="AZ8247" s="201"/>
      <c r="BB8247"/>
      <c r="BD8247" s="117" t="s">
        <v>10162</v>
      </c>
    </row>
    <row r="8248" spans="48:56" x14ac:dyDescent="0.25">
      <c r="AV8248" s="201"/>
      <c r="AW8248" s="201"/>
      <c r="AX8248" s="201"/>
      <c r="AZ8248" s="201"/>
      <c r="BB8248"/>
      <c r="BD8248" s="117" t="s">
        <v>10163</v>
      </c>
    </row>
    <row r="8249" spans="48:56" x14ac:dyDescent="0.25">
      <c r="AV8249" s="201"/>
      <c r="AW8249" s="201"/>
      <c r="AX8249" s="201"/>
      <c r="AZ8249" s="201"/>
      <c r="BB8249"/>
      <c r="BD8249" s="117" t="s">
        <v>10164</v>
      </c>
    </row>
    <row r="8250" spans="48:56" x14ac:dyDescent="0.25">
      <c r="AV8250" s="201"/>
      <c r="AW8250" s="201"/>
      <c r="AX8250" s="201"/>
      <c r="AZ8250" s="201"/>
      <c r="BB8250"/>
      <c r="BD8250" s="117" t="s">
        <v>10165</v>
      </c>
    </row>
    <row r="8251" spans="48:56" x14ac:dyDescent="0.25">
      <c r="AV8251" s="201"/>
      <c r="AW8251" s="201"/>
      <c r="AX8251" s="201"/>
      <c r="AZ8251" s="201"/>
      <c r="BB8251"/>
      <c r="BD8251" s="117" t="s">
        <v>10166</v>
      </c>
    </row>
    <row r="8252" spans="48:56" x14ac:dyDescent="0.25">
      <c r="AV8252" s="201"/>
      <c r="AW8252" s="201"/>
      <c r="AX8252" s="201"/>
      <c r="AZ8252" s="201"/>
      <c r="BB8252"/>
      <c r="BD8252" s="117" t="s">
        <v>10167</v>
      </c>
    </row>
    <row r="8253" spans="48:56" x14ac:dyDescent="0.25">
      <c r="AV8253" s="201"/>
      <c r="AW8253" s="201"/>
      <c r="AX8253" s="201"/>
      <c r="AZ8253" s="201"/>
      <c r="BB8253"/>
      <c r="BD8253" s="117" t="s">
        <v>10168</v>
      </c>
    </row>
    <row r="8254" spans="48:56" x14ac:dyDescent="0.25">
      <c r="AV8254" s="201"/>
      <c r="AW8254" s="201"/>
      <c r="AX8254" s="201"/>
      <c r="AZ8254" s="201"/>
      <c r="BB8254"/>
      <c r="BD8254" s="117" t="s">
        <v>10169</v>
      </c>
    </row>
    <row r="8255" spans="48:56" x14ac:dyDescent="0.25">
      <c r="AV8255" s="201"/>
      <c r="AW8255" s="201"/>
      <c r="AX8255" s="201"/>
      <c r="AZ8255" s="201"/>
      <c r="BB8255"/>
      <c r="BD8255" s="117" t="s">
        <v>10170</v>
      </c>
    </row>
    <row r="8256" spans="48:56" x14ac:dyDescent="0.25">
      <c r="AV8256" s="201"/>
      <c r="AW8256" s="201"/>
      <c r="AX8256" s="201"/>
      <c r="AZ8256" s="201"/>
      <c r="BB8256"/>
      <c r="BD8256" s="117" t="s">
        <v>10171</v>
      </c>
    </row>
    <row r="8257" spans="48:56" x14ac:dyDescent="0.25">
      <c r="AV8257" s="201"/>
      <c r="AW8257" s="201"/>
      <c r="AX8257" s="201"/>
      <c r="AZ8257" s="201"/>
      <c r="BB8257"/>
      <c r="BD8257" s="117" t="s">
        <v>10172</v>
      </c>
    </row>
    <row r="8258" spans="48:56" x14ac:dyDescent="0.25">
      <c r="AV8258" s="201"/>
      <c r="AW8258" s="201"/>
      <c r="AX8258" s="201"/>
      <c r="AZ8258" s="201"/>
      <c r="BB8258"/>
      <c r="BD8258" s="117" t="s">
        <v>10173</v>
      </c>
    </row>
    <row r="8259" spans="48:56" x14ac:dyDescent="0.25">
      <c r="AV8259" s="201"/>
      <c r="AW8259" s="201"/>
      <c r="AX8259" s="201"/>
      <c r="AZ8259" s="201"/>
      <c r="BB8259"/>
      <c r="BD8259" s="117" t="s">
        <v>10174</v>
      </c>
    </row>
    <row r="8260" spans="48:56" x14ac:dyDescent="0.25">
      <c r="AV8260" s="201"/>
      <c r="AW8260" s="201"/>
      <c r="AX8260" s="201"/>
      <c r="AZ8260" s="201"/>
      <c r="BB8260"/>
      <c r="BD8260" s="117" t="s">
        <v>10175</v>
      </c>
    </row>
    <row r="8261" spans="48:56" x14ac:dyDescent="0.25">
      <c r="AV8261" s="201"/>
      <c r="AW8261" s="201"/>
      <c r="AX8261" s="201"/>
      <c r="AZ8261" s="201"/>
      <c r="BB8261"/>
      <c r="BD8261" s="117" t="s">
        <v>10176</v>
      </c>
    </row>
    <row r="8262" spans="48:56" x14ac:dyDescent="0.25">
      <c r="AV8262" s="201"/>
      <c r="AW8262" s="201"/>
      <c r="AX8262" s="201"/>
      <c r="AZ8262" s="201"/>
      <c r="BB8262"/>
      <c r="BD8262" s="117" t="s">
        <v>10177</v>
      </c>
    </row>
    <row r="8263" spans="48:56" x14ac:dyDescent="0.25">
      <c r="AV8263" s="201"/>
      <c r="AW8263" s="201"/>
      <c r="AX8263" s="201"/>
      <c r="AZ8263" s="201"/>
      <c r="BB8263"/>
      <c r="BD8263" s="117" t="s">
        <v>10178</v>
      </c>
    </row>
    <row r="8264" spans="48:56" x14ac:dyDescent="0.25">
      <c r="AV8264" s="201"/>
      <c r="AW8264" s="201"/>
      <c r="AX8264" s="201"/>
      <c r="AZ8264" s="201"/>
      <c r="BB8264"/>
      <c r="BD8264" s="117" t="s">
        <v>10179</v>
      </c>
    </row>
    <row r="8265" spans="48:56" x14ac:dyDescent="0.25">
      <c r="AV8265" s="201"/>
      <c r="AW8265" s="201"/>
      <c r="AX8265" s="201"/>
      <c r="AZ8265" s="201"/>
      <c r="BB8265"/>
      <c r="BD8265" s="117" t="s">
        <v>10180</v>
      </c>
    </row>
    <row r="8266" spans="48:56" x14ac:dyDescent="0.25">
      <c r="AV8266" s="201"/>
      <c r="AW8266" s="201"/>
      <c r="AX8266" s="201"/>
      <c r="AZ8266" s="201"/>
      <c r="BB8266"/>
      <c r="BD8266" s="117" t="s">
        <v>10181</v>
      </c>
    </row>
    <row r="8267" spans="48:56" x14ac:dyDescent="0.25">
      <c r="AV8267" s="201"/>
      <c r="AW8267" s="201"/>
      <c r="AX8267" s="201"/>
      <c r="AZ8267" s="201"/>
      <c r="BB8267"/>
      <c r="BD8267" s="117" t="s">
        <v>10182</v>
      </c>
    </row>
    <row r="8268" spans="48:56" x14ac:dyDescent="0.25">
      <c r="AV8268" s="201"/>
      <c r="AW8268" s="201"/>
      <c r="AX8268" s="201"/>
      <c r="AZ8268" s="201"/>
      <c r="BB8268"/>
      <c r="BD8268" s="117" t="s">
        <v>10183</v>
      </c>
    </row>
    <row r="8269" spans="48:56" x14ac:dyDescent="0.25">
      <c r="AV8269" s="201"/>
      <c r="AW8269" s="201"/>
      <c r="AX8269" s="201"/>
      <c r="AZ8269" s="201"/>
      <c r="BB8269"/>
      <c r="BD8269" s="117" t="s">
        <v>10184</v>
      </c>
    </row>
    <row r="8270" spans="48:56" x14ac:dyDescent="0.25">
      <c r="AV8270" s="201"/>
      <c r="AW8270" s="201"/>
      <c r="AX8270" s="201"/>
      <c r="AZ8270" s="201"/>
      <c r="BB8270"/>
      <c r="BD8270" s="117" t="s">
        <v>10185</v>
      </c>
    </row>
    <row r="8271" spans="48:56" x14ac:dyDescent="0.25">
      <c r="AV8271" s="201"/>
      <c r="AW8271" s="201"/>
      <c r="AX8271" s="201"/>
      <c r="AZ8271" s="201"/>
      <c r="BB8271"/>
      <c r="BD8271" s="117" t="s">
        <v>10186</v>
      </c>
    </row>
    <row r="8272" spans="48:56" x14ac:dyDescent="0.25">
      <c r="AV8272" s="201"/>
      <c r="AW8272" s="201"/>
      <c r="AX8272" s="201"/>
      <c r="AZ8272" s="201"/>
      <c r="BB8272"/>
      <c r="BD8272" s="117" t="s">
        <v>10187</v>
      </c>
    </row>
    <row r="8273" spans="48:56" x14ac:dyDescent="0.25">
      <c r="AV8273" s="201"/>
      <c r="AW8273" s="201"/>
      <c r="AX8273" s="201"/>
      <c r="AZ8273" s="201"/>
      <c r="BB8273"/>
      <c r="BD8273" s="117" t="s">
        <v>10188</v>
      </c>
    </row>
    <row r="8274" spans="48:56" x14ac:dyDescent="0.25">
      <c r="AV8274" s="201"/>
      <c r="AW8274" s="201"/>
      <c r="AX8274" s="201"/>
      <c r="AZ8274" s="201"/>
      <c r="BB8274"/>
      <c r="BD8274" s="117" t="s">
        <v>10189</v>
      </c>
    </row>
    <row r="8275" spans="48:56" x14ac:dyDescent="0.25">
      <c r="AV8275" s="201"/>
      <c r="AW8275" s="201"/>
      <c r="AX8275" s="201"/>
      <c r="AZ8275" s="201"/>
      <c r="BB8275"/>
      <c r="BD8275" s="117" t="s">
        <v>10190</v>
      </c>
    </row>
    <row r="8276" spans="48:56" x14ac:dyDescent="0.25">
      <c r="AV8276" s="201"/>
      <c r="AW8276" s="201"/>
      <c r="AX8276" s="201"/>
      <c r="AZ8276" s="201"/>
      <c r="BB8276"/>
      <c r="BD8276" s="117" t="s">
        <v>10191</v>
      </c>
    </row>
    <row r="8277" spans="48:56" x14ac:dyDescent="0.25">
      <c r="AV8277" s="201"/>
      <c r="AW8277" s="201"/>
      <c r="AX8277" s="201"/>
      <c r="AZ8277" s="201"/>
      <c r="BB8277"/>
      <c r="BD8277" s="117" t="s">
        <v>10192</v>
      </c>
    </row>
    <row r="8278" spans="48:56" x14ac:dyDescent="0.25">
      <c r="AV8278" s="201"/>
      <c r="AW8278" s="201"/>
      <c r="AX8278" s="201"/>
      <c r="AZ8278" s="201"/>
      <c r="BB8278"/>
      <c r="BD8278" s="117" t="s">
        <v>10193</v>
      </c>
    </row>
    <row r="8279" spans="48:56" x14ac:dyDescent="0.25">
      <c r="AV8279" s="201"/>
      <c r="AW8279" s="201"/>
      <c r="AX8279" s="201"/>
      <c r="AZ8279" s="201"/>
      <c r="BB8279"/>
      <c r="BD8279" s="117" t="s">
        <v>10194</v>
      </c>
    </row>
    <row r="8280" spans="48:56" x14ac:dyDescent="0.25">
      <c r="AV8280" s="201"/>
      <c r="AW8280" s="201"/>
      <c r="AX8280" s="201"/>
      <c r="AZ8280" s="201"/>
      <c r="BB8280"/>
      <c r="BD8280" s="117" t="s">
        <v>10195</v>
      </c>
    </row>
    <row r="8281" spans="48:56" x14ac:dyDescent="0.25">
      <c r="AV8281" s="201"/>
      <c r="AW8281" s="201"/>
      <c r="AX8281" s="201"/>
      <c r="AZ8281" s="201"/>
      <c r="BB8281"/>
      <c r="BD8281" s="117" t="s">
        <v>10196</v>
      </c>
    </row>
    <row r="8282" spans="48:56" x14ac:dyDescent="0.25">
      <c r="AV8282" s="201"/>
      <c r="AW8282" s="201"/>
      <c r="AX8282" s="201"/>
      <c r="AZ8282" s="201"/>
      <c r="BB8282"/>
      <c r="BD8282" s="117" t="s">
        <v>10197</v>
      </c>
    </row>
    <row r="8283" spans="48:56" x14ac:dyDescent="0.25">
      <c r="AV8283" s="201"/>
      <c r="AW8283" s="201"/>
      <c r="AX8283" s="201"/>
      <c r="AZ8283" s="201"/>
      <c r="BB8283"/>
      <c r="BD8283" s="117" t="s">
        <v>10198</v>
      </c>
    </row>
    <row r="8284" spans="48:56" x14ac:dyDescent="0.25">
      <c r="AV8284" s="201"/>
      <c r="AW8284" s="201"/>
      <c r="AX8284" s="201"/>
      <c r="AZ8284" s="201"/>
      <c r="BB8284"/>
      <c r="BD8284" s="117" t="s">
        <v>10199</v>
      </c>
    </row>
    <row r="8285" spans="48:56" x14ac:dyDescent="0.25">
      <c r="AV8285" s="201"/>
      <c r="AW8285" s="201"/>
      <c r="AX8285" s="201"/>
      <c r="AZ8285" s="201"/>
      <c r="BB8285"/>
      <c r="BD8285" s="117" t="s">
        <v>10200</v>
      </c>
    </row>
    <row r="8286" spans="48:56" x14ac:dyDescent="0.25">
      <c r="AV8286" s="201"/>
      <c r="AW8286" s="201"/>
      <c r="AX8286" s="201"/>
      <c r="AZ8286" s="201"/>
      <c r="BB8286"/>
      <c r="BD8286" s="117" t="s">
        <v>10201</v>
      </c>
    </row>
    <row r="8287" spans="48:56" x14ac:dyDescent="0.25">
      <c r="AV8287" s="201"/>
      <c r="AW8287" s="201"/>
      <c r="AX8287" s="201"/>
      <c r="AZ8287" s="201"/>
      <c r="BB8287"/>
      <c r="BD8287" s="117" t="s">
        <v>10202</v>
      </c>
    </row>
    <row r="8288" spans="48:56" x14ac:dyDescent="0.25">
      <c r="AV8288" s="201"/>
      <c r="AW8288" s="201"/>
      <c r="AX8288" s="201"/>
      <c r="AZ8288" s="201"/>
      <c r="BB8288"/>
      <c r="BD8288" s="117" t="s">
        <v>10203</v>
      </c>
    </row>
    <row r="8289" spans="48:56" x14ac:dyDescent="0.25">
      <c r="AV8289" s="201"/>
      <c r="AW8289" s="201"/>
      <c r="AX8289" s="201"/>
      <c r="AZ8289" s="201"/>
      <c r="BB8289"/>
      <c r="BD8289" s="117" t="s">
        <v>10204</v>
      </c>
    </row>
    <row r="8290" spans="48:56" x14ac:dyDescent="0.25">
      <c r="AV8290" s="201"/>
      <c r="AW8290" s="201"/>
      <c r="AX8290" s="201"/>
      <c r="AZ8290" s="201"/>
      <c r="BB8290"/>
      <c r="BD8290" s="117" t="s">
        <v>10205</v>
      </c>
    </row>
    <row r="8291" spans="48:56" x14ac:dyDescent="0.25">
      <c r="AV8291" s="201"/>
      <c r="AW8291" s="201"/>
      <c r="AX8291" s="201"/>
      <c r="AZ8291" s="201"/>
      <c r="BB8291"/>
      <c r="BD8291" s="117" t="s">
        <v>10206</v>
      </c>
    </row>
    <row r="8292" spans="48:56" x14ac:dyDescent="0.25">
      <c r="AV8292" s="201"/>
      <c r="AW8292" s="201"/>
      <c r="AX8292" s="201"/>
      <c r="AZ8292" s="201"/>
      <c r="BB8292"/>
      <c r="BD8292" s="117" t="s">
        <v>10207</v>
      </c>
    </row>
    <row r="8293" spans="48:56" x14ac:dyDescent="0.25">
      <c r="AV8293" s="201"/>
      <c r="AW8293" s="201"/>
      <c r="AX8293" s="201"/>
      <c r="AZ8293" s="201"/>
      <c r="BB8293"/>
      <c r="BD8293" s="117" t="s">
        <v>10208</v>
      </c>
    </row>
    <row r="8294" spans="48:56" x14ac:dyDescent="0.25">
      <c r="AV8294" s="201"/>
      <c r="AW8294" s="201"/>
      <c r="AX8294" s="201"/>
      <c r="AZ8294" s="201"/>
      <c r="BB8294"/>
      <c r="BD8294" s="117" t="s">
        <v>10209</v>
      </c>
    </row>
    <row r="8295" spans="48:56" x14ac:dyDescent="0.25">
      <c r="AV8295" s="201"/>
      <c r="AW8295" s="201"/>
      <c r="AX8295" s="201"/>
      <c r="AZ8295" s="201"/>
      <c r="BB8295"/>
      <c r="BD8295" s="117" t="s">
        <v>10210</v>
      </c>
    </row>
    <row r="8296" spans="48:56" x14ac:dyDescent="0.25">
      <c r="AV8296" s="201"/>
      <c r="AW8296" s="201"/>
      <c r="AX8296" s="201"/>
      <c r="AZ8296" s="201"/>
      <c r="BB8296"/>
      <c r="BD8296" s="117" t="s">
        <v>10211</v>
      </c>
    </row>
    <row r="8297" spans="48:56" x14ac:dyDescent="0.25">
      <c r="AV8297" s="201"/>
      <c r="AW8297" s="201"/>
      <c r="AX8297" s="201"/>
      <c r="AZ8297" s="201"/>
      <c r="BB8297"/>
      <c r="BD8297" s="117" t="s">
        <v>10212</v>
      </c>
    </row>
    <row r="8298" spans="48:56" x14ac:dyDescent="0.25">
      <c r="AV8298" s="201"/>
      <c r="AW8298" s="201"/>
      <c r="AX8298" s="201"/>
      <c r="AZ8298" s="201"/>
      <c r="BB8298"/>
      <c r="BD8298" s="117" t="s">
        <v>10213</v>
      </c>
    </row>
    <row r="8299" spans="48:56" x14ac:dyDescent="0.25">
      <c r="AV8299" s="201"/>
      <c r="AW8299" s="201"/>
      <c r="AX8299" s="201"/>
      <c r="AZ8299" s="201"/>
      <c r="BB8299"/>
      <c r="BD8299" s="117" t="s">
        <v>10214</v>
      </c>
    </row>
    <row r="8300" spans="48:56" x14ac:dyDescent="0.25">
      <c r="AV8300" s="201"/>
      <c r="AW8300" s="201"/>
      <c r="AX8300" s="201"/>
      <c r="AZ8300" s="201"/>
      <c r="BB8300"/>
      <c r="BD8300" s="117" t="s">
        <v>10215</v>
      </c>
    </row>
    <row r="8301" spans="48:56" x14ac:dyDescent="0.25">
      <c r="AV8301" s="201"/>
      <c r="AW8301" s="201"/>
      <c r="AX8301" s="201"/>
      <c r="AZ8301" s="201"/>
      <c r="BB8301"/>
      <c r="BD8301" s="117" t="s">
        <v>10216</v>
      </c>
    </row>
    <row r="8302" spans="48:56" x14ac:dyDescent="0.25">
      <c r="AV8302" s="201"/>
      <c r="AW8302" s="201"/>
      <c r="AX8302" s="201"/>
      <c r="AZ8302" s="201"/>
      <c r="BB8302"/>
      <c r="BD8302" s="117" t="s">
        <v>10217</v>
      </c>
    </row>
    <row r="8303" spans="48:56" x14ac:dyDescent="0.25">
      <c r="AV8303" s="201"/>
      <c r="AW8303" s="201"/>
      <c r="AX8303" s="201"/>
      <c r="AZ8303" s="201"/>
      <c r="BB8303"/>
      <c r="BD8303" s="117" t="s">
        <v>10218</v>
      </c>
    </row>
    <row r="8304" spans="48:56" x14ac:dyDescent="0.25">
      <c r="AV8304" s="201"/>
      <c r="AW8304" s="201"/>
      <c r="AX8304" s="201"/>
      <c r="AZ8304" s="201"/>
      <c r="BB8304"/>
      <c r="BD8304" s="117" t="s">
        <v>10219</v>
      </c>
    </row>
    <row r="8305" spans="48:56" x14ac:dyDescent="0.25">
      <c r="AV8305" s="201"/>
      <c r="AW8305" s="201"/>
      <c r="AX8305" s="201"/>
      <c r="AZ8305" s="201"/>
      <c r="BB8305"/>
      <c r="BD8305" s="117" t="s">
        <v>10220</v>
      </c>
    </row>
    <row r="8306" spans="48:56" x14ac:dyDescent="0.25">
      <c r="AV8306" s="201"/>
      <c r="AW8306" s="201"/>
      <c r="AX8306" s="201"/>
      <c r="AZ8306" s="201"/>
      <c r="BB8306"/>
      <c r="BD8306" s="117" t="s">
        <v>10221</v>
      </c>
    </row>
    <row r="8307" spans="48:56" x14ac:dyDescent="0.25">
      <c r="AV8307" s="201"/>
      <c r="AW8307" s="201"/>
      <c r="AX8307" s="201"/>
      <c r="AZ8307" s="201"/>
      <c r="BB8307"/>
      <c r="BD8307" s="117" t="s">
        <v>10222</v>
      </c>
    </row>
    <row r="8308" spans="48:56" x14ac:dyDescent="0.25">
      <c r="AV8308" s="201"/>
      <c r="AW8308" s="201"/>
      <c r="AX8308" s="201"/>
      <c r="AZ8308" s="201"/>
      <c r="BB8308"/>
      <c r="BD8308" s="117" t="s">
        <v>10223</v>
      </c>
    </row>
    <row r="8309" spans="48:56" x14ac:dyDescent="0.25">
      <c r="AV8309" s="201"/>
      <c r="AW8309" s="201"/>
      <c r="AX8309" s="201"/>
      <c r="AZ8309" s="201"/>
      <c r="BB8309"/>
      <c r="BD8309" s="117" t="s">
        <v>10224</v>
      </c>
    </row>
    <row r="8310" spans="48:56" x14ac:dyDescent="0.25">
      <c r="AV8310" s="201"/>
      <c r="AW8310" s="201"/>
      <c r="AX8310" s="201"/>
      <c r="AZ8310" s="201"/>
      <c r="BB8310"/>
      <c r="BD8310" s="117" t="s">
        <v>10225</v>
      </c>
    </row>
    <row r="8311" spans="48:56" x14ac:dyDescent="0.25">
      <c r="AV8311" s="201"/>
      <c r="AW8311" s="201"/>
      <c r="AX8311" s="201"/>
      <c r="AZ8311" s="201"/>
      <c r="BB8311"/>
      <c r="BD8311" s="117" t="s">
        <v>10226</v>
      </c>
    </row>
    <row r="8312" spans="48:56" x14ac:dyDescent="0.25">
      <c r="AV8312" s="201"/>
      <c r="AW8312" s="201"/>
      <c r="AX8312" s="201"/>
      <c r="AZ8312" s="201"/>
      <c r="BB8312"/>
      <c r="BD8312" s="117" t="s">
        <v>10227</v>
      </c>
    </row>
    <row r="8313" spans="48:56" x14ac:dyDescent="0.25">
      <c r="AV8313" s="201"/>
      <c r="AW8313" s="201"/>
      <c r="AX8313" s="201"/>
      <c r="AZ8313" s="201"/>
      <c r="BB8313"/>
      <c r="BD8313" s="117" t="s">
        <v>10228</v>
      </c>
    </row>
    <row r="8314" spans="48:56" x14ac:dyDescent="0.25">
      <c r="AV8314" s="201"/>
      <c r="AW8314" s="201"/>
      <c r="AX8314" s="201"/>
      <c r="AZ8314" s="201"/>
      <c r="BB8314"/>
      <c r="BD8314" s="117" t="s">
        <v>10229</v>
      </c>
    </row>
    <row r="8315" spans="48:56" x14ac:dyDescent="0.25">
      <c r="AV8315" s="201"/>
      <c r="AW8315" s="201"/>
      <c r="AX8315" s="201"/>
      <c r="AZ8315" s="201"/>
      <c r="BB8315"/>
      <c r="BD8315" s="117" t="s">
        <v>10230</v>
      </c>
    </row>
    <row r="8316" spans="48:56" x14ac:dyDescent="0.25">
      <c r="AV8316" s="201"/>
      <c r="AW8316" s="201"/>
      <c r="AX8316" s="201"/>
      <c r="AZ8316" s="201"/>
      <c r="BB8316"/>
      <c r="BD8316" s="117" t="s">
        <v>10231</v>
      </c>
    </row>
    <row r="8317" spans="48:56" x14ac:dyDescent="0.25">
      <c r="AV8317" s="201"/>
      <c r="AW8317" s="201"/>
      <c r="AX8317" s="201"/>
      <c r="AZ8317" s="201"/>
      <c r="BB8317"/>
      <c r="BD8317" s="117" t="s">
        <v>10232</v>
      </c>
    </row>
    <row r="8318" spans="48:56" x14ac:dyDescent="0.25">
      <c r="AV8318" s="201"/>
      <c r="AW8318" s="201"/>
      <c r="AX8318" s="201"/>
      <c r="AZ8318" s="201"/>
      <c r="BB8318"/>
      <c r="BD8318" s="117" t="s">
        <v>10233</v>
      </c>
    </row>
    <row r="8319" spans="48:56" x14ac:dyDescent="0.25">
      <c r="AV8319" s="201"/>
      <c r="AW8319" s="201"/>
      <c r="AX8319" s="201"/>
      <c r="AZ8319" s="201"/>
      <c r="BB8319"/>
      <c r="BD8319" s="117" t="s">
        <v>10234</v>
      </c>
    </row>
    <row r="8320" spans="48:56" x14ac:dyDescent="0.25">
      <c r="AV8320" s="201"/>
      <c r="AW8320" s="201"/>
      <c r="AX8320" s="201"/>
      <c r="AZ8320" s="201"/>
      <c r="BB8320"/>
      <c r="BD8320" s="117" t="s">
        <v>10235</v>
      </c>
    </row>
    <row r="8321" spans="48:56" x14ac:dyDescent="0.25">
      <c r="AV8321" s="201"/>
      <c r="AW8321" s="201"/>
      <c r="AX8321" s="201"/>
      <c r="AZ8321" s="201"/>
      <c r="BB8321"/>
      <c r="BD8321" s="117" t="s">
        <v>10236</v>
      </c>
    </row>
    <row r="8322" spans="48:56" x14ac:dyDescent="0.25">
      <c r="AV8322" s="201"/>
      <c r="AW8322" s="201"/>
      <c r="AX8322" s="201"/>
      <c r="AZ8322" s="201"/>
      <c r="BB8322"/>
      <c r="BD8322" s="117" t="s">
        <v>10237</v>
      </c>
    </row>
    <row r="8323" spans="48:56" x14ac:dyDescent="0.25">
      <c r="AV8323" s="201"/>
      <c r="AW8323" s="201"/>
      <c r="AX8323" s="201"/>
      <c r="AZ8323" s="201"/>
      <c r="BB8323"/>
      <c r="BD8323" s="117" t="s">
        <v>10238</v>
      </c>
    </row>
    <row r="8324" spans="48:56" x14ac:dyDescent="0.25">
      <c r="AV8324" s="201"/>
      <c r="AW8324" s="201"/>
      <c r="AX8324" s="201"/>
      <c r="AZ8324" s="201"/>
      <c r="BB8324"/>
      <c r="BD8324" s="117" t="s">
        <v>10239</v>
      </c>
    </row>
    <row r="8325" spans="48:56" x14ac:dyDescent="0.25">
      <c r="AV8325" s="201"/>
      <c r="AW8325" s="201"/>
      <c r="AX8325" s="201"/>
      <c r="AZ8325" s="201"/>
      <c r="BB8325"/>
      <c r="BD8325" s="117" t="s">
        <v>10240</v>
      </c>
    </row>
    <row r="8326" spans="48:56" x14ac:dyDescent="0.25">
      <c r="AV8326" s="201"/>
      <c r="AW8326" s="201"/>
      <c r="AX8326" s="201"/>
      <c r="AZ8326" s="201"/>
      <c r="BB8326"/>
      <c r="BD8326" s="117" t="s">
        <v>10241</v>
      </c>
    </row>
    <row r="8327" spans="48:56" x14ac:dyDescent="0.25">
      <c r="AV8327" s="201"/>
      <c r="AW8327" s="201"/>
      <c r="AX8327" s="201"/>
      <c r="AZ8327" s="201"/>
      <c r="BB8327"/>
      <c r="BD8327" s="117" t="s">
        <v>10242</v>
      </c>
    </row>
    <row r="8328" spans="48:56" x14ac:dyDescent="0.25">
      <c r="AV8328" s="201"/>
      <c r="AW8328" s="201"/>
      <c r="AX8328" s="201"/>
      <c r="AZ8328" s="201"/>
      <c r="BB8328"/>
      <c r="BD8328" s="117" t="s">
        <v>10243</v>
      </c>
    </row>
    <row r="8329" spans="48:56" x14ac:dyDescent="0.25">
      <c r="AV8329" s="201"/>
      <c r="AW8329" s="201"/>
      <c r="AX8329" s="201"/>
      <c r="AZ8329" s="201"/>
      <c r="BB8329"/>
      <c r="BD8329" s="117" t="s">
        <v>10244</v>
      </c>
    </row>
    <row r="8330" spans="48:56" x14ac:dyDescent="0.25">
      <c r="AV8330" s="201"/>
      <c r="AW8330" s="201"/>
      <c r="AX8330" s="201"/>
      <c r="AZ8330" s="201"/>
      <c r="BB8330"/>
      <c r="BD8330" s="117" t="s">
        <v>10245</v>
      </c>
    </row>
    <row r="8331" spans="48:56" x14ac:dyDescent="0.25">
      <c r="AV8331" s="201"/>
      <c r="AW8331" s="201"/>
      <c r="AX8331" s="201"/>
      <c r="AZ8331" s="201"/>
      <c r="BB8331"/>
      <c r="BD8331" s="117" t="s">
        <v>10246</v>
      </c>
    </row>
    <row r="8332" spans="48:56" x14ac:dyDescent="0.25">
      <c r="AV8332" s="201"/>
      <c r="AW8332" s="201"/>
      <c r="AX8332" s="201"/>
      <c r="AZ8332" s="201"/>
      <c r="BB8332"/>
      <c r="BD8332" s="117" t="s">
        <v>10247</v>
      </c>
    </row>
    <row r="8333" spans="48:56" x14ac:dyDescent="0.25">
      <c r="AV8333" s="201"/>
      <c r="AW8333" s="201"/>
      <c r="AX8333" s="201"/>
      <c r="AZ8333" s="201"/>
      <c r="BB8333"/>
      <c r="BD8333" s="117" t="s">
        <v>10248</v>
      </c>
    </row>
    <row r="8334" spans="48:56" x14ac:dyDescent="0.25">
      <c r="AV8334" s="201"/>
      <c r="AW8334" s="201"/>
      <c r="AX8334" s="201"/>
      <c r="AZ8334" s="201"/>
      <c r="BB8334"/>
      <c r="BD8334" s="117" t="s">
        <v>10249</v>
      </c>
    </row>
    <row r="8335" spans="48:56" x14ac:dyDescent="0.25">
      <c r="AV8335" s="201"/>
      <c r="AW8335" s="201"/>
      <c r="AX8335" s="201"/>
      <c r="AZ8335" s="201"/>
      <c r="BB8335"/>
      <c r="BD8335" s="117" t="s">
        <v>10250</v>
      </c>
    </row>
    <row r="8336" spans="48:56" x14ac:dyDescent="0.25">
      <c r="AV8336" s="201"/>
      <c r="AW8336" s="201"/>
      <c r="AX8336" s="201"/>
      <c r="AZ8336" s="201"/>
      <c r="BB8336"/>
      <c r="BD8336" s="117" t="s">
        <v>10251</v>
      </c>
    </row>
    <row r="8337" spans="48:56" x14ac:dyDescent="0.25">
      <c r="AV8337" s="201"/>
      <c r="AW8337" s="201"/>
      <c r="AX8337" s="201"/>
      <c r="AZ8337" s="201"/>
      <c r="BB8337"/>
      <c r="BD8337" s="117" t="s">
        <v>10252</v>
      </c>
    </row>
    <row r="8338" spans="48:56" x14ac:dyDescent="0.25">
      <c r="AV8338" s="201"/>
      <c r="AW8338" s="201"/>
      <c r="AX8338" s="201"/>
      <c r="AZ8338" s="201"/>
      <c r="BB8338"/>
      <c r="BD8338" s="117" t="s">
        <v>10253</v>
      </c>
    </row>
    <row r="8339" spans="48:56" x14ac:dyDescent="0.25">
      <c r="AV8339" s="201"/>
      <c r="AW8339" s="201"/>
      <c r="AX8339" s="201"/>
      <c r="AZ8339" s="201"/>
      <c r="BB8339"/>
      <c r="BD8339" s="117" t="s">
        <v>10254</v>
      </c>
    </row>
    <row r="8340" spans="48:56" x14ac:dyDescent="0.25">
      <c r="AV8340" s="201"/>
      <c r="AW8340" s="201"/>
      <c r="AX8340" s="201"/>
      <c r="AZ8340" s="201"/>
      <c r="BB8340"/>
      <c r="BD8340" s="117" t="s">
        <v>10255</v>
      </c>
    </row>
    <row r="8341" spans="48:56" x14ac:dyDescent="0.25">
      <c r="AV8341" s="201"/>
      <c r="AW8341" s="201"/>
      <c r="AX8341" s="201"/>
      <c r="AZ8341" s="201"/>
      <c r="BB8341"/>
      <c r="BD8341" s="117" t="s">
        <v>10256</v>
      </c>
    </row>
    <row r="8342" spans="48:56" x14ac:dyDescent="0.25">
      <c r="AV8342" s="201"/>
      <c r="AW8342" s="201"/>
      <c r="AX8342" s="201"/>
      <c r="AZ8342" s="201"/>
      <c r="BB8342"/>
      <c r="BD8342" s="117" t="s">
        <v>10257</v>
      </c>
    </row>
    <row r="8343" spans="48:56" x14ac:dyDescent="0.25">
      <c r="AV8343" s="201"/>
      <c r="AW8343" s="201"/>
      <c r="AX8343" s="201"/>
      <c r="AZ8343" s="201"/>
      <c r="BB8343"/>
      <c r="BD8343" s="117" t="s">
        <v>10258</v>
      </c>
    </row>
    <row r="8344" spans="48:56" x14ac:dyDescent="0.25">
      <c r="AV8344" s="201"/>
      <c r="AW8344" s="201"/>
      <c r="AX8344" s="201"/>
      <c r="AZ8344" s="201"/>
      <c r="BB8344"/>
      <c r="BD8344" s="117" t="s">
        <v>10259</v>
      </c>
    </row>
    <row r="8345" spans="48:56" x14ac:dyDescent="0.25">
      <c r="AV8345" s="201"/>
      <c r="AW8345" s="201"/>
      <c r="AX8345" s="201"/>
      <c r="AZ8345" s="201"/>
      <c r="BB8345"/>
      <c r="BD8345" s="117" t="s">
        <v>10260</v>
      </c>
    </row>
    <row r="8346" spans="48:56" x14ac:dyDescent="0.25">
      <c r="AV8346" s="201"/>
      <c r="AW8346" s="201"/>
      <c r="AX8346" s="201"/>
      <c r="AZ8346" s="201"/>
      <c r="BB8346"/>
      <c r="BD8346" s="117" t="s">
        <v>10261</v>
      </c>
    </row>
    <row r="8347" spans="48:56" x14ac:dyDescent="0.25">
      <c r="AV8347" s="201"/>
      <c r="AW8347" s="201"/>
      <c r="AX8347" s="201"/>
      <c r="AZ8347" s="201"/>
      <c r="BB8347"/>
      <c r="BD8347" s="117" t="s">
        <v>10262</v>
      </c>
    </row>
    <row r="8348" spans="48:56" x14ac:dyDescent="0.25">
      <c r="AV8348" s="201"/>
      <c r="AW8348" s="201"/>
      <c r="AX8348" s="201"/>
      <c r="AZ8348" s="201"/>
      <c r="BB8348"/>
      <c r="BD8348" s="117" t="s">
        <v>10263</v>
      </c>
    </row>
    <row r="8349" spans="48:56" x14ac:dyDescent="0.25">
      <c r="AV8349" s="201"/>
      <c r="AW8349" s="201"/>
      <c r="AX8349" s="201"/>
      <c r="AZ8349" s="201"/>
      <c r="BB8349"/>
      <c r="BD8349" s="117" t="s">
        <v>10264</v>
      </c>
    </row>
    <row r="8350" spans="48:56" x14ac:dyDescent="0.25">
      <c r="AV8350" s="201"/>
      <c r="AW8350" s="201"/>
      <c r="AX8350" s="201"/>
      <c r="AZ8350" s="201"/>
      <c r="BB8350"/>
      <c r="BD8350" s="117" t="s">
        <v>10265</v>
      </c>
    </row>
    <row r="8351" spans="48:56" x14ac:dyDescent="0.25">
      <c r="AV8351" s="201"/>
      <c r="AW8351" s="201"/>
      <c r="AX8351" s="201"/>
      <c r="AZ8351" s="201"/>
      <c r="BB8351"/>
      <c r="BD8351" s="117" t="s">
        <v>10266</v>
      </c>
    </row>
    <row r="8352" spans="48:56" x14ac:dyDescent="0.25">
      <c r="AV8352" s="201"/>
      <c r="AW8352" s="201"/>
      <c r="AX8352" s="201"/>
      <c r="AZ8352" s="201"/>
      <c r="BB8352"/>
      <c r="BD8352" s="117" t="s">
        <v>10267</v>
      </c>
    </row>
    <row r="8353" spans="48:56" x14ac:dyDescent="0.25">
      <c r="AV8353" s="201"/>
      <c r="AW8353" s="201"/>
      <c r="AX8353" s="201"/>
      <c r="AZ8353" s="201"/>
      <c r="BB8353"/>
      <c r="BD8353" s="117" t="s">
        <v>10268</v>
      </c>
    </row>
    <row r="8354" spans="48:56" x14ac:dyDescent="0.25">
      <c r="AV8354" s="201"/>
      <c r="AW8354" s="201"/>
      <c r="AX8354" s="201"/>
      <c r="AZ8354" s="201"/>
      <c r="BB8354"/>
      <c r="BD8354" s="117" t="s">
        <v>10269</v>
      </c>
    </row>
    <row r="8355" spans="48:56" x14ac:dyDescent="0.25">
      <c r="AV8355" s="201"/>
      <c r="AW8355" s="201"/>
      <c r="AX8355" s="201"/>
      <c r="AZ8355" s="201"/>
      <c r="BB8355"/>
      <c r="BD8355" s="117" t="s">
        <v>10270</v>
      </c>
    </row>
    <row r="8356" spans="48:56" x14ac:dyDescent="0.25">
      <c r="AV8356" s="201"/>
      <c r="AW8356" s="201"/>
      <c r="AX8356" s="201"/>
      <c r="AZ8356" s="201"/>
      <c r="BB8356"/>
      <c r="BD8356" s="117" t="s">
        <v>10271</v>
      </c>
    </row>
    <row r="8357" spans="48:56" x14ac:dyDescent="0.25">
      <c r="AV8357" s="201"/>
      <c r="AW8357" s="201"/>
      <c r="AX8357" s="201"/>
      <c r="AZ8357" s="201"/>
      <c r="BB8357"/>
      <c r="BD8357" s="117" t="s">
        <v>10272</v>
      </c>
    </row>
    <row r="8358" spans="48:56" x14ac:dyDescent="0.25">
      <c r="AV8358" s="201"/>
      <c r="AW8358" s="201"/>
      <c r="AX8358" s="201"/>
      <c r="AZ8358" s="201"/>
      <c r="BB8358"/>
      <c r="BD8358" s="117" t="s">
        <v>10273</v>
      </c>
    </row>
    <row r="8359" spans="48:56" x14ac:dyDescent="0.25">
      <c r="AV8359" s="201"/>
      <c r="AW8359" s="201"/>
      <c r="AX8359" s="201"/>
      <c r="AZ8359" s="201"/>
      <c r="BB8359"/>
      <c r="BD8359" s="117" t="s">
        <v>10274</v>
      </c>
    </row>
    <row r="8360" spans="48:56" x14ac:dyDescent="0.25">
      <c r="AV8360" s="201"/>
      <c r="AW8360" s="201"/>
      <c r="AX8360" s="201"/>
      <c r="AZ8360" s="201"/>
      <c r="BB8360"/>
      <c r="BD8360" s="117" t="s">
        <v>10275</v>
      </c>
    </row>
    <row r="8361" spans="48:56" x14ac:dyDescent="0.25">
      <c r="AV8361" s="201"/>
      <c r="AW8361" s="201"/>
      <c r="AX8361" s="201"/>
      <c r="AZ8361" s="201"/>
      <c r="BB8361"/>
      <c r="BD8361" s="117" t="s">
        <v>10276</v>
      </c>
    </row>
    <row r="8362" spans="48:56" x14ac:dyDescent="0.25">
      <c r="AV8362" s="201"/>
      <c r="AW8362" s="201"/>
      <c r="AX8362" s="201"/>
      <c r="AZ8362" s="201"/>
      <c r="BB8362"/>
      <c r="BD8362" s="117" t="s">
        <v>10277</v>
      </c>
    </row>
    <row r="8363" spans="48:56" x14ac:dyDescent="0.25">
      <c r="AV8363" s="201"/>
      <c r="AW8363" s="201"/>
      <c r="AX8363" s="201"/>
      <c r="AZ8363" s="201"/>
      <c r="BB8363"/>
      <c r="BD8363" s="117" t="s">
        <v>10278</v>
      </c>
    </row>
    <row r="8364" spans="48:56" x14ac:dyDescent="0.25">
      <c r="AV8364" s="201"/>
      <c r="AW8364" s="201"/>
      <c r="AX8364" s="201"/>
      <c r="AZ8364" s="201"/>
      <c r="BB8364"/>
      <c r="BD8364" s="117" t="s">
        <v>10279</v>
      </c>
    </row>
    <row r="8365" spans="48:56" x14ac:dyDescent="0.25">
      <c r="AV8365" s="201"/>
      <c r="AW8365" s="201"/>
      <c r="AX8365" s="201"/>
      <c r="AZ8365" s="201"/>
      <c r="BB8365"/>
      <c r="BD8365" s="117" t="s">
        <v>10280</v>
      </c>
    </row>
    <row r="8366" spans="48:56" x14ac:dyDescent="0.25">
      <c r="AV8366" s="201"/>
      <c r="AW8366" s="201"/>
      <c r="AX8366" s="201"/>
      <c r="AZ8366" s="201"/>
      <c r="BB8366"/>
      <c r="BD8366" s="117" t="s">
        <v>10281</v>
      </c>
    </row>
    <row r="8367" spans="48:56" x14ac:dyDescent="0.25">
      <c r="AV8367" s="201"/>
      <c r="AW8367" s="201"/>
      <c r="AX8367" s="201"/>
      <c r="AZ8367" s="201"/>
      <c r="BB8367"/>
      <c r="BD8367" s="117" t="s">
        <v>10282</v>
      </c>
    </row>
    <row r="8368" spans="48:56" x14ac:dyDescent="0.25">
      <c r="AV8368" s="201"/>
      <c r="AW8368" s="201"/>
      <c r="AX8368" s="201"/>
      <c r="AZ8368" s="201"/>
      <c r="BB8368"/>
      <c r="BD8368" s="117" t="s">
        <v>10283</v>
      </c>
    </row>
    <row r="8369" spans="48:56" x14ac:dyDescent="0.25">
      <c r="AV8369" s="201"/>
      <c r="AW8369" s="201"/>
      <c r="AX8369" s="201"/>
      <c r="AZ8369" s="201"/>
      <c r="BB8369"/>
      <c r="BD8369" s="117" t="s">
        <v>10284</v>
      </c>
    </row>
    <row r="8370" spans="48:56" x14ac:dyDescent="0.25">
      <c r="AV8370" s="201"/>
      <c r="AW8370" s="201"/>
      <c r="AX8370" s="201"/>
      <c r="AZ8370" s="201"/>
      <c r="BB8370"/>
      <c r="BD8370" s="117" t="s">
        <v>10285</v>
      </c>
    </row>
    <row r="8371" spans="48:56" x14ac:dyDescent="0.25">
      <c r="AV8371" s="201"/>
      <c r="AW8371" s="201"/>
      <c r="AX8371" s="201"/>
      <c r="AZ8371" s="201"/>
      <c r="BB8371"/>
      <c r="BD8371" s="117" t="s">
        <v>10286</v>
      </c>
    </row>
    <row r="8372" spans="48:56" x14ac:dyDescent="0.25">
      <c r="AV8372" s="201"/>
      <c r="AW8372" s="201"/>
      <c r="AX8372" s="201"/>
      <c r="AZ8372" s="201"/>
      <c r="BB8372"/>
      <c r="BD8372" s="117" t="s">
        <v>10287</v>
      </c>
    </row>
    <row r="8373" spans="48:56" x14ac:dyDescent="0.25">
      <c r="AV8373" s="201"/>
      <c r="AW8373" s="201"/>
      <c r="AX8373" s="201"/>
      <c r="AZ8373" s="201"/>
      <c r="BB8373"/>
      <c r="BD8373" s="117" t="s">
        <v>10288</v>
      </c>
    </row>
    <row r="8374" spans="48:56" x14ac:dyDescent="0.25">
      <c r="AV8374" s="201"/>
      <c r="AW8374" s="201"/>
      <c r="AX8374" s="201"/>
      <c r="AZ8374" s="201"/>
      <c r="BB8374"/>
      <c r="BD8374" s="117" t="s">
        <v>10289</v>
      </c>
    </row>
    <row r="8375" spans="48:56" x14ac:dyDescent="0.25">
      <c r="AV8375" s="201"/>
      <c r="AW8375" s="201"/>
      <c r="AX8375" s="201"/>
      <c r="AZ8375" s="201"/>
      <c r="BB8375"/>
      <c r="BD8375" s="117" t="s">
        <v>10290</v>
      </c>
    </row>
    <row r="8376" spans="48:56" x14ac:dyDescent="0.25">
      <c r="AV8376" s="201"/>
      <c r="AW8376" s="201"/>
      <c r="AX8376" s="201"/>
      <c r="AZ8376" s="201"/>
      <c r="BB8376"/>
      <c r="BD8376" s="117" t="s">
        <v>10291</v>
      </c>
    </row>
    <row r="8377" spans="48:56" x14ac:dyDescent="0.25">
      <c r="AV8377" s="201"/>
      <c r="AW8377" s="201"/>
      <c r="AX8377" s="201"/>
      <c r="AZ8377" s="201"/>
      <c r="BB8377"/>
      <c r="BD8377" s="117" t="s">
        <v>10292</v>
      </c>
    </row>
    <row r="8378" spans="48:56" x14ac:dyDescent="0.25">
      <c r="AV8378" s="201"/>
      <c r="AW8378" s="201"/>
      <c r="AX8378" s="201"/>
      <c r="AZ8378" s="201"/>
      <c r="BB8378"/>
      <c r="BD8378" s="117" t="s">
        <v>10293</v>
      </c>
    </row>
    <row r="8379" spans="48:56" x14ac:dyDescent="0.25">
      <c r="AV8379" s="201"/>
      <c r="AW8379" s="201"/>
      <c r="AX8379" s="201"/>
      <c r="AZ8379" s="201"/>
      <c r="BB8379"/>
      <c r="BD8379" s="117" t="s">
        <v>10294</v>
      </c>
    </row>
    <row r="8380" spans="48:56" x14ac:dyDescent="0.25">
      <c r="AV8380" s="201"/>
      <c r="AW8380" s="201"/>
      <c r="AX8380" s="201"/>
      <c r="AZ8380" s="201"/>
      <c r="BB8380"/>
      <c r="BD8380" s="117" t="s">
        <v>10295</v>
      </c>
    </row>
    <row r="8381" spans="48:56" x14ac:dyDescent="0.25">
      <c r="AV8381" s="201"/>
      <c r="AW8381" s="201"/>
      <c r="AX8381" s="201"/>
      <c r="AZ8381" s="201"/>
      <c r="BB8381"/>
      <c r="BD8381" s="117" t="s">
        <v>10296</v>
      </c>
    </row>
    <row r="8382" spans="48:56" x14ac:dyDescent="0.25">
      <c r="AV8382" s="201"/>
      <c r="AW8382" s="201"/>
      <c r="AX8382" s="201"/>
      <c r="AZ8382" s="201"/>
      <c r="BB8382"/>
      <c r="BD8382" s="117" t="s">
        <v>10297</v>
      </c>
    </row>
    <row r="8383" spans="48:56" x14ac:dyDescent="0.25">
      <c r="AV8383" s="201"/>
      <c r="AW8383" s="201"/>
      <c r="AX8383" s="201"/>
      <c r="AZ8383" s="201"/>
      <c r="BB8383"/>
      <c r="BD8383" s="117" t="s">
        <v>10298</v>
      </c>
    </row>
    <row r="8384" spans="48:56" x14ac:dyDescent="0.25">
      <c r="AV8384" s="201"/>
      <c r="AW8384" s="201"/>
      <c r="AX8384" s="201"/>
      <c r="AZ8384" s="201"/>
      <c r="BB8384"/>
      <c r="BD8384" s="117" t="s">
        <v>10299</v>
      </c>
    </row>
    <row r="8385" spans="48:56" x14ac:dyDescent="0.25">
      <c r="AV8385" s="201"/>
      <c r="AW8385" s="201"/>
      <c r="AX8385" s="201"/>
      <c r="AZ8385" s="201"/>
      <c r="BB8385"/>
      <c r="BD8385" s="117" t="s">
        <v>10300</v>
      </c>
    </row>
    <row r="8386" spans="48:56" x14ac:dyDescent="0.25">
      <c r="AV8386" s="201"/>
      <c r="AW8386" s="201"/>
      <c r="AX8386" s="201"/>
      <c r="AZ8386" s="201"/>
      <c r="BB8386"/>
      <c r="BD8386" s="117" t="s">
        <v>10301</v>
      </c>
    </row>
    <row r="8387" spans="48:56" x14ac:dyDescent="0.25">
      <c r="AV8387" s="201"/>
      <c r="AW8387" s="201"/>
      <c r="AX8387" s="201"/>
      <c r="AZ8387" s="201"/>
      <c r="BB8387"/>
      <c r="BD8387" s="117" t="s">
        <v>10302</v>
      </c>
    </row>
    <row r="8388" spans="48:56" x14ac:dyDescent="0.25">
      <c r="AV8388" s="201"/>
      <c r="AW8388" s="201"/>
      <c r="AX8388" s="201"/>
      <c r="AZ8388" s="201"/>
      <c r="BB8388"/>
      <c r="BD8388" s="117" t="s">
        <v>10303</v>
      </c>
    </row>
    <row r="8389" spans="48:56" x14ac:dyDescent="0.25">
      <c r="AV8389" s="201"/>
      <c r="AW8389" s="201"/>
      <c r="AX8389" s="201"/>
      <c r="AZ8389" s="201"/>
      <c r="BB8389"/>
      <c r="BD8389" s="117" t="s">
        <v>10304</v>
      </c>
    </row>
    <row r="8390" spans="48:56" x14ac:dyDescent="0.25">
      <c r="AV8390" s="201"/>
      <c r="AW8390" s="201"/>
      <c r="AX8390" s="201"/>
      <c r="AZ8390" s="201"/>
      <c r="BB8390"/>
      <c r="BD8390" s="117" t="s">
        <v>10305</v>
      </c>
    </row>
    <row r="8391" spans="48:56" x14ac:dyDescent="0.25">
      <c r="AV8391" s="201"/>
      <c r="AW8391" s="201"/>
      <c r="AX8391" s="201"/>
      <c r="AZ8391" s="201"/>
      <c r="BB8391"/>
      <c r="BD8391" s="117" t="s">
        <v>10306</v>
      </c>
    </row>
    <row r="8392" spans="48:56" x14ac:dyDescent="0.25">
      <c r="AV8392" s="201"/>
      <c r="AW8392" s="201"/>
      <c r="AX8392" s="201"/>
      <c r="AZ8392" s="201"/>
      <c r="BB8392"/>
      <c r="BD8392" s="117" t="s">
        <v>10307</v>
      </c>
    </row>
    <row r="8393" spans="48:56" x14ac:dyDescent="0.25">
      <c r="AV8393" s="201"/>
      <c r="AW8393" s="201"/>
      <c r="AX8393" s="201"/>
      <c r="AZ8393" s="201"/>
      <c r="BB8393"/>
      <c r="BD8393" s="117" t="s">
        <v>10308</v>
      </c>
    </row>
    <row r="8394" spans="48:56" x14ac:dyDescent="0.25">
      <c r="AV8394" s="201"/>
      <c r="AW8394" s="201"/>
      <c r="AX8394" s="201"/>
      <c r="AZ8394" s="201"/>
      <c r="BB8394"/>
      <c r="BD8394" s="117" t="s">
        <v>10309</v>
      </c>
    </row>
    <row r="8395" spans="48:56" x14ac:dyDescent="0.25">
      <c r="AV8395" s="201"/>
      <c r="AW8395" s="201"/>
      <c r="AX8395" s="201"/>
      <c r="AZ8395" s="201"/>
      <c r="BB8395"/>
      <c r="BD8395" s="117" t="s">
        <v>10310</v>
      </c>
    </row>
    <row r="8396" spans="48:56" x14ac:dyDescent="0.25">
      <c r="AV8396" s="201"/>
      <c r="AW8396" s="201"/>
      <c r="AX8396" s="201"/>
      <c r="AZ8396" s="201"/>
      <c r="BB8396"/>
      <c r="BD8396" s="117" t="s">
        <v>10311</v>
      </c>
    </row>
    <row r="8397" spans="48:56" x14ac:dyDescent="0.25">
      <c r="AV8397" s="201"/>
      <c r="AW8397" s="201"/>
      <c r="AX8397" s="201"/>
      <c r="AZ8397" s="201"/>
      <c r="BB8397"/>
      <c r="BD8397" s="117" t="s">
        <v>10312</v>
      </c>
    </row>
    <row r="8398" spans="48:56" x14ac:dyDescent="0.25">
      <c r="AV8398" s="201"/>
      <c r="AW8398" s="201"/>
      <c r="AX8398" s="201"/>
      <c r="AZ8398" s="201"/>
      <c r="BB8398"/>
      <c r="BD8398" s="117" t="s">
        <v>10313</v>
      </c>
    </row>
    <row r="8399" spans="48:56" x14ac:dyDescent="0.25">
      <c r="AV8399" s="201"/>
      <c r="AW8399" s="201"/>
      <c r="AX8399" s="201"/>
      <c r="AZ8399" s="201"/>
      <c r="BB8399"/>
      <c r="BD8399" s="117" t="s">
        <v>10314</v>
      </c>
    </row>
    <row r="8400" spans="48:56" x14ac:dyDescent="0.25">
      <c r="AV8400" s="201"/>
      <c r="AW8400" s="201"/>
      <c r="AX8400" s="201"/>
      <c r="AZ8400" s="201"/>
      <c r="BB8400"/>
      <c r="BD8400" s="117" t="s">
        <v>10315</v>
      </c>
    </row>
    <row r="8401" spans="48:56" x14ac:dyDescent="0.25">
      <c r="AV8401" s="201"/>
      <c r="AW8401" s="201"/>
      <c r="AX8401" s="201"/>
      <c r="AZ8401" s="201"/>
      <c r="BB8401"/>
      <c r="BD8401" s="117" t="s">
        <v>10316</v>
      </c>
    </row>
    <row r="8402" spans="48:56" x14ac:dyDescent="0.25">
      <c r="AV8402" s="201"/>
      <c r="AW8402" s="201"/>
      <c r="AX8402" s="201"/>
      <c r="AZ8402" s="201"/>
      <c r="BB8402"/>
      <c r="BD8402" s="117" t="s">
        <v>10317</v>
      </c>
    </row>
    <row r="8403" spans="48:56" x14ac:dyDescent="0.25">
      <c r="AV8403" s="201"/>
      <c r="AW8403" s="201"/>
      <c r="AX8403" s="201"/>
      <c r="AZ8403" s="201"/>
      <c r="BB8403"/>
      <c r="BD8403" s="117" t="s">
        <v>10318</v>
      </c>
    </row>
    <row r="8404" spans="48:56" x14ac:dyDescent="0.25">
      <c r="AV8404" s="201"/>
      <c r="AW8404" s="201"/>
      <c r="AX8404" s="201"/>
      <c r="AZ8404" s="201"/>
      <c r="BB8404"/>
      <c r="BD8404" s="117" t="s">
        <v>10319</v>
      </c>
    </row>
    <row r="8405" spans="48:56" x14ac:dyDescent="0.25">
      <c r="AV8405" s="201"/>
      <c r="AW8405" s="201"/>
      <c r="AX8405" s="201"/>
      <c r="AZ8405" s="201"/>
      <c r="BB8405"/>
      <c r="BD8405" s="117" t="s">
        <v>10320</v>
      </c>
    </row>
    <row r="8406" spans="48:56" x14ac:dyDescent="0.25">
      <c r="AV8406" s="201"/>
      <c r="AW8406" s="201"/>
      <c r="AX8406" s="201"/>
      <c r="AZ8406" s="201"/>
      <c r="BB8406"/>
      <c r="BD8406" s="117" t="s">
        <v>10321</v>
      </c>
    </row>
    <row r="8407" spans="48:56" x14ac:dyDescent="0.25">
      <c r="AV8407" s="201"/>
      <c r="AW8407" s="201"/>
      <c r="AX8407" s="201"/>
      <c r="AZ8407" s="201"/>
      <c r="BB8407"/>
      <c r="BD8407" s="117" t="s">
        <v>10322</v>
      </c>
    </row>
    <row r="8408" spans="48:56" x14ac:dyDescent="0.25">
      <c r="AV8408" s="201"/>
      <c r="AW8408" s="201"/>
      <c r="AX8408" s="201"/>
      <c r="AZ8408" s="201"/>
      <c r="BB8408"/>
      <c r="BD8408" s="117" t="s">
        <v>10323</v>
      </c>
    </row>
    <row r="8409" spans="48:56" x14ac:dyDescent="0.25">
      <c r="AV8409" s="201"/>
      <c r="AW8409" s="201"/>
      <c r="AX8409" s="201"/>
      <c r="AZ8409" s="201"/>
      <c r="BB8409"/>
      <c r="BD8409" s="117" t="s">
        <v>10324</v>
      </c>
    </row>
    <row r="8410" spans="48:56" x14ac:dyDescent="0.25">
      <c r="AV8410" s="201"/>
      <c r="AW8410" s="201"/>
      <c r="AX8410" s="201"/>
      <c r="AZ8410" s="201"/>
      <c r="BB8410"/>
      <c r="BD8410" s="117" t="s">
        <v>10325</v>
      </c>
    </row>
    <row r="8411" spans="48:56" x14ac:dyDescent="0.25">
      <c r="AV8411" s="201"/>
      <c r="AW8411" s="201"/>
      <c r="AX8411" s="201"/>
      <c r="AZ8411" s="201"/>
      <c r="BB8411"/>
      <c r="BD8411" s="117" t="s">
        <v>10326</v>
      </c>
    </row>
    <row r="8412" spans="48:56" x14ac:dyDescent="0.25">
      <c r="AV8412" s="201"/>
      <c r="AW8412" s="201"/>
      <c r="AX8412" s="201"/>
      <c r="AZ8412" s="201"/>
      <c r="BB8412"/>
      <c r="BD8412" s="117" t="s">
        <v>10327</v>
      </c>
    </row>
    <row r="8413" spans="48:56" x14ac:dyDescent="0.25">
      <c r="AV8413" s="201"/>
      <c r="AW8413" s="201"/>
      <c r="AX8413" s="201"/>
      <c r="AZ8413" s="201"/>
      <c r="BB8413"/>
      <c r="BD8413" s="117" t="s">
        <v>10328</v>
      </c>
    </row>
    <row r="8414" spans="48:56" x14ac:dyDescent="0.25">
      <c r="AV8414" s="201"/>
      <c r="AW8414" s="201"/>
      <c r="AX8414" s="201"/>
      <c r="AZ8414" s="201"/>
      <c r="BB8414"/>
      <c r="BD8414" s="117" t="s">
        <v>10329</v>
      </c>
    </row>
    <row r="8415" spans="48:56" x14ac:dyDescent="0.25">
      <c r="AV8415" s="201"/>
      <c r="AW8415" s="201"/>
      <c r="AX8415" s="201"/>
      <c r="AZ8415" s="201"/>
      <c r="BB8415"/>
      <c r="BD8415" s="117" t="s">
        <v>10330</v>
      </c>
    </row>
    <row r="8416" spans="48:56" x14ac:dyDescent="0.25">
      <c r="AV8416" s="201"/>
      <c r="AW8416" s="201"/>
      <c r="AX8416" s="201"/>
      <c r="AZ8416" s="201"/>
      <c r="BB8416"/>
      <c r="BD8416" s="117" t="s">
        <v>10331</v>
      </c>
    </row>
    <row r="8417" spans="48:56" x14ac:dyDescent="0.25">
      <c r="AV8417" s="201"/>
      <c r="AW8417" s="201"/>
      <c r="AX8417" s="201"/>
      <c r="AZ8417" s="201"/>
      <c r="BB8417"/>
      <c r="BD8417" s="117" t="s">
        <v>10332</v>
      </c>
    </row>
    <row r="8418" spans="48:56" x14ac:dyDescent="0.25">
      <c r="AV8418" s="201"/>
      <c r="AW8418" s="201"/>
      <c r="AX8418" s="201"/>
      <c r="AZ8418" s="201"/>
      <c r="BB8418"/>
      <c r="BD8418" s="117" t="s">
        <v>10333</v>
      </c>
    </row>
    <row r="8419" spans="48:56" x14ac:dyDescent="0.25">
      <c r="AV8419" s="201"/>
      <c r="AW8419" s="201"/>
      <c r="AX8419" s="201"/>
      <c r="AZ8419" s="201"/>
      <c r="BB8419"/>
      <c r="BD8419" s="117" t="s">
        <v>10334</v>
      </c>
    </row>
    <row r="8420" spans="48:56" x14ac:dyDescent="0.25">
      <c r="AV8420" s="201"/>
      <c r="AW8420" s="201"/>
      <c r="AX8420" s="201"/>
      <c r="AZ8420" s="201"/>
      <c r="BB8420"/>
      <c r="BD8420" s="117" t="s">
        <v>10335</v>
      </c>
    </row>
    <row r="8421" spans="48:56" x14ac:dyDescent="0.25">
      <c r="AV8421" s="201"/>
      <c r="AW8421" s="201"/>
      <c r="AX8421" s="201"/>
      <c r="AZ8421" s="201"/>
      <c r="BB8421"/>
      <c r="BD8421" s="117" t="s">
        <v>10336</v>
      </c>
    </row>
    <row r="8422" spans="48:56" x14ac:dyDescent="0.25">
      <c r="AV8422" s="201"/>
      <c r="AW8422" s="201"/>
      <c r="AX8422" s="201"/>
      <c r="AZ8422" s="201"/>
      <c r="BB8422"/>
      <c r="BD8422" s="117" t="s">
        <v>10337</v>
      </c>
    </row>
    <row r="8423" spans="48:56" x14ac:dyDescent="0.25">
      <c r="AV8423" s="201"/>
      <c r="AW8423" s="201"/>
      <c r="AX8423" s="201"/>
      <c r="AZ8423" s="201"/>
      <c r="BB8423"/>
      <c r="BD8423" s="117" t="s">
        <v>10338</v>
      </c>
    </row>
    <row r="8424" spans="48:56" x14ac:dyDescent="0.25">
      <c r="AV8424" s="201"/>
      <c r="AW8424" s="201"/>
      <c r="AX8424" s="201"/>
      <c r="AZ8424" s="201"/>
      <c r="BB8424"/>
      <c r="BD8424" s="117" t="s">
        <v>10339</v>
      </c>
    </row>
    <row r="8425" spans="48:56" x14ac:dyDescent="0.25">
      <c r="AV8425" s="201"/>
      <c r="AW8425" s="201"/>
      <c r="AX8425" s="201"/>
      <c r="AZ8425" s="201"/>
      <c r="BB8425"/>
      <c r="BD8425" s="117" t="s">
        <v>10340</v>
      </c>
    </row>
    <row r="8426" spans="48:56" x14ac:dyDescent="0.25">
      <c r="AV8426" s="201"/>
      <c r="AW8426" s="201"/>
      <c r="AX8426" s="201"/>
      <c r="AZ8426" s="201"/>
      <c r="BB8426"/>
      <c r="BD8426" s="117" t="s">
        <v>10341</v>
      </c>
    </row>
    <row r="8427" spans="48:56" x14ac:dyDescent="0.25">
      <c r="AV8427" s="201"/>
      <c r="AW8427" s="201"/>
      <c r="AX8427" s="201"/>
      <c r="AZ8427" s="201"/>
      <c r="BB8427"/>
      <c r="BD8427" s="117" t="s">
        <v>10342</v>
      </c>
    </row>
    <row r="8428" spans="48:56" x14ac:dyDescent="0.25">
      <c r="AV8428" s="201"/>
      <c r="AW8428" s="201"/>
      <c r="AX8428" s="201"/>
      <c r="AZ8428" s="201"/>
      <c r="BB8428"/>
      <c r="BD8428" s="117" t="s">
        <v>10343</v>
      </c>
    </row>
    <row r="8429" spans="48:56" x14ac:dyDescent="0.25">
      <c r="AV8429" s="201"/>
      <c r="AW8429" s="201"/>
      <c r="AX8429" s="201"/>
      <c r="AZ8429" s="201"/>
      <c r="BB8429"/>
      <c r="BD8429" s="117" t="s">
        <v>10344</v>
      </c>
    </row>
    <row r="8430" spans="48:56" x14ac:dyDescent="0.25">
      <c r="AV8430" s="201"/>
      <c r="AW8430" s="201"/>
      <c r="AX8430" s="201"/>
      <c r="AZ8430" s="201"/>
      <c r="BB8430"/>
      <c r="BD8430" s="117" t="s">
        <v>10345</v>
      </c>
    </row>
    <row r="8431" spans="48:56" x14ac:dyDescent="0.25">
      <c r="AV8431" s="201"/>
      <c r="AW8431" s="201"/>
      <c r="AX8431" s="201"/>
      <c r="AZ8431" s="201"/>
      <c r="BB8431"/>
      <c r="BD8431" s="117" t="s">
        <v>10346</v>
      </c>
    </row>
    <row r="8432" spans="48:56" x14ac:dyDescent="0.25">
      <c r="AV8432" s="201"/>
      <c r="AW8432" s="201"/>
      <c r="AX8432" s="201"/>
      <c r="AZ8432" s="201"/>
      <c r="BB8432"/>
      <c r="BD8432" s="117" t="s">
        <v>10347</v>
      </c>
    </row>
    <row r="8433" spans="48:56" x14ac:dyDescent="0.25">
      <c r="AV8433" s="201"/>
      <c r="AW8433" s="201"/>
      <c r="AX8433" s="201"/>
      <c r="AZ8433" s="201"/>
      <c r="BB8433"/>
      <c r="BD8433" s="117" t="s">
        <v>10348</v>
      </c>
    </row>
    <row r="8434" spans="48:56" x14ac:dyDescent="0.25">
      <c r="AV8434" s="201"/>
      <c r="AW8434" s="201"/>
      <c r="AX8434" s="201"/>
      <c r="AZ8434" s="201"/>
      <c r="BB8434"/>
      <c r="BD8434" s="117" t="s">
        <v>10349</v>
      </c>
    </row>
    <row r="8435" spans="48:56" x14ac:dyDescent="0.25">
      <c r="AV8435" s="201"/>
      <c r="AW8435" s="201"/>
      <c r="AX8435" s="201"/>
      <c r="AZ8435" s="201"/>
      <c r="BB8435"/>
      <c r="BD8435" s="117" t="s">
        <v>10350</v>
      </c>
    </row>
    <row r="8436" spans="48:56" x14ac:dyDescent="0.25">
      <c r="AV8436" s="201"/>
      <c r="AW8436" s="201"/>
      <c r="AX8436" s="201"/>
      <c r="AZ8436" s="201"/>
      <c r="BB8436"/>
      <c r="BD8436" s="117" t="s">
        <v>10351</v>
      </c>
    </row>
    <row r="8437" spans="48:56" x14ac:dyDescent="0.25">
      <c r="AV8437" s="201"/>
      <c r="AW8437" s="201"/>
      <c r="AX8437" s="201"/>
      <c r="AZ8437" s="201"/>
      <c r="BB8437"/>
      <c r="BD8437" s="117" t="s">
        <v>10352</v>
      </c>
    </row>
    <row r="8438" spans="48:56" x14ac:dyDescent="0.25">
      <c r="AV8438" s="201"/>
      <c r="AW8438" s="201"/>
      <c r="AX8438" s="201"/>
      <c r="AZ8438" s="201"/>
      <c r="BB8438"/>
      <c r="BD8438" s="117" t="s">
        <v>10353</v>
      </c>
    </row>
    <row r="8439" spans="48:56" x14ac:dyDescent="0.25">
      <c r="AV8439" s="201"/>
      <c r="AW8439" s="201"/>
      <c r="AX8439" s="201"/>
      <c r="AZ8439" s="201"/>
      <c r="BB8439"/>
      <c r="BD8439" s="117" t="s">
        <v>10354</v>
      </c>
    </row>
    <row r="8440" spans="48:56" x14ac:dyDescent="0.25">
      <c r="AV8440" s="201"/>
      <c r="AW8440" s="201"/>
      <c r="AX8440" s="201"/>
      <c r="AZ8440" s="201"/>
      <c r="BB8440"/>
      <c r="BD8440" s="117" t="s">
        <v>10355</v>
      </c>
    </row>
    <row r="8441" spans="48:56" x14ac:dyDescent="0.25">
      <c r="AV8441" s="201"/>
      <c r="AW8441" s="201"/>
      <c r="AX8441" s="201"/>
      <c r="AZ8441" s="201"/>
      <c r="BB8441"/>
      <c r="BD8441" s="117" t="s">
        <v>10356</v>
      </c>
    </row>
    <row r="8442" spans="48:56" x14ac:dyDescent="0.25">
      <c r="AV8442" s="201"/>
      <c r="AW8442" s="201"/>
      <c r="AX8442" s="201"/>
      <c r="AZ8442" s="201"/>
      <c r="BB8442"/>
      <c r="BD8442" s="117" t="s">
        <v>10357</v>
      </c>
    </row>
    <row r="8443" spans="48:56" x14ac:dyDescent="0.25">
      <c r="AV8443" s="201"/>
      <c r="AW8443" s="201"/>
      <c r="AX8443" s="201"/>
      <c r="AZ8443" s="201"/>
      <c r="BB8443"/>
      <c r="BD8443" s="117" t="s">
        <v>10358</v>
      </c>
    </row>
    <row r="8444" spans="48:56" x14ac:dyDescent="0.25">
      <c r="AV8444" s="201"/>
      <c r="AW8444" s="201"/>
      <c r="AX8444" s="201"/>
      <c r="AZ8444" s="201"/>
      <c r="BB8444"/>
      <c r="BD8444" s="117" t="s">
        <v>10359</v>
      </c>
    </row>
    <row r="8445" spans="48:56" x14ac:dyDescent="0.25">
      <c r="AV8445" s="201"/>
      <c r="AW8445" s="201"/>
      <c r="AX8445" s="201"/>
      <c r="AZ8445" s="201"/>
      <c r="BB8445"/>
      <c r="BD8445" s="117" t="s">
        <v>10360</v>
      </c>
    </row>
    <row r="8446" spans="48:56" x14ac:dyDescent="0.25">
      <c r="AV8446" s="201"/>
      <c r="AW8446" s="201"/>
      <c r="AX8446" s="201"/>
      <c r="AZ8446" s="201"/>
      <c r="BB8446"/>
      <c r="BD8446" s="117" t="s">
        <v>10361</v>
      </c>
    </row>
    <row r="8447" spans="48:56" x14ac:dyDescent="0.25">
      <c r="AV8447" s="201"/>
      <c r="AW8447" s="201"/>
      <c r="AX8447" s="201"/>
      <c r="AZ8447" s="201"/>
      <c r="BB8447"/>
      <c r="BD8447" s="117" t="s">
        <v>10362</v>
      </c>
    </row>
    <row r="8448" spans="48:56" x14ac:dyDescent="0.25">
      <c r="AV8448" s="201"/>
      <c r="AW8448" s="201"/>
      <c r="AX8448" s="201"/>
      <c r="AZ8448" s="201"/>
      <c r="BB8448"/>
      <c r="BD8448" s="117" t="s">
        <v>10363</v>
      </c>
    </row>
    <row r="8449" spans="48:56" x14ac:dyDescent="0.25">
      <c r="AV8449" s="201"/>
      <c r="AW8449" s="201"/>
      <c r="AX8449" s="201"/>
      <c r="AZ8449" s="201"/>
      <c r="BB8449"/>
      <c r="BD8449" s="117" t="s">
        <v>10364</v>
      </c>
    </row>
    <row r="8450" spans="48:56" x14ac:dyDescent="0.25">
      <c r="AV8450" s="201"/>
      <c r="AW8450" s="201"/>
      <c r="AX8450" s="201"/>
      <c r="AZ8450" s="201"/>
      <c r="BB8450"/>
      <c r="BD8450" s="117" t="s">
        <v>10365</v>
      </c>
    </row>
    <row r="8451" spans="48:56" x14ac:dyDescent="0.25">
      <c r="AV8451" s="201"/>
      <c r="AW8451" s="201"/>
      <c r="AX8451" s="201"/>
      <c r="AZ8451" s="201"/>
      <c r="BB8451"/>
      <c r="BD8451" s="117" t="s">
        <v>10366</v>
      </c>
    </row>
    <row r="8452" spans="48:56" x14ac:dyDescent="0.25">
      <c r="AV8452" s="201"/>
      <c r="AW8452" s="201"/>
      <c r="AX8452" s="201"/>
      <c r="AZ8452" s="201"/>
      <c r="BB8452"/>
      <c r="BD8452" s="117" t="s">
        <v>10367</v>
      </c>
    </row>
    <row r="8453" spans="48:56" x14ac:dyDescent="0.25">
      <c r="AV8453" s="201"/>
      <c r="AW8453" s="201"/>
      <c r="AX8453" s="201"/>
      <c r="AZ8453" s="201"/>
      <c r="BB8453"/>
      <c r="BD8453" s="117" t="s">
        <v>10368</v>
      </c>
    </row>
    <row r="8454" spans="48:56" x14ac:dyDescent="0.25">
      <c r="AV8454" s="201"/>
      <c r="AW8454" s="201"/>
      <c r="AX8454" s="201"/>
      <c r="AZ8454" s="201"/>
      <c r="BB8454"/>
      <c r="BD8454" s="117" t="s">
        <v>10369</v>
      </c>
    </row>
    <row r="8455" spans="48:56" x14ac:dyDescent="0.25">
      <c r="AV8455" s="201"/>
      <c r="AW8455" s="201"/>
      <c r="AX8455" s="201"/>
      <c r="AZ8455" s="201"/>
      <c r="BB8455"/>
      <c r="BD8455" s="117" t="s">
        <v>10370</v>
      </c>
    </row>
    <row r="8456" spans="48:56" x14ac:dyDescent="0.25">
      <c r="AV8456" s="201"/>
      <c r="AW8456" s="201"/>
      <c r="AX8456" s="201"/>
      <c r="AZ8456" s="201"/>
      <c r="BB8456"/>
      <c r="BD8456" s="117" t="s">
        <v>10371</v>
      </c>
    </row>
    <row r="8457" spans="48:56" x14ac:dyDescent="0.25">
      <c r="AV8457" s="201"/>
      <c r="AW8457" s="201"/>
      <c r="AX8457" s="201"/>
      <c r="AZ8457" s="201"/>
      <c r="BB8457"/>
      <c r="BD8457" s="117" t="s">
        <v>10372</v>
      </c>
    </row>
    <row r="8458" spans="48:56" x14ac:dyDescent="0.25">
      <c r="AV8458" s="201"/>
      <c r="AW8458" s="201"/>
      <c r="AX8458" s="201"/>
      <c r="AZ8458" s="201"/>
      <c r="BB8458"/>
      <c r="BD8458" s="117" t="s">
        <v>10373</v>
      </c>
    </row>
    <row r="8459" spans="48:56" x14ac:dyDescent="0.25">
      <c r="AV8459" s="201"/>
      <c r="AW8459" s="201"/>
      <c r="AX8459" s="201"/>
      <c r="AZ8459" s="201"/>
      <c r="BB8459"/>
      <c r="BD8459" s="117" t="s">
        <v>10374</v>
      </c>
    </row>
    <row r="8460" spans="48:56" x14ac:dyDescent="0.25">
      <c r="AV8460" s="201"/>
      <c r="AW8460" s="201"/>
      <c r="AX8460" s="201"/>
      <c r="AZ8460" s="201"/>
      <c r="BB8460"/>
      <c r="BD8460" s="117" t="s">
        <v>10375</v>
      </c>
    </row>
    <row r="8461" spans="48:56" x14ac:dyDescent="0.25">
      <c r="AV8461" s="201"/>
      <c r="AW8461" s="201"/>
      <c r="AX8461" s="201"/>
      <c r="AZ8461" s="201"/>
      <c r="BB8461"/>
      <c r="BD8461" s="117" t="s">
        <v>10376</v>
      </c>
    </row>
    <row r="8462" spans="48:56" x14ac:dyDescent="0.25">
      <c r="AV8462" s="201"/>
      <c r="AW8462" s="201"/>
      <c r="AX8462" s="201"/>
      <c r="AZ8462" s="201"/>
      <c r="BB8462"/>
      <c r="BD8462" s="117" t="s">
        <v>10377</v>
      </c>
    </row>
    <row r="8463" spans="48:56" x14ac:dyDescent="0.25">
      <c r="AV8463" s="201"/>
      <c r="AW8463" s="201"/>
      <c r="AX8463" s="201"/>
      <c r="AZ8463" s="201"/>
      <c r="BB8463"/>
      <c r="BD8463" s="117" t="s">
        <v>10378</v>
      </c>
    </row>
    <row r="8464" spans="48:56" x14ac:dyDescent="0.25">
      <c r="AV8464" s="201"/>
      <c r="AW8464" s="201"/>
      <c r="AX8464" s="201"/>
      <c r="AZ8464" s="201"/>
      <c r="BB8464"/>
      <c r="BD8464" s="117" t="s">
        <v>10379</v>
      </c>
    </row>
    <row r="8465" spans="48:56" x14ac:dyDescent="0.25">
      <c r="AV8465" s="201"/>
      <c r="AW8465" s="201"/>
      <c r="AX8465" s="201"/>
      <c r="AZ8465" s="201"/>
      <c r="BB8465"/>
      <c r="BD8465" s="117" t="s">
        <v>10380</v>
      </c>
    </row>
    <row r="8466" spans="48:56" x14ac:dyDescent="0.25">
      <c r="AV8466" s="201"/>
      <c r="AW8466" s="201"/>
      <c r="AX8466" s="201"/>
      <c r="AZ8466" s="201"/>
      <c r="BB8466"/>
      <c r="BD8466" s="117" t="s">
        <v>10381</v>
      </c>
    </row>
    <row r="8467" spans="48:56" x14ac:dyDescent="0.25">
      <c r="AV8467" s="201"/>
      <c r="AW8467" s="201"/>
      <c r="AX8467" s="201"/>
      <c r="AZ8467" s="201"/>
      <c r="BB8467"/>
      <c r="BD8467" s="117" t="s">
        <v>10382</v>
      </c>
    </row>
    <row r="8468" spans="48:56" x14ac:dyDescent="0.25">
      <c r="AV8468" s="201"/>
      <c r="AW8468" s="201"/>
      <c r="AX8468" s="201"/>
      <c r="AZ8468" s="201"/>
      <c r="BB8468"/>
      <c r="BD8468" s="117" t="s">
        <v>10383</v>
      </c>
    </row>
    <row r="8469" spans="48:56" x14ac:dyDescent="0.25">
      <c r="AV8469" s="201"/>
      <c r="AW8469" s="201"/>
      <c r="AX8469" s="201"/>
      <c r="AZ8469" s="201"/>
      <c r="BB8469"/>
      <c r="BD8469" s="117" t="s">
        <v>10384</v>
      </c>
    </row>
    <row r="8470" spans="48:56" x14ac:dyDescent="0.25">
      <c r="AV8470" s="201"/>
      <c r="AW8470" s="201"/>
      <c r="AX8470" s="201"/>
      <c r="AZ8470" s="201"/>
      <c r="BB8470"/>
      <c r="BD8470" s="117" t="s">
        <v>10385</v>
      </c>
    </row>
    <row r="8471" spans="48:56" x14ac:dyDescent="0.25">
      <c r="AV8471" s="201"/>
      <c r="AW8471" s="201"/>
      <c r="AX8471" s="201"/>
      <c r="AZ8471" s="201"/>
      <c r="BB8471"/>
      <c r="BD8471" s="117" t="s">
        <v>10386</v>
      </c>
    </row>
    <row r="8472" spans="48:56" x14ac:dyDescent="0.25">
      <c r="AV8472" s="201"/>
      <c r="AW8472" s="201"/>
      <c r="AX8472" s="201"/>
      <c r="AZ8472" s="201"/>
      <c r="BB8472"/>
      <c r="BD8472" s="117" t="s">
        <v>10387</v>
      </c>
    </row>
    <row r="8473" spans="48:56" x14ac:dyDescent="0.25">
      <c r="AV8473" s="201"/>
      <c r="AW8473" s="201"/>
      <c r="AX8473" s="201"/>
      <c r="AZ8473" s="201"/>
      <c r="BB8473"/>
      <c r="BD8473" s="117" t="s">
        <v>10388</v>
      </c>
    </row>
    <row r="8474" spans="48:56" x14ac:dyDescent="0.25">
      <c r="AV8474" s="201"/>
      <c r="AW8474" s="201"/>
      <c r="AX8474" s="201"/>
      <c r="AZ8474" s="201"/>
      <c r="BB8474"/>
      <c r="BD8474" s="117" t="s">
        <v>10389</v>
      </c>
    </row>
    <row r="8475" spans="48:56" x14ac:dyDescent="0.25">
      <c r="AV8475" s="201"/>
      <c r="AW8475" s="201"/>
      <c r="AX8475" s="201"/>
      <c r="AZ8475" s="201"/>
      <c r="BB8475"/>
      <c r="BD8475" s="117" t="s">
        <v>10390</v>
      </c>
    </row>
    <row r="8476" spans="48:56" x14ac:dyDescent="0.25">
      <c r="AV8476" s="201"/>
      <c r="AW8476" s="201"/>
      <c r="AX8476" s="201"/>
      <c r="AZ8476" s="201"/>
      <c r="BB8476"/>
      <c r="BD8476" s="117" t="s">
        <v>10391</v>
      </c>
    </row>
    <row r="8477" spans="48:56" x14ac:dyDescent="0.25">
      <c r="AV8477" s="201"/>
      <c r="AW8477" s="201"/>
      <c r="AX8477" s="201"/>
      <c r="AZ8477" s="201"/>
      <c r="BB8477"/>
      <c r="BD8477" s="117" t="s">
        <v>10392</v>
      </c>
    </row>
    <row r="8478" spans="48:56" x14ac:dyDescent="0.25">
      <c r="AV8478" s="201"/>
      <c r="AW8478" s="201"/>
      <c r="AX8478" s="201"/>
      <c r="AZ8478" s="201"/>
      <c r="BB8478"/>
      <c r="BD8478" s="117" t="s">
        <v>10393</v>
      </c>
    </row>
    <row r="8479" spans="48:56" x14ac:dyDescent="0.25">
      <c r="AV8479" s="201"/>
      <c r="AW8479" s="201"/>
      <c r="AX8479" s="201"/>
      <c r="AZ8479" s="201"/>
      <c r="BB8479"/>
      <c r="BD8479" s="117" t="s">
        <v>10394</v>
      </c>
    </row>
    <row r="8480" spans="48:56" x14ac:dyDescent="0.25">
      <c r="AV8480" s="201"/>
      <c r="AW8480" s="201"/>
      <c r="AX8480" s="201"/>
      <c r="AZ8480" s="201"/>
      <c r="BB8480"/>
      <c r="BD8480" s="117" t="s">
        <v>10395</v>
      </c>
    </row>
    <row r="8481" spans="48:56" x14ac:dyDescent="0.25">
      <c r="AV8481" s="201"/>
      <c r="AW8481" s="201"/>
      <c r="AX8481" s="201"/>
      <c r="AZ8481" s="201"/>
      <c r="BB8481"/>
      <c r="BD8481" s="117" t="s">
        <v>10396</v>
      </c>
    </row>
    <row r="8482" spans="48:56" x14ac:dyDescent="0.25">
      <c r="AV8482" s="201"/>
      <c r="AW8482" s="201"/>
      <c r="AX8482" s="201"/>
      <c r="AZ8482" s="201"/>
      <c r="BB8482"/>
      <c r="BD8482" s="117" t="s">
        <v>10397</v>
      </c>
    </row>
    <row r="8483" spans="48:56" x14ac:dyDescent="0.25">
      <c r="AV8483" s="201"/>
      <c r="AW8483" s="201"/>
      <c r="AX8483" s="201"/>
      <c r="AZ8483" s="201"/>
      <c r="BB8483"/>
      <c r="BD8483" s="117" t="s">
        <v>10398</v>
      </c>
    </row>
    <row r="8484" spans="48:56" x14ac:dyDescent="0.25">
      <c r="AV8484" s="201"/>
      <c r="AW8484" s="201"/>
      <c r="AX8484" s="201"/>
      <c r="AZ8484" s="201"/>
      <c r="BB8484"/>
      <c r="BD8484" s="117" t="s">
        <v>10399</v>
      </c>
    </row>
    <row r="8485" spans="48:56" x14ac:dyDescent="0.25">
      <c r="AV8485" s="201"/>
      <c r="AW8485" s="201"/>
      <c r="AX8485" s="201"/>
      <c r="AZ8485" s="201"/>
      <c r="BB8485"/>
      <c r="BD8485" s="117" t="s">
        <v>10400</v>
      </c>
    </row>
    <row r="8486" spans="48:56" x14ac:dyDescent="0.25">
      <c r="AV8486" s="201"/>
      <c r="AW8486" s="201"/>
      <c r="AX8486" s="201"/>
      <c r="AZ8486" s="201"/>
      <c r="BB8486"/>
      <c r="BD8486" s="117" t="s">
        <v>10401</v>
      </c>
    </row>
    <row r="8487" spans="48:56" x14ac:dyDescent="0.25">
      <c r="AV8487" s="201"/>
      <c r="AW8487" s="201"/>
      <c r="AX8487" s="201"/>
      <c r="AZ8487" s="201"/>
      <c r="BB8487"/>
      <c r="BD8487" s="117" t="s">
        <v>10402</v>
      </c>
    </row>
    <row r="8488" spans="48:56" x14ac:dyDescent="0.25">
      <c r="AV8488" s="201"/>
      <c r="AW8488" s="201"/>
      <c r="AX8488" s="201"/>
      <c r="AZ8488" s="201"/>
      <c r="BB8488"/>
      <c r="BD8488" s="117" t="s">
        <v>10403</v>
      </c>
    </row>
    <row r="8489" spans="48:56" x14ac:dyDescent="0.25">
      <c r="AV8489" s="201"/>
      <c r="AW8489" s="201"/>
      <c r="AX8489" s="201"/>
      <c r="AZ8489" s="201"/>
      <c r="BB8489"/>
      <c r="BD8489" s="117" t="s">
        <v>10404</v>
      </c>
    </row>
    <row r="8490" spans="48:56" x14ac:dyDescent="0.25">
      <c r="AV8490" s="201"/>
      <c r="AW8490" s="201"/>
      <c r="AX8490" s="201"/>
      <c r="AZ8490" s="201"/>
      <c r="BB8490"/>
      <c r="BD8490" s="117" t="s">
        <v>10405</v>
      </c>
    </row>
    <row r="8491" spans="48:56" x14ac:dyDescent="0.25">
      <c r="AV8491" s="201"/>
      <c r="AW8491" s="201"/>
      <c r="AX8491" s="201"/>
      <c r="AZ8491" s="201"/>
      <c r="BB8491"/>
      <c r="BD8491" s="117" t="s">
        <v>10406</v>
      </c>
    </row>
    <row r="8492" spans="48:56" x14ac:dyDescent="0.25">
      <c r="AV8492" s="201"/>
      <c r="AW8492" s="201"/>
      <c r="AX8492" s="201"/>
      <c r="AZ8492" s="201"/>
      <c r="BB8492"/>
      <c r="BD8492" s="117" t="s">
        <v>10407</v>
      </c>
    </row>
    <row r="8493" spans="48:56" x14ac:dyDescent="0.25">
      <c r="AV8493" s="201"/>
      <c r="AW8493" s="201"/>
      <c r="AX8493" s="201"/>
      <c r="AZ8493" s="201"/>
      <c r="BB8493"/>
      <c r="BD8493" s="117" t="s">
        <v>10408</v>
      </c>
    </row>
    <row r="8494" spans="48:56" x14ac:dyDescent="0.25">
      <c r="AV8494" s="201"/>
      <c r="AW8494" s="201"/>
      <c r="AX8494" s="201"/>
      <c r="AZ8494" s="201"/>
      <c r="BB8494"/>
      <c r="BD8494" s="117" t="s">
        <v>10409</v>
      </c>
    </row>
    <row r="8495" spans="48:56" x14ac:dyDescent="0.25">
      <c r="AV8495" s="201"/>
      <c r="AW8495" s="201"/>
      <c r="AX8495" s="201"/>
      <c r="AZ8495" s="201"/>
      <c r="BB8495"/>
      <c r="BD8495" s="117" t="s">
        <v>10410</v>
      </c>
    </row>
    <row r="8496" spans="48:56" x14ac:dyDescent="0.25">
      <c r="AV8496" s="201"/>
      <c r="AW8496" s="201"/>
      <c r="AX8496" s="201"/>
      <c r="AZ8496" s="201"/>
      <c r="BB8496"/>
      <c r="BD8496" s="117" t="s">
        <v>10411</v>
      </c>
    </row>
    <row r="8497" spans="48:56" x14ac:dyDescent="0.25">
      <c r="AV8497" s="201"/>
      <c r="AW8497" s="201"/>
      <c r="AX8497" s="201"/>
      <c r="AZ8497" s="201"/>
      <c r="BB8497"/>
      <c r="BD8497" s="117" t="s">
        <v>10412</v>
      </c>
    </row>
    <row r="8498" spans="48:56" x14ac:dyDescent="0.25">
      <c r="AV8498" s="201"/>
      <c r="AW8498" s="201"/>
      <c r="AX8498" s="201"/>
      <c r="AZ8498" s="201"/>
      <c r="BB8498"/>
      <c r="BD8498" s="117" t="s">
        <v>10413</v>
      </c>
    </row>
    <row r="8499" spans="48:56" x14ac:dyDescent="0.25">
      <c r="AV8499" s="201"/>
      <c r="AW8499" s="201"/>
      <c r="AX8499" s="201"/>
      <c r="AZ8499" s="201"/>
      <c r="BB8499"/>
      <c r="BD8499" s="117" t="s">
        <v>10414</v>
      </c>
    </row>
    <row r="8500" spans="48:56" x14ac:dyDescent="0.25">
      <c r="AV8500" s="201"/>
      <c r="AW8500" s="201"/>
      <c r="AX8500" s="201"/>
      <c r="AZ8500" s="201"/>
      <c r="BB8500"/>
      <c r="BD8500" s="117" t="s">
        <v>10415</v>
      </c>
    </row>
    <row r="8501" spans="48:56" x14ac:dyDescent="0.25">
      <c r="AV8501" s="201"/>
      <c r="AW8501" s="201"/>
      <c r="AX8501" s="201"/>
      <c r="AZ8501" s="201"/>
      <c r="BB8501"/>
      <c r="BD8501" s="117" t="s">
        <v>10416</v>
      </c>
    </row>
    <row r="8502" spans="48:56" x14ac:dyDescent="0.25">
      <c r="AV8502" s="201"/>
      <c r="AW8502" s="201"/>
      <c r="AX8502" s="201"/>
      <c r="AZ8502" s="201"/>
      <c r="BB8502"/>
      <c r="BD8502" s="117" t="s">
        <v>10417</v>
      </c>
    </row>
    <row r="8503" spans="48:56" x14ac:dyDescent="0.25">
      <c r="AV8503" s="201"/>
      <c r="AW8503" s="201"/>
      <c r="AX8503" s="201"/>
      <c r="AZ8503" s="201"/>
      <c r="BB8503"/>
      <c r="BD8503" s="117" t="s">
        <v>10418</v>
      </c>
    </row>
    <row r="8504" spans="48:56" x14ac:dyDescent="0.25">
      <c r="AV8504" s="201"/>
      <c r="AW8504" s="201"/>
      <c r="AX8504" s="201"/>
      <c r="AZ8504" s="201"/>
      <c r="BB8504"/>
      <c r="BD8504" s="117" t="s">
        <v>10419</v>
      </c>
    </row>
    <row r="8505" spans="48:56" x14ac:dyDescent="0.25">
      <c r="AV8505" s="201"/>
      <c r="AW8505" s="201"/>
      <c r="AX8505" s="201"/>
      <c r="AZ8505" s="201"/>
      <c r="BB8505"/>
      <c r="BD8505" s="117" t="s">
        <v>10420</v>
      </c>
    </row>
    <row r="8506" spans="48:56" x14ac:dyDescent="0.25">
      <c r="AV8506" s="201"/>
      <c r="AW8506" s="201"/>
      <c r="AX8506" s="201"/>
      <c r="AZ8506" s="201"/>
      <c r="BB8506"/>
      <c r="BD8506" s="117" t="s">
        <v>10421</v>
      </c>
    </row>
    <row r="8507" spans="48:56" x14ac:dyDescent="0.25">
      <c r="AV8507" s="201"/>
      <c r="AW8507" s="201"/>
      <c r="AX8507" s="201"/>
      <c r="AZ8507" s="201"/>
      <c r="BB8507"/>
      <c r="BD8507" s="117" t="s">
        <v>10422</v>
      </c>
    </row>
    <row r="8508" spans="48:56" x14ac:dyDescent="0.25">
      <c r="AV8508" s="201"/>
      <c r="AW8508" s="201"/>
      <c r="AX8508" s="201"/>
      <c r="AZ8508" s="201"/>
      <c r="BB8508"/>
      <c r="BD8508" s="117" t="s">
        <v>10423</v>
      </c>
    </row>
    <row r="8509" spans="48:56" x14ac:dyDescent="0.25">
      <c r="AV8509" s="201"/>
      <c r="AW8509" s="201"/>
      <c r="AX8509" s="201"/>
      <c r="AZ8509" s="201"/>
      <c r="BB8509"/>
      <c r="BD8509" s="117" t="s">
        <v>10424</v>
      </c>
    </row>
    <row r="8510" spans="48:56" x14ac:dyDescent="0.25">
      <c r="AV8510" s="201"/>
      <c r="AW8510" s="201"/>
      <c r="AX8510" s="201"/>
      <c r="AZ8510" s="201"/>
      <c r="BB8510"/>
      <c r="BD8510" s="117" t="s">
        <v>10425</v>
      </c>
    </row>
    <row r="8511" spans="48:56" x14ac:dyDescent="0.25">
      <c r="AV8511" s="201"/>
      <c r="AW8511" s="201"/>
      <c r="AX8511" s="201"/>
      <c r="AZ8511" s="201"/>
      <c r="BB8511"/>
      <c r="BD8511" s="117" t="s">
        <v>10426</v>
      </c>
    </row>
    <row r="8512" spans="48:56" x14ac:dyDescent="0.25">
      <c r="AV8512" s="201"/>
      <c r="AW8512" s="201"/>
      <c r="AX8512" s="201"/>
      <c r="AZ8512" s="201"/>
      <c r="BB8512"/>
      <c r="BD8512" s="117" t="s">
        <v>10427</v>
      </c>
    </row>
    <row r="8513" spans="48:56" x14ac:dyDescent="0.25">
      <c r="AV8513" s="201"/>
      <c r="AW8513" s="201"/>
      <c r="AX8513" s="201"/>
      <c r="AZ8513" s="201"/>
      <c r="BB8513"/>
      <c r="BD8513" s="117" t="s">
        <v>10428</v>
      </c>
    </row>
    <row r="8514" spans="48:56" x14ac:dyDescent="0.25">
      <c r="AV8514" s="201"/>
      <c r="AW8514" s="201"/>
      <c r="AX8514" s="201"/>
      <c r="AZ8514" s="201"/>
      <c r="BB8514"/>
      <c r="BD8514" s="117" t="s">
        <v>10429</v>
      </c>
    </row>
    <row r="8515" spans="48:56" x14ac:dyDescent="0.25">
      <c r="AV8515" s="201"/>
      <c r="AW8515" s="201"/>
      <c r="AX8515" s="201"/>
      <c r="AZ8515" s="201"/>
      <c r="BB8515"/>
      <c r="BD8515" s="117" t="s">
        <v>10430</v>
      </c>
    </row>
    <row r="8516" spans="48:56" x14ac:dyDescent="0.25">
      <c r="AV8516" s="201"/>
      <c r="AW8516" s="201"/>
      <c r="AX8516" s="201"/>
      <c r="AZ8516" s="201"/>
      <c r="BB8516"/>
      <c r="BD8516" s="117" t="s">
        <v>10431</v>
      </c>
    </row>
    <row r="8517" spans="48:56" x14ac:dyDescent="0.25">
      <c r="AV8517" s="201"/>
      <c r="AW8517" s="201"/>
      <c r="AX8517" s="201"/>
      <c r="AZ8517" s="201"/>
      <c r="BB8517"/>
      <c r="BD8517" s="117" t="s">
        <v>10432</v>
      </c>
    </row>
    <row r="8518" spans="48:56" x14ac:dyDescent="0.25">
      <c r="AV8518" s="201"/>
      <c r="AW8518" s="201"/>
      <c r="AX8518" s="201"/>
      <c r="AZ8518" s="201"/>
      <c r="BB8518"/>
      <c r="BD8518" s="117" t="s">
        <v>10433</v>
      </c>
    </row>
    <row r="8519" spans="48:56" x14ac:dyDescent="0.25">
      <c r="AV8519" s="201"/>
      <c r="AW8519" s="201"/>
      <c r="AX8519" s="201"/>
      <c r="AZ8519" s="201"/>
      <c r="BB8519"/>
      <c r="BD8519" s="117" t="s">
        <v>10434</v>
      </c>
    </row>
    <row r="8520" spans="48:56" x14ac:dyDescent="0.25">
      <c r="AV8520" s="201"/>
      <c r="AW8520" s="201"/>
      <c r="AX8520" s="201"/>
      <c r="AZ8520" s="201"/>
      <c r="BB8520"/>
      <c r="BD8520" s="117" t="s">
        <v>10435</v>
      </c>
    </row>
    <row r="8521" spans="48:56" x14ac:dyDescent="0.25">
      <c r="AV8521" s="201"/>
      <c r="AW8521" s="201"/>
      <c r="AX8521" s="201"/>
      <c r="AZ8521" s="201"/>
      <c r="BB8521"/>
      <c r="BD8521" s="117" t="s">
        <v>10436</v>
      </c>
    </row>
    <row r="8522" spans="48:56" x14ac:dyDescent="0.25">
      <c r="AV8522" s="201"/>
      <c r="AW8522" s="201"/>
      <c r="AX8522" s="201"/>
      <c r="AZ8522" s="201"/>
      <c r="BB8522"/>
      <c r="BD8522" s="117" t="s">
        <v>10437</v>
      </c>
    </row>
    <row r="8523" spans="48:56" x14ac:dyDescent="0.25">
      <c r="AV8523" s="201"/>
      <c r="AW8523" s="201"/>
      <c r="AX8523" s="201"/>
      <c r="AZ8523" s="201"/>
      <c r="BB8523"/>
      <c r="BD8523" s="117" t="s">
        <v>10438</v>
      </c>
    </row>
    <row r="8524" spans="48:56" x14ac:dyDescent="0.25">
      <c r="AV8524" s="201"/>
      <c r="AW8524" s="201"/>
      <c r="AX8524" s="201"/>
      <c r="AZ8524" s="201"/>
      <c r="BB8524"/>
      <c r="BD8524" s="117" t="s">
        <v>10439</v>
      </c>
    </row>
    <row r="8525" spans="48:56" x14ac:dyDescent="0.25">
      <c r="AV8525" s="201"/>
      <c r="AW8525" s="201"/>
      <c r="AX8525" s="201"/>
      <c r="AZ8525" s="201"/>
      <c r="BB8525"/>
      <c r="BD8525" s="117" t="s">
        <v>10440</v>
      </c>
    </row>
    <row r="8526" spans="48:56" x14ac:dyDescent="0.25">
      <c r="AV8526" s="201"/>
      <c r="AW8526" s="201"/>
      <c r="AX8526" s="201"/>
      <c r="AZ8526" s="201"/>
      <c r="BB8526"/>
      <c r="BD8526" s="117" t="s">
        <v>10441</v>
      </c>
    </row>
    <row r="8527" spans="48:56" x14ac:dyDescent="0.25">
      <c r="AV8527" s="201"/>
      <c r="AW8527" s="201"/>
      <c r="AX8527" s="201"/>
      <c r="AZ8527" s="201"/>
      <c r="BB8527"/>
      <c r="BD8527" s="117" t="s">
        <v>10442</v>
      </c>
    </row>
    <row r="8528" spans="48:56" x14ac:dyDescent="0.25">
      <c r="AV8528" s="201"/>
      <c r="AW8528" s="201"/>
      <c r="AX8528" s="201"/>
      <c r="AZ8528" s="201"/>
      <c r="BB8528"/>
      <c r="BD8528" s="117" t="s">
        <v>10443</v>
      </c>
    </row>
    <row r="8529" spans="48:56" x14ac:dyDescent="0.25">
      <c r="AV8529" s="201"/>
      <c r="AW8529" s="201"/>
      <c r="AX8529" s="201"/>
      <c r="AZ8529" s="201"/>
      <c r="BB8529"/>
      <c r="BD8529" s="117" t="s">
        <v>216</v>
      </c>
    </row>
    <row r="8530" spans="48:56" x14ac:dyDescent="0.25">
      <c r="AV8530" s="201"/>
      <c r="AW8530" s="201"/>
      <c r="AX8530" s="201"/>
      <c r="AZ8530" s="201"/>
      <c r="BB8530"/>
    </row>
    <row r="8531" spans="48:56" x14ac:dyDescent="0.25">
      <c r="AV8531" s="201"/>
      <c r="AW8531" s="201"/>
      <c r="AX8531" s="201"/>
      <c r="AZ8531" s="201"/>
      <c r="BB8531"/>
    </row>
    <row r="8532" spans="48:56" x14ac:dyDescent="0.25">
      <c r="AV8532" s="201"/>
      <c r="AW8532" s="201"/>
      <c r="AX8532" s="201"/>
      <c r="AZ8532" s="201"/>
      <c r="BB8532"/>
    </row>
    <row r="8533" spans="48:56" x14ac:dyDescent="0.25">
      <c r="AV8533" s="201"/>
      <c r="AW8533" s="201"/>
      <c r="AX8533" s="201"/>
      <c r="AZ8533" s="201"/>
      <c r="BB8533"/>
    </row>
    <row r="8534" spans="48:56" x14ac:dyDescent="0.25">
      <c r="AV8534" s="201"/>
      <c r="AW8534" s="201"/>
      <c r="AX8534" s="201"/>
      <c r="AZ8534" s="201"/>
      <c r="BB8534"/>
    </row>
    <row r="8535" spans="48:56" x14ac:dyDescent="0.25">
      <c r="AV8535" s="201"/>
      <c r="AW8535" s="201"/>
      <c r="AX8535" s="201"/>
      <c r="AZ8535" s="201"/>
      <c r="BB8535"/>
    </row>
    <row r="8536" spans="48:56" x14ac:dyDescent="0.25">
      <c r="AV8536" s="201"/>
      <c r="AW8536" s="201"/>
      <c r="AX8536" s="201"/>
      <c r="AZ8536" s="201"/>
      <c r="BB8536"/>
    </row>
    <row r="8537" spans="48:56" x14ac:dyDescent="0.25">
      <c r="AV8537" s="201"/>
      <c r="AW8537" s="201"/>
      <c r="AX8537" s="201"/>
      <c r="AZ8537" s="201"/>
      <c r="BB8537"/>
    </row>
    <row r="8538" spans="48:56" x14ac:dyDescent="0.25">
      <c r="AV8538" s="201"/>
      <c r="AW8538" s="201"/>
      <c r="AX8538" s="201"/>
      <c r="AZ8538" s="201"/>
      <c r="BB8538"/>
    </row>
    <row r="8539" spans="48:56" x14ac:dyDescent="0.25">
      <c r="AV8539" s="201"/>
      <c r="AW8539" s="201"/>
      <c r="AX8539" s="201"/>
      <c r="AZ8539" s="201"/>
      <c r="BB8539"/>
    </row>
    <row r="8540" spans="48:56" x14ac:dyDescent="0.25">
      <c r="AV8540" s="201"/>
      <c r="AW8540" s="201"/>
      <c r="AX8540" s="201"/>
      <c r="AZ8540" s="201"/>
      <c r="BB8540"/>
    </row>
    <row r="8541" spans="48:56" x14ac:dyDescent="0.25">
      <c r="AV8541" s="201"/>
      <c r="AW8541" s="201"/>
      <c r="AX8541" s="201"/>
      <c r="AZ8541" s="201"/>
      <c r="BB8541"/>
    </row>
    <row r="8542" spans="48:56" x14ac:dyDescent="0.25">
      <c r="AV8542" s="201"/>
      <c r="AW8542" s="201"/>
      <c r="AX8542" s="201"/>
      <c r="AZ8542" s="201"/>
      <c r="BB8542"/>
    </row>
    <row r="8543" spans="48:56" x14ac:dyDescent="0.25">
      <c r="AV8543" s="201"/>
      <c r="AW8543" s="201"/>
      <c r="AX8543" s="201"/>
      <c r="AZ8543" s="201"/>
      <c r="BB8543"/>
    </row>
    <row r="8544" spans="48:56" x14ac:dyDescent="0.25">
      <c r="AV8544" s="201"/>
      <c r="AW8544" s="201"/>
      <c r="AX8544" s="201"/>
      <c r="AZ8544" s="201"/>
      <c r="BB8544"/>
    </row>
    <row r="8545" spans="48:54" x14ac:dyDescent="0.25">
      <c r="AV8545" s="201"/>
      <c r="AW8545" s="201"/>
      <c r="AX8545" s="201"/>
      <c r="AZ8545" s="201"/>
      <c r="BB8545"/>
    </row>
    <row r="8546" spans="48:54" x14ac:dyDescent="0.25">
      <c r="AV8546" s="201"/>
      <c r="AW8546" s="201"/>
      <c r="AX8546" s="201"/>
      <c r="AZ8546" s="201"/>
      <c r="BB8546"/>
    </row>
    <row r="8547" spans="48:54" x14ac:dyDescent="0.25">
      <c r="AV8547" s="201"/>
      <c r="AW8547" s="201"/>
      <c r="AX8547" s="201"/>
      <c r="AZ8547" s="201"/>
      <c r="BB8547"/>
    </row>
    <row r="8548" spans="48:54" x14ac:dyDescent="0.25">
      <c r="AV8548" s="201"/>
      <c r="AW8548" s="201"/>
      <c r="AX8548" s="201"/>
      <c r="AZ8548" s="201"/>
      <c r="BB8548"/>
    </row>
    <row r="8549" spans="48:54" x14ac:dyDescent="0.25">
      <c r="AV8549" s="201"/>
      <c r="AW8549" s="201"/>
      <c r="AX8549" s="201"/>
      <c r="AZ8549" s="201"/>
      <c r="BB8549"/>
    </row>
    <row r="8550" spans="48:54" x14ac:dyDescent="0.25">
      <c r="AV8550" s="201"/>
      <c r="AW8550" s="201"/>
      <c r="AX8550" s="201"/>
      <c r="AZ8550" s="201"/>
      <c r="BB8550"/>
    </row>
    <row r="8551" spans="48:54" x14ac:dyDescent="0.25">
      <c r="AV8551" s="201"/>
      <c r="AW8551" s="201"/>
      <c r="AX8551" s="201"/>
      <c r="AZ8551" s="201"/>
      <c r="BB8551"/>
    </row>
    <row r="8552" spans="48:54" x14ac:dyDescent="0.25">
      <c r="AV8552" s="201"/>
      <c r="AW8552" s="201"/>
      <c r="AX8552" s="201"/>
      <c r="AZ8552" s="201"/>
      <c r="BB8552"/>
    </row>
    <row r="8553" spans="48:54" x14ac:dyDescent="0.25">
      <c r="AV8553" s="201"/>
      <c r="AW8553" s="201"/>
      <c r="AX8553" s="201"/>
      <c r="AZ8553" s="201"/>
      <c r="BB8553"/>
    </row>
    <row r="8554" spans="48:54" x14ac:dyDescent="0.25">
      <c r="AV8554" s="201"/>
      <c r="AW8554" s="201"/>
      <c r="AX8554" s="201"/>
      <c r="AZ8554" s="201"/>
      <c r="BB8554"/>
    </row>
    <row r="8555" spans="48:54" x14ac:dyDescent="0.25">
      <c r="AV8555" s="201"/>
      <c r="AW8555" s="201"/>
      <c r="AX8555" s="201"/>
      <c r="AZ8555" s="201"/>
      <c r="BB8555"/>
    </row>
    <row r="8556" spans="48:54" x14ac:dyDescent="0.25">
      <c r="AV8556" s="201"/>
      <c r="AW8556" s="201"/>
      <c r="AX8556" s="201"/>
      <c r="AZ8556" s="201"/>
      <c r="BB8556"/>
    </row>
    <row r="8557" spans="48:54" x14ac:dyDescent="0.25">
      <c r="AV8557" s="201"/>
      <c r="AW8557" s="201"/>
      <c r="AX8557" s="201"/>
      <c r="AZ8557" s="201"/>
      <c r="BB8557"/>
    </row>
    <row r="8558" spans="48:54" x14ac:dyDescent="0.25">
      <c r="AV8558" s="201"/>
      <c r="AW8558" s="201"/>
      <c r="AX8558" s="201"/>
      <c r="AZ8558" s="201"/>
      <c r="BB8558"/>
    </row>
    <row r="8559" spans="48:54" x14ac:dyDescent="0.25">
      <c r="AV8559" s="201"/>
      <c r="AW8559" s="201"/>
      <c r="AX8559" s="201"/>
      <c r="AZ8559" s="201"/>
      <c r="BB8559"/>
    </row>
    <row r="8560" spans="48:54" x14ac:dyDescent="0.25">
      <c r="AV8560" s="201"/>
      <c r="AW8560" s="201"/>
      <c r="AX8560" s="201"/>
      <c r="AZ8560" s="201"/>
      <c r="BB8560"/>
    </row>
    <row r="8561" spans="48:54" x14ac:dyDescent="0.25">
      <c r="AV8561" s="201"/>
      <c r="AW8561" s="201"/>
      <c r="AX8561" s="201"/>
      <c r="AZ8561" s="201"/>
      <c r="BB8561"/>
    </row>
    <row r="8562" spans="48:54" x14ac:dyDescent="0.25">
      <c r="AV8562" s="201"/>
      <c r="AW8562" s="201"/>
      <c r="AX8562" s="201"/>
      <c r="AZ8562" s="201"/>
      <c r="BB8562"/>
    </row>
    <row r="8563" spans="48:54" x14ac:dyDescent="0.25">
      <c r="AV8563" s="201"/>
      <c r="AW8563" s="201"/>
      <c r="AX8563" s="201"/>
      <c r="AZ8563" s="201"/>
      <c r="BB8563"/>
    </row>
    <row r="8564" spans="48:54" x14ac:dyDescent="0.25">
      <c r="AV8564" s="201"/>
      <c r="AW8564" s="201"/>
      <c r="AX8564" s="201"/>
      <c r="AZ8564" s="201"/>
      <c r="BB8564"/>
    </row>
    <row r="8565" spans="48:54" x14ac:dyDescent="0.25">
      <c r="AV8565" s="201"/>
      <c r="AW8565" s="201"/>
      <c r="AX8565" s="201"/>
      <c r="AZ8565" s="201"/>
      <c r="BB8565"/>
    </row>
    <row r="8566" spans="48:54" x14ac:dyDescent="0.25">
      <c r="AV8566" s="201"/>
      <c r="AW8566" s="201"/>
      <c r="AX8566" s="201"/>
      <c r="AZ8566" s="201"/>
      <c r="BB8566"/>
    </row>
    <row r="8567" spans="48:54" x14ac:dyDescent="0.25">
      <c r="AV8567" s="201"/>
      <c r="AW8567" s="201"/>
      <c r="AX8567" s="201"/>
      <c r="AZ8567" s="201"/>
      <c r="BB8567"/>
    </row>
    <row r="8568" spans="48:54" x14ac:dyDescent="0.25">
      <c r="AV8568" s="201"/>
      <c r="AW8568" s="201"/>
      <c r="AX8568" s="201"/>
      <c r="AZ8568" s="201"/>
      <c r="BB8568"/>
    </row>
    <row r="8569" spans="48:54" x14ac:dyDescent="0.25">
      <c r="AV8569" s="201"/>
      <c r="AW8569" s="201"/>
      <c r="AX8569" s="201"/>
      <c r="AZ8569" s="201"/>
      <c r="BB8569"/>
    </row>
    <row r="8570" spans="48:54" x14ac:dyDescent="0.25">
      <c r="AV8570" s="201"/>
      <c r="AW8570" s="201"/>
      <c r="AX8570" s="201"/>
      <c r="AZ8570" s="201"/>
      <c r="BB8570"/>
    </row>
    <row r="8571" spans="48:54" x14ac:dyDescent="0.25">
      <c r="AV8571" s="201"/>
      <c r="AW8571" s="201"/>
      <c r="AX8571" s="201"/>
      <c r="AZ8571" s="201"/>
      <c r="BB8571"/>
    </row>
    <row r="8572" spans="48:54" x14ac:dyDescent="0.25">
      <c r="AV8572" s="201"/>
      <c r="AW8572" s="201"/>
      <c r="AX8572" s="201"/>
      <c r="AZ8572" s="201"/>
      <c r="BB8572"/>
    </row>
    <row r="8573" spans="48:54" x14ac:dyDescent="0.25">
      <c r="AV8573" s="201"/>
      <c r="AW8573" s="201"/>
      <c r="AX8573" s="201"/>
      <c r="AZ8573" s="201"/>
      <c r="BB8573"/>
    </row>
    <row r="8574" spans="48:54" x14ac:dyDescent="0.25">
      <c r="AV8574" s="201"/>
      <c r="AW8574" s="201"/>
      <c r="AX8574" s="201"/>
      <c r="AZ8574" s="201"/>
      <c r="BB8574"/>
    </row>
    <row r="8575" spans="48:54" x14ac:dyDescent="0.25">
      <c r="AV8575" s="201"/>
      <c r="AW8575" s="201"/>
      <c r="AX8575" s="201"/>
      <c r="AZ8575" s="201"/>
      <c r="BB8575"/>
    </row>
    <row r="8576" spans="48:54" x14ac:dyDescent="0.25">
      <c r="AV8576" s="201"/>
      <c r="AW8576" s="201"/>
      <c r="AX8576" s="201"/>
      <c r="AZ8576" s="201"/>
      <c r="BB8576"/>
    </row>
    <row r="8577" spans="48:54" x14ac:dyDescent="0.25">
      <c r="AV8577" s="201"/>
      <c r="AW8577" s="201"/>
      <c r="AX8577" s="201"/>
      <c r="AZ8577" s="201"/>
      <c r="BB8577"/>
    </row>
    <row r="8578" spans="48:54" x14ac:dyDescent="0.25">
      <c r="AV8578" s="201"/>
      <c r="AW8578" s="201"/>
      <c r="AX8578" s="201"/>
      <c r="AZ8578" s="201"/>
      <c r="BB8578"/>
    </row>
    <row r="8579" spans="48:54" x14ac:dyDescent="0.25">
      <c r="AV8579" s="201"/>
      <c r="AW8579" s="201"/>
      <c r="AX8579" s="201"/>
      <c r="AZ8579" s="201"/>
      <c r="BB8579"/>
    </row>
    <row r="8580" spans="48:54" x14ac:dyDescent="0.25">
      <c r="AV8580" s="201"/>
      <c r="AW8580" s="201"/>
      <c r="AX8580" s="201"/>
      <c r="AZ8580" s="201"/>
      <c r="BB8580"/>
    </row>
    <row r="8581" spans="48:54" x14ac:dyDescent="0.25">
      <c r="AV8581" s="201"/>
      <c r="AW8581" s="201"/>
      <c r="AX8581" s="201"/>
      <c r="AZ8581" s="201"/>
      <c r="BB8581"/>
    </row>
    <row r="8582" spans="48:54" x14ac:dyDescent="0.25">
      <c r="AV8582" s="201"/>
      <c r="AW8582" s="201"/>
      <c r="AX8582" s="201"/>
      <c r="AZ8582" s="201"/>
      <c r="BB8582"/>
    </row>
    <row r="8583" spans="48:54" x14ac:dyDescent="0.25">
      <c r="AV8583" s="201"/>
      <c r="AW8583" s="201"/>
      <c r="AX8583" s="201"/>
      <c r="AZ8583" s="201"/>
      <c r="BB8583"/>
    </row>
    <row r="8584" spans="48:54" x14ac:dyDescent="0.25">
      <c r="AV8584" s="201"/>
      <c r="AW8584" s="201"/>
      <c r="AX8584" s="201"/>
      <c r="AZ8584" s="201"/>
      <c r="BB8584"/>
    </row>
    <row r="8585" spans="48:54" x14ac:dyDescent="0.25">
      <c r="AV8585" s="201"/>
      <c r="AW8585" s="201"/>
      <c r="AX8585" s="201"/>
      <c r="AZ8585" s="201"/>
      <c r="BB8585"/>
    </row>
    <row r="8586" spans="48:54" x14ac:dyDescent="0.25">
      <c r="AV8586" s="201"/>
      <c r="AW8586" s="201"/>
      <c r="AX8586" s="201"/>
      <c r="AZ8586" s="201"/>
      <c r="BB8586"/>
    </row>
    <row r="8587" spans="48:54" x14ac:dyDescent="0.25">
      <c r="AV8587" s="201"/>
      <c r="AW8587" s="201"/>
      <c r="AX8587" s="201"/>
      <c r="AZ8587" s="201"/>
      <c r="BB8587"/>
    </row>
    <row r="8588" spans="48:54" x14ac:dyDescent="0.25">
      <c r="AV8588" s="201"/>
      <c r="AW8588" s="201"/>
      <c r="AX8588" s="201"/>
      <c r="AZ8588" s="201"/>
      <c r="BB8588"/>
    </row>
    <row r="8589" spans="48:54" x14ac:dyDescent="0.25">
      <c r="AV8589" s="201"/>
      <c r="AW8589" s="201"/>
      <c r="AX8589" s="201"/>
      <c r="AZ8589" s="201"/>
      <c r="BB8589"/>
    </row>
    <row r="8590" spans="48:54" x14ac:dyDescent="0.25">
      <c r="AV8590" s="201"/>
      <c r="AW8590" s="201"/>
      <c r="AX8590" s="201"/>
      <c r="AZ8590" s="201"/>
      <c r="BB8590"/>
    </row>
    <row r="8591" spans="48:54" x14ac:dyDescent="0.25">
      <c r="AV8591" s="201"/>
      <c r="AW8591" s="201"/>
      <c r="AX8591" s="201"/>
      <c r="AZ8591" s="201"/>
      <c r="BB8591"/>
    </row>
    <row r="8592" spans="48:54" x14ac:dyDescent="0.25">
      <c r="AV8592" s="201"/>
      <c r="AW8592" s="201"/>
      <c r="AX8592" s="201"/>
      <c r="AZ8592" s="201"/>
      <c r="BB8592"/>
    </row>
    <row r="8593" spans="48:54" x14ac:dyDescent="0.25">
      <c r="AV8593" s="201"/>
      <c r="AW8593" s="201"/>
      <c r="AX8593" s="201"/>
      <c r="AZ8593" s="201"/>
      <c r="BB8593"/>
    </row>
    <row r="8594" spans="48:54" x14ac:dyDescent="0.25">
      <c r="AV8594" s="201"/>
      <c r="AW8594" s="201"/>
      <c r="AX8594" s="201"/>
      <c r="AZ8594" s="201"/>
      <c r="BB8594"/>
    </row>
    <row r="8595" spans="48:54" x14ac:dyDescent="0.25">
      <c r="AV8595" s="201"/>
      <c r="AW8595" s="201"/>
      <c r="AX8595" s="201"/>
      <c r="AZ8595" s="201"/>
      <c r="BB8595"/>
    </row>
    <row r="8596" spans="48:54" x14ac:dyDescent="0.25">
      <c r="AV8596" s="201"/>
      <c r="AW8596" s="201"/>
      <c r="AX8596" s="201"/>
      <c r="AZ8596" s="201"/>
      <c r="BB8596"/>
    </row>
    <row r="8597" spans="48:54" x14ac:dyDescent="0.25">
      <c r="AV8597" s="201"/>
      <c r="AW8597" s="201"/>
      <c r="AX8597" s="201"/>
      <c r="AZ8597" s="201"/>
      <c r="BB8597"/>
    </row>
    <row r="8598" spans="48:54" x14ac:dyDescent="0.25">
      <c r="AV8598" s="201"/>
      <c r="AW8598" s="201"/>
      <c r="AX8598" s="201"/>
      <c r="AZ8598" s="201"/>
      <c r="BB8598"/>
    </row>
    <row r="8599" spans="48:54" x14ac:dyDescent="0.25">
      <c r="AV8599" s="201"/>
      <c r="AW8599" s="201"/>
      <c r="AX8599" s="201"/>
      <c r="AZ8599" s="201"/>
      <c r="BB8599"/>
    </row>
    <row r="8600" spans="48:54" x14ac:dyDescent="0.25">
      <c r="AV8600" s="201"/>
      <c r="AW8600" s="201"/>
      <c r="AX8600" s="201"/>
      <c r="AZ8600" s="201"/>
      <c r="BB8600"/>
    </row>
    <row r="8601" spans="48:54" x14ac:dyDescent="0.25">
      <c r="AV8601" s="201"/>
      <c r="AW8601" s="201"/>
      <c r="AX8601" s="201"/>
      <c r="AZ8601" s="201"/>
      <c r="BB8601"/>
    </row>
    <row r="8602" spans="48:54" x14ac:dyDescent="0.25">
      <c r="AV8602" s="201"/>
      <c r="AW8602" s="201"/>
      <c r="AX8602" s="201"/>
      <c r="AZ8602" s="201"/>
      <c r="BB8602"/>
    </row>
    <row r="8603" spans="48:54" x14ac:dyDescent="0.25">
      <c r="AV8603" s="201"/>
      <c r="AW8603" s="201"/>
      <c r="AX8603" s="201"/>
      <c r="AZ8603" s="201"/>
      <c r="BB8603"/>
    </row>
    <row r="8604" spans="48:54" x14ac:dyDescent="0.25">
      <c r="AV8604" s="201"/>
      <c r="AW8604" s="201"/>
      <c r="AX8604" s="201"/>
      <c r="AZ8604" s="201"/>
      <c r="BB8604"/>
    </row>
    <row r="8605" spans="48:54" x14ac:dyDescent="0.25">
      <c r="AV8605" s="201"/>
      <c r="AW8605" s="201"/>
      <c r="AX8605" s="201"/>
      <c r="AZ8605" s="201"/>
      <c r="BB8605"/>
    </row>
    <row r="8606" spans="48:54" x14ac:dyDescent="0.25">
      <c r="AV8606" s="201"/>
      <c r="AW8606" s="201"/>
      <c r="AX8606" s="201"/>
      <c r="AZ8606" s="201"/>
      <c r="BB8606"/>
    </row>
    <row r="8607" spans="48:54" x14ac:dyDescent="0.25">
      <c r="AV8607" s="201"/>
      <c r="AW8607" s="201"/>
      <c r="AX8607" s="201"/>
      <c r="AZ8607" s="201"/>
      <c r="BB8607"/>
    </row>
    <row r="8608" spans="48:54" x14ac:dyDescent="0.25">
      <c r="AV8608" s="201"/>
      <c r="AW8608" s="201"/>
      <c r="AX8608" s="201"/>
      <c r="AZ8608" s="201"/>
      <c r="BB8608"/>
    </row>
    <row r="8609" spans="48:54" x14ac:dyDescent="0.25">
      <c r="AV8609" s="201"/>
      <c r="AW8609" s="201"/>
      <c r="AX8609" s="201"/>
      <c r="AZ8609" s="201"/>
      <c r="BB8609"/>
    </row>
    <row r="8610" spans="48:54" x14ac:dyDescent="0.25">
      <c r="AV8610" s="201"/>
      <c r="AW8610" s="201"/>
      <c r="AX8610" s="201"/>
      <c r="AZ8610" s="201"/>
      <c r="BB8610"/>
    </row>
    <row r="8611" spans="48:54" x14ac:dyDescent="0.25">
      <c r="AV8611" s="201"/>
      <c r="AW8611" s="201"/>
      <c r="AX8611" s="201"/>
      <c r="AZ8611" s="201"/>
      <c r="BB8611"/>
    </row>
    <row r="8612" spans="48:54" x14ac:dyDescent="0.25">
      <c r="AV8612" s="201"/>
      <c r="AW8612" s="201"/>
      <c r="AX8612" s="201"/>
      <c r="AZ8612" s="201"/>
      <c r="BB8612"/>
    </row>
    <row r="8613" spans="48:54" x14ac:dyDescent="0.25">
      <c r="AV8613" s="201"/>
      <c r="AW8613" s="201"/>
      <c r="AX8613" s="201"/>
      <c r="AZ8613" s="201"/>
      <c r="BB8613"/>
    </row>
    <row r="8614" spans="48:54" x14ac:dyDescent="0.25">
      <c r="AV8614" s="201"/>
      <c r="AW8614" s="201"/>
      <c r="AX8614" s="201"/>
      <c r="AZ8614" s="201"/>
      <c r="BB8614"/>
    </row>
    <row r="8615" spans="48:54" x14ac:dyDescent="0.25">
      <c r="AV8615" s="201"/>
      <c r="AW8615" s="201"/>
      <c r="AX8615" s="201"/>
      <c r="AZ8615" s="201"/>
      <c r="BB8615"/>
    </row>
    <row r="8616" spans="48:54" x14ac:dyDescent="0.25">
      <c r="AV8616" s="201"/>
      <c r="AW8616" s="201"/>
      <c r="AX8616" s="201"/>
      <c r="AZ8616" s="201"/>
      <c r="BB8616"/>
    </row>
    <row r="8617" spans="48:54" x14ac:dyDescent="0.25">
      <c r="AV8617" s="201"/>
      <c r="AW8617" s="201"/>
      <c r="AX8617" s="201"/>
      <c r="AZ8617" s="201"/>
      <c r="BB8617"/>
    </row>
    <row r="8618" spans="48:54" x14ac:dyDescent="0.25">
      <c r="AV8618" s="201"/>
      <c r="AW8618" s="201"/>
      <c r="AX8618" s="201"/>
      <c r="AZ8618" s="201"/>
      <c r="BB8618"/>
    </row>
    <row r="8619" spans="48:54" x14ac:dyDescent="0.25">
      <c r="AV8619" s="201"/>
      <c r="AW8619" s="201"/>
      <c r="AX8619" s="201"/>
      <c r="AZ8619" s="201"/>
      <c r="BB8619"/>
    </row>
    <row r="8620" spans="48:54" x14ac:dyDescent="0.25">
      <c r="AV8620" s="201"/>
      <c r="AW8620" s="201"/>
      <c r="AX8620" s="201"/>
      <c r="AZ8620" s="201"/>
      <c r="BB8620"/>
    </row>
    <row r="8621" spans="48:54" x14ac:dyDescent="0.25">
      <c r="AV8621" s="201"/>
      <c r="AW8621" s="201"/>
      <c r="AX8621" s="201"/>
      <c r="AZ8621" s="201"/>
      <c r="BB8621"/>
    </row>
    <row r="8622" spans="48:54" x14ac:dyDescent="0.25">
      <c r="AV8622" s="201"/>
      <c r="AW8622" s="201"/>
      <c r="AX8622" s="201"/>
      <c r="AZ8622" s="201"/>
      <c r="BB8622"/>
    </row>
    <row r="8623" spans="48:54" x14ac:dyDescent="0.25">
      <c r="AV8623" s="201"/>
      <c r="AW8623" s="201"/>
      <c r="AX8623" s="201"/>
      <c r="AZ8623" s="201"/>
      <c r="BB8623"/>
    </row>
    <row r="8624" spans="48:54" x14ac:dyDescent="0.25">
      <c r="AV8624" s="201"/>
      <c r="AW8624" s="201"/>
      <c r="AX8624" s="201"/>
      <c r="AZ8624" s="201"/>
      <c r="BB8624"/>
    </row>
    <row r="8625" spans="48:54" x14ac:dyDescent="0.25">
      <c r="AV8625" s="201"/>
      <c r="AW8625" s="201"/>
      <c r="AX8625" s="201"/>
      <c r="AZ8625" s="201"/>
      <c r="BB8625"/>
    </row>
    <row r="8626" spans="48:54" x14ac:dyDescent="0.25">
      <c r="AV8626" s="201"/>
      <c r="AW8626" s="201"/>
      <c r="AX8626" s="201"/>
      <c r="AZ8626" s="201"/>
      <c r="BB8626"/>
    </row>
    <row r="8627" spans="48:54" x14ac:dyDescent="0.25">
      <c r="AV8627" s="201"/>
      <c r="AW8627" s="201"/>
      <c r="AX8627" s="201"/>
      <c r="AZ8627" s="201"/>
      <c r="BB8627"/>
    </row>
    <row r="8628" spans="48:54" x14ac:dyDescent="0.25">
      <c r="AV8628" s="201"/>
      <c r="AW8628" s="201"/>
      <c r="AX8628" s="201"/>
      <c r="AZ8628" s="201"/>
      <c r="BB8628"/>
    </row>
    <row r="8629" spans="48:54" x14ac:dyDescent="0.25">
      <c r="AV8629" s="201"/>
      <c r="AW8629" s="201"/>
      <c r="AX8629" s="201"/>
      <c r="AZ8629" s="201"/>
      <c r="BB8629"/>
    </row>
    <row r="8630" spans="48:54" x14ac:dyDescent="0.25">
      <c r="AV8630" s="201"/>
      <c r="AW8630" s="201"/>
      <c r="AX8630" s="201"/>
      <c r="AZ8630" s="201"/>
      <c r="BB8630"/>
    </row>
    <row r="8631" spans="48:54" x14ac:dyDescent="0.25">
      <c r="AV8631" s="201"/>
      <c r="AW8631" s="201"/>
      <c r="AX8631" s="201"/>
      <c r="AZ8631" s="201"/>
      <c r="BB8631"/>
    </row>
    <row r="8632" spans="48:54" x14ac:dyDescent="0.25">
      <c r="AV8632" s="201"/>
      <c r="AW8632" s="201"/>
      <c r="AX8632" s="201"/>
      <c r="AZ8632" s="201"/>
      <c r="BB8632"/>
    </row>
    <row r="8633" spans="48:54" x14ac:dyDescent="0.25">
      <c r="AV8633" s="201"/>
      <c r="AW8633" s="201"/>
      <c r="AX8633" s="201"/>
      <c r="AZ8633" s="201"/>
      <c r="BB8633"/>
    </row>
    <row r="8634" spans="48:54" x14ac:dyDescent="0.25">
      <c r="AV8634" s="201"/>
      <c r="AW8634" s="201"/>
      <c r="AX8634" s="201"/>
      <c r="AZ8634" s="201"/>
      <c r="BB8634"/>
    </row>
    <row r="8635" spans="48:54" x14ac:dyDescent="0.25">
      <c r="AV8635" s="201"/>
      <c r="AW8635" s="201"/>
      <c r="AX8635" s="201"/>
      <c r="AZ8635" s="201"/>
      <c r="BB8635"/>
    </row>
    <row r="8636" spans="48:54" x14ac:dyDescent="0.25">
      <c r="AV8636" s="201"/>
      <c r="AW8636" s="201"/>
      <c r="AX8636" s="201"/>
      <c r="AZ8636" s="201"/>
      <c r="BB8636"/>
    </row>
    <row r="8637" spans="48:54" x14ac:dyDescent="0.25">
      <c r="AV8637" s="201"/>
      <c r="AW8637" s="201"/>
      <c r="AX8637" s="201"/>
      <c r="AZ8637" s="201"/>
      <c r="BB8637"/>
    </row>
    <row r="8638" spans="48:54" x14ac:dyDescent="0.25">
      <c r="AV8638" s="201"/>
      <c r="AW8638" s="201"/>
      <c r="AX8638" s="201"/>
      <c r="AZ8638" s="201"/>
      <c r="BB8638"/>
    </row>
    <row r="8639" spans="48:54" x14ac:dyDescent="0.25">
      <c r="AV8639" s="201"/>
      <c r="AW8639" s="201"/>
      <c r="AX8639" s="201"/>
      <c r="AZ8639" s="201"/>
      <c r="BB8639"/>
    </row>
    <row r="8640" spans="48:54" x14ac:dyDescent="0.25">
      <c r="AV8640" s="201"/>
      <c r="AW8640" s="201"/>
      <c r="AX8640" s="201"/>
      <c r="AZ8640" s="201"/>
      <c r="BB8640"/>
    </row>
    <row r="8641" spans="48:54" x14ac:dyDescent="0.25">
      <c r="AV8641" s="201"/>
      <c r="AW8641" s="201"/>
      <c r="AX8641" s="201"/>
      <c r="AZ8641" s="201"/>
      <c r="BB8641"/>
    </row>
    <row r="8642" spans="48:54" x14ac:dyDescent="0.25">
      <c r="AV8642" s="201"/>
      <c r="AW8642" s="201"/>
      <c r="AX8642" s="201"/>
      <c r="AZ8642" s="201"/>
      <c r="BB8642"/>
    </row>
    <row r="8643" spans="48:54" x14ac:dyDescent="0.25">
      <c r="AV8643" s="201"/>
      <c r="AW8643" s="201"/>
      <c r="AX8643" s="201"/>
      <c r="AZ8643" s="201"/>
      <c r="BB8643"/>
    </row>
    <row r="8644" spans="48:54" x14ac:dyDescent="0.25">
      <c r="AV8644" s="201"/>
      <c r="AW8644" s="201"/>
      <c r="AX8644" s="201"/>
      <c r="AZ8644" s="201"/>
      <c r="BB8644"/>
    </row>
    <row r="8645" spans="48:54" x14ac:dyDescent="0.25">
      <c r="AV8645" s="201"/>
      <c r="AW8645" s="201"/>
      <c r="AX8645" s="201"/>
      <c r="AZ8645" s="201"/>
      <c r="BB8645"/>
    </row>
    <row r="8646" spans="48:54" x14ac:dyDescent="0.25">
      <c r="AV8646" s="201"/>
      <c r="AW8646" s="201"/>
      <c r="AX8646" s="201"/>
      <c r="AZ8646" s="201"/>
      <c r="BB8646"/>
    </row>
    <row r="8647" spans="48:54" x14ac:dyDescent="0.25">
      <c r="AV8647" s="201"/>
      <c r="AW8647" s="201"/>
      <c r="AX8647" s="201"/>
      <c r="AZ8647" s="201"/>
      <c r="BB8647"/>
    </row>
    <row r="8648" spans="48:54" x14ac:dyDescent="0.25">
      <c r="AV8648" s="201"/>
      <c r="AW8648" s="201"/>
      <c r="AX8648" s="201"/>
      <c r="AZ8648" s="201"/>
      <c r="BB8648"/>
    </row>
    <row r="8649" spans="48:54" x14ac:dyDescent="0.25">
      <c r="AV8649" s="201"/>
      <c r="AW8649" s="201"/>
      <c r="AX8649" s="201"/>
      <c r="AZ8649" s="201"/>
      <c r="BB8649"/>
    </row>
    <row r="8650" spans="48:54" x14ac:dyDescent="0.25">
      <c r="AV8650" s="201"/>
      <c r="AW8650" s="201"/>
      <c r="AX8650" s="201"/>
      <c r="AZ8650" s="201"/>
      <c r="BB8650"/>
    </row>
    <row r="8651" spans="48:54" x14ac:dyDescent="0.25">
      <c r="AV8651" s="201"/>
      <c r="AW8651" s="201"/>
      <c r="AX8651" s="201"/>
      <c r="AZ8651" s="201"/>
      <c r="BB8651"/>
    </row>
    <row r="8652" spans="48:54" x14ac:dyDescent="0.25">
      <c r="AV8652" s="201"/>
      <c r="AW8652" s="201"/>
      <c r="AX8652" s="201"/>
      <c r="AZ8652" s="201"/>
      <c r="BB8652"/>
    </row>
    <row r="8653" spans="48:54" x14ac:dyDescent="0.25">
      <c r="AV8653" s="201"/>
      <c r="AW8653" s="201"/>
      <c r="AX8653" s="201"/>
      <c r="AZ8653" s="201"/>
      <c r="BB8653"/>
    </row>
    <row r="8654" spans="48:54" x14ac:dyDescent="0.25">
      <c r="AV8654" s="201"/>
      <c r="AW8654" s="201"/>
      <c r="AX8654" s="201"/>
      <c r="AZ8654" s="201"/>
      <c r="BB8654"/>
    </row>
    <row r="8655" spans="48:54" x14ac:dyDescent="0.25">
      <c r="AV8655" s="201"/>
      <c r="AW8655" s="201"/>
      <c r="AX8655" s="201"/>
      <c r="AZ8655" s="201"/>
      <c r="BB8655"/>
    </row>
    <row r="8656" spans="48:54" x14ac:dyDescent="0.25">
      <c r="AV8656" s="201"/>
      <c r="AW8656" s="201"/>
      <c r="AX8656" s="201"/>
      <c r="AZ8656" s="201"/>
      <c r="BB8656"/>
    </row>
    <row r="8657" spans="48:54" x14ac:dyDescent="0.25">
      <c r="AV8657" s="201"/>
      <c r="AW8657" s="201"/>
      <c r="AZ8657" s="201"/>
      <c r="BB8657"/>
    </row>
    <row r="8658" spans="48:54" x14ac:dyDescent="0.25">
      <c r="AV8658" s="201"/>
      <c r="AW8658" s="201"/>
      <c r="AZ8658" s="201"/>
      <c r="BB8658"/>
    </row>
    <row r="8659" spans="48:54" x14ac:dyDescent="0.25">
      <c r="AV8659" s="201"/>
      <c r="AW8659" s="201"/>
      <c r="AZ8659" s="201"/>
      <c r="BB8659"/>
    </row>
    <row r="8660" spans="48:54" x14ac:dyDescent="0.25">
      <c r="AV8660" s="201"/>
      <c r="AW8660" s="201"/>
      <c r="AZ8660" s="201"/>
      <c r="BB8660"/>
    </row>
    <row r="8661" spans="48:54" x14ac:dyDescent="0.25">
      <c r="AV8661" s="201"/>
      <c r="AW8661" s="201"/>
      <c r="AZ8661" s="201"/>
      <c r="BB8661"/>
    </row>
    <row r="8662" spans="48:54" x14ac:dyDescent="0.25">
      <c r="AV8662" s="201"/>
      <c r="AW8662" s="201"/>
      <c r="BB8662"/>
    </row>
    <row r="8663" spans="48:54" x14ac:dyDescent="0.25">
      <c r="BB8663"/>
    </row>
    <row r="8664" spans="48:54" x14ac:dyDescent="0.25">
      <c r="BB8664"/>
    </row>
    <row r="8665" spans="48:54" x14ac:dyDescent="0.25">
      <c r="BB8665"/>
    </row>
    <row r="8666" spans="48:54" x14ac:dyDescent="0.25">
      <c r="BB8666"/>
    </row>
    <row r="8667" spans="48:54" x14ac:dyDescent="0.25">
      <c r="BB8667"/>
    </row>
    <row r="8668" spans="48:54" x14ac:dyDescent="0.25">
      <c r="BB8668"/>
    </row>
    <row r="8669" spans="48:54" x14ac:dyDescent="0.25">
      <c r="BB8669"/>
    </row>
    <row r="8670" spans="48:54" x14ac:dyDescent="0.25">
      <c r="BB8670"/>
    </row>
    <row r="8671" spans="48:54" x14ac:dyDescent="0.25">
      <c r="BB8671"/>
    </row>
  </sheetData>
  <dataValidations count="1">
    <dataValidation allowBlank="1" showErrorMessage="1" sqref="AL2:AN2 AP2 AX8657:AX1048576 AV1:AV2 AW1:AZ4 AW10 AY12:AY28 AZ5:AZ6 AZ8662:AZ1048576 AY8663:AY1048576 AV8663:AW1048576 AX5 AZ13:AZ14 AY6 AX7:AX8 AW6 AY8:AZ8 AW8 AY10:AZ10 AZ11 AX10:AX22" xr:uid="{00000000-0002-0000-0200-000000000000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113</vt:i4>
      </vt:variant>
    </vt:vector>
  </HeadingPairs>
  <TitlesOfParts>
    <vt:vector size="115" baseType="lpstr">
      <vt:lpstr>Sheet1</vt:lpstr>
      <vt:lpstr>Data</vt:lpstr>
      <vt:lpstr>_SWX_0</vt:lpstr>
      <vt:lpstr>_SWX_1</vt:lpstr>
      <vt:lpstr>_SWX_2</vt:lpstr>
      <vt:lpstr>_SWX_3</vt:lpstr>
      <vt:lpstr>_SWX_4</vt:lpstr>
      <vt:lpstr>_SWX_5</vt:lpstr>
      <vt:lpstr>_SWX_6</vt:lpstr>
      <vt:lpstr>_SWX_7</vt:lpstr>
      <vt:lpstr>_SWX_8</vt:lpstr>
      <vt:lpstr>_SWX_9</vt:lpstr>
      <vt:lpstr>Additional_Tubes_SS</vt:lpstr>
      <vt:lpstr>AirFillerTabs?</vt:lpstr>
      <vt:lpstr>BWG_Table</vt:lpstr>
      <vt:lpstr>Chamfer_Angle</vt:lpstr>
      <vt:lpstr>Coupling_Material_List</vt:lpstr>
      <vt:lpstr>Coupling_Size_List</vt:lpstr>
      <vt:lpstr>End_Plate_Thk</vt:lpstr>
      <vt:lpstr>Family</vt:lpstr>
      <vt:lpstr>Flange_LBS_List</vt:lpstr>
      <vt:lpstr>Flange_Material_List</vt:lpstr>
      <vt:lpstr>Flange_Schedule_List</vt:lpstr>
      <vt:lpstr>Flange_Size_List</vt:lpstr>
      <vt:lpstr>Float_Bar_Depth_List</vt:lpstr>
      <vt:lpstr>Float_Bar_Thk_List</vt:lpstr>
      <vt:lpstr>Groove_QTY</vt:lpstr>
      <vt:lpstr>Groove_QTY_Rear</vt:lpstr>
      <vt:lpstr>Groove_Spacing</vt:lpstr>
      <vt:lpstr>Groove_Spacing_Rear</vt:lpstr>
      <vt:lpstr>Groove_Width</vt:lpstr>
      <vt:lpstr>Groove_Width_Rear</vt:lpstr>
      <vt:lpstr>HDR_2_SF_GAP_Front</vt:lpstr>
      <vt:lpstr>HDR_2_SF_GAP_Rear</vt:lpstr>
      <vt:lpstr>HDR_Offset_Front</vt:lpstr>
      <vt:lpstr>HDR_Offset_Rear</vt:lpstr>
      <vt:lpstr>HDR_Support_Config_List</vt:lpstr>
      <vt:lpstr>HDR_Support_Table</vt:lpstr>
      <vt:lpstr>HDR_Support_Type_List</vt:lpstr>
      <vt:lpstr>HDR_Support_Type_Table</vt:lpstr>
      <vt:lpstr>Header_Depth</vt:lpstr>
      <vt:lpstr>Header_Length</vt:lpstr>
      <vt:lpstr>Header_Support_Type_Front</vt:lpstr>
      <vt:lpstr>Header_Support_Type_Rear</vt:lpstr>
      <vt:lpstr>Header_Type</vt:lpstr>
      <vt:lpstr>Header_Type_Number</vt:lpstr>
      <vt:lpstr>Header_Type_Table</vt:lpstr>
      <vt:lpstr>Hole_Table</vt:lpstr>
      <vt:lpstr>HWSizes_List</vt:lpstr>
      <vt:lpstr>Locking_Tab?</vt:lpstr>
      <vt:lpstr>LowTemp?</vt:lpstr>
      <vt:lpstr>LWN_Config_List</vt:lpstr>
      <vt:lpstr>LWN_LBS_List</vt:lpstr>
      <vt:lpstr>LWN_Length_List</vt:lpstr>
      <vt:lpstr>LWN_Material_List</vt:lpstr>
      <vt:lpstr>LWN_Size_List</vt:lpstr>
      <vt:lpstr>Material_Type</vt:lpstr>
      <vt:lpstr>Name_Plate_Bracket_List</vt:lpstr>
      <vt:lpstr>Name_Plate_Bracket_Table</vt:lpstr>
      <vt:lpstr>Nozzle_Angle</vt:lpstr>
      <vt:lpstr>Oil?</vt:lpstr>
      <vt:lpstr>Pitch</vt:lpstr>
      <vt:lpstr>Plug_Type</vt:lpstr>
      <vt:lpstr>Possible_Tab_QTY</vt:lpstr>
      <vt:lpstr>Possible_Tab_Spacing</vt:lpstr>
      <vt:lpstr>ProductLine</vt:lpstr>
      <vt:lpstr>QTY_in_Long_Row</vt:lpstr>
      <vt:lpstr>QTY_in_Long_Row_Pattern</vt:lpstr>
      <vt:lpstr>QTY_in_Long_Row_SS</vt:lpstr>
      <vt:lpstr>QTY_in_Long_Row_SS_Pattern</vt:lpstr>
      <vt:lpstr>QTY_in_Short_Row_Pattern</vt:lpstr>
      <vt:lpstr>QTY_in_Short_Row_SS_Pattern</vt:lpstr>
      <vt:lpstr>QTY_of_Long_Rows_Actual</vt:lpstr>
      <vt:lpstr>QTY_of_Short_Rows_Actual</vt:lpstr>
      <vt:lpstr>SF_Depth</vt:lpstr>
      <vt:lpstr>SF_Lip</vt:lpstr>
      <vt:lpstr>SF_Ref_List</vt:lpstr>
      <vt:lpstr>SF_Ref_Table</vt:lpstr>
      <vt:lpstr>SF_Size</vt:lpstr>
      <vt:lpstr>SF_Sizes_List</vt:lpstr>
      <vt:lpstr>SF_Thk</vt:lpstr>
      <vt:lpstr>SF_Toe</vt:lpstr>
      <vt:lpstr>Slide_Pad_List</vt:lpstr>
      <vt:lpstr>Slide_Pad_Size_Table</vt:lpstr>
      <vt:lpstr>Slide_Pad_Top_Type</vt:lpstr>
      <vt:lpstr>Slide_Pad_Top_Type_Rear</vt:lpstr>
      <vt:lpstr>Slide_Pad_Type</vt:lpstr>
      <vt:lpstr>Slide_Pad_Type_Rear</vt:lpstr>
      <vt:lpstr>Slide_Pad2_List</vt:lpstr>
      <vt:lpstr>Slide_Pad2_Type</vt:lpstr>
      <vt:lpstr>Slide_Pad2_Type_Rear</vt:lpstr>
      <vt:lpstr>SS_1</vt:lpstr>
      <vt:lpstr>SS_2</vt:lpstr>
      <vt:lpstr>T_and_P_Thk</vt:lpstr>
      <vt:lpstr>T_and_P_Thk_Rear</vt:lpstr>
      <vt:lpstr>Tab_Orientation_Front</vt:lpstr>
      <vt:lpstr>Tab_Orientation_Rear</vt:lpstr>
      <vt:lpstr>Tab_Pattern_Length</vt:lpstr>
      <vt:lpstr>Total_No_of_Rows</vt:lpstr>
      <vt:lpstr>Tube_Connection_Type</vt:lpstr>
      <vt:lpstr>Tube_Connection_Type_List</vt:lpstr>
      <vt:lpstr>Tube_Connection_Type_Table</vt:lpstr>
      <vt:lpstr>Tube_Dia</vt:lpstr>
      <vt:lpstr>Tube_Dia_List</vt:lpstr>
      <vt:lpstr>Tube_ID</vt:lpstr>
      <vt:lpstr>Tube_Ream_Clearance</vt:lpstr>
      <vt:lpstr>Tube_Ream_Depth</vt:lpstr>
      <vt:lpstr>Tube_Wall_Thk</vt:lpstr>
      <vt:lpstr>Tube_Wall_Thk_List</vt:lpstr>
      <vt:lpstr>Tubes_Reamed?</vt:lpstr>
      <vt:lpstr>Vertical_Pitch</vt:lpstr>
      <vt:lpstr>Weld_Bar_Depth_List</vt:lpstr>
      <vt:lpstr>Weld_Bar_Thk_List</vt:lpstr>
      <vt:lpstr>WNeck_Flange_Config_List</vt:lpstr>
      <vt:lpstr>Wrapper_Thk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cp:lastPrinted>2016-10-03T05:48:44Z</cp:lastPrinted>
  <dcterms:created xsi:type="dcterms:W3CDTF">2014-06-30T01:57:30Z</dcterms:created>
  <dcterms:modified xsi:type="dcterms:W3CDTF">2025-07-21T19:59:00Z</dcterms:modified>
</cp:coreProperties>
</file>