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xr:revisionPtr revIDLastSave="0" documentId="8_{E2A09709-EA36-4984-9072-6EEC57515D1F}" xr6:coauthVersionLast="47" xr6:coauthVersionMax="47" xr10:uidLastSave="{00000000-0000-0000-0000-000000000000}"/>
  <bookViews>
    <workbookView xWindow="28680" yWindow="-255" windowWidth="29040" windowHeight="15840" xr2:uid="{00000000-000D-0000-FFFF-FFFF00000000}"/>
  </bookViews>
  <sheets>
    <sheet name="Sheet1" sheetId="1" r:id="rId1"/>
    <sheet name="Data" sheetId="2" state="hidden" r:id="rId2"/>
  </sheets>
  <definedNames>
    <definedName name="Family">Sheet1!$A$4</definedName>
    <definedName name="HDR_Support_Table">Data!$B$5:$L$40</definedName>
    <definedName name="Material_List">Data!$S$5:$S$17</definedName>
    <definedName name="Material_Table">Data!$S$5:$U$17</definedName>
    <definedName name="SF_Ref_List">Data!$N$5:$N$40</definedName>
    <definedName name="SF_Ref_Table">Data!$N$5:$P$40</definedName>
    <definedName name="SF_Sizes_List">Data!$B$5:$B$40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6" i="1" l="1"/>
  <c r="H86" i="1"/>
  <c r="G86" i="1"/>
  <c r="F86" i="1"/>
  <c r="B86" i="1"/>
  <c r="A86" i="1"/>
  <c r="J85" i="1"/>
  <c r="H85" i="1"/>
  <c r="G85" i="1"/>
  <c r="F85" i="1"/>
  <c r="B85" i="1"/>
  <c r="A85" i="1"/>
  <c r="J84" i="1"/>
  <c r="H84" i="1"/>
  <c r="G84" i="1"/>
  <c r="F84" i="1"/>
  <c r="B84" i="1"/>
  <c r="A84" i="1" s="1"/>
  <c r="J83" i="1"/>
  <c r="H83" i="1"/>
  <c r="G83" i="1"/>
  <c r="F83" i="1"/>
  <c r="B83" i="1"/>
  <c r="A83" i="1" s="1"/>
  <c r="J82" i="1"/>
  <c r="H82" i="1"/>
  <c r="G82" i="1"/>
  <c r="F82" i="1"/>
  <c r="B82" i="1"/>
  <c r="A82" i="1" s="1"/>
  <c r="J81" i="1"/>
  <c r="H81" i="1"/>
  <c r="G81" i="1"/>
  <c r="F81" i="1"/>
  <c r="B81" i="1"/>
  <c r="A81" i="1" s="1"/>
  <c r="J80" i="1"/>
  <c r="H80" i="1"/>
  <c r="G80" i="1"/>
  <c r="F80" i="1"/>
  <c r="B80" i="1"/>
  <c r="A80" i="1" s="1"/>
  <c r="J79" i="1"/>
  <c r="H79" i="1"/>
  <c r="G79" i="1"/>
  <c r="F79" i="1"/>
  <c r="B79" i="1"/>
  <c r="A79" i="1" s="1"/>
  <c r="J78" i="1"/>
  <c r="H78" i="1"/>
  <c r="G78" i="1"/>
  <c r="F78" i="1"/>
  <c r="B78" i="1"/>
  <c r="A78" i="1" s="1"/>
  <c r="J77" i="1"/>
  <c r="H77" i="1"/>
  <c r="G77" i="1"/>
  <c r="F77" i="1"/>
  <c r="B77" i="1"/>
  <c r="A77" i="1" s="1"/>
  <c r="J76" i="1"/>
  <c r="H76" i="1"/>
  <c r="G76" i="1"/>
  <c r="F76" i="1"/>
  <c r="B76" i="1"/>
  <c r="A76" i="1" s="1"/>
  <c r="J75" i="1"/>
  <c r="H75" i="1"/>
  <c r="G75" i="1"/>
  <c r="F75" i="1"/>
  <c r="B75" i="1"/>
  <c r="A75" i="1" s="1"/>
  <c r="J74" i="1"/>
  <c r="H74" i="1"/>
  <c r="G74" i="1"/>
  <c r="F74" i="1"/>
  <c r="B74" i="1"/>
  <c r="A74" i="1" s="1"/>
  <c r="J73" i="1"/>
  <c r="H73" i="1"/>
  <c r="G73" i="1"/>
  <c r="F73" i="1"/>
  <c r="B73" i="1"/>
  <c r="A73" i="1" s="1"/>
  <c r="J72" i="1"/>
  <c r="H72" i="1"/>
  <c r="G72" i="1"/>
  <c r="F72" i="1"/>
  <c r="B72" i="1"/>
  <c r="A72" i="1" s="1"/>
  <c r="J71" i="1"/>
  <c r="H71" i="1"/>
  <c r="G71" i="1"/>
  <c r="F71" i="1"/>
  <c r="B71" i="1"/>
  <c r="A71" i="1" s="1"/>
  <c r="J70" i="1"/>
  <c r="H70" i="1"/>
  <c r="G70" i="1"/>
  <c r="F70" i="1"/>
  <c r="B70" i="1"/>
  <c r="A70" i="1" s="1"/>
  <c r="J69" i="1"/>
  <c r="H69" i="1"/>
  <c r="G69" i="1"/>
  <c r="F69" i="1"/>
  <c r="B69" i="1"/>
  <c r="A69" i="1" s="1"/>
  <c r="J68" i="1"/>
  <c r="H68" i="1"/>
  <c r="G68" i="1"/>
  <c r="F68" i="1"/>
  <c r="B68" i="1"/>
  <c r="A68" i="1" s="1"/>
  <c r="J67" i="1"/>
  <c r="H67" i="1"/>
  <c r="G67" i="1"/>
  <c r="F67" i="1"/>
  <c r="B67" i="1"/>
  <c r="A67" i="1" s="1"/>
  <c r="J66" i="1"/>
  <c r="H66" i="1"/>
  <c r="G66" i="1"/>
  <c r="F66" i="1"/>
  <c r="B66" i="1"/>
  <c r="A66" i="1" s="1"/>
  <c r="J65" i="1"/>
  <c r="H65" i="1"/>
  <c r="G65" i="1"/>
  <c r="F65" i="1"/>
  <c r="B65" i="1"/>
  <c r="A65" i="1" s="1"/>
  <c r="J64" i="1"/>
  <c r="H64" i="1"/>
  <c r="G64" i="1"/>
  <c r="F64" i="1"/>
  <c r="B64" i="1"/>
  <c r="A64" i="1" s="1"/>
  <c r="J63" i="1"/>
  <c r="H63" i="1"/>
  <c r="G63" i="1"/>
  <c r="F63" i="1"/>
  <c r="B63" i="1"/>
  <c r="A63" i="1" s="1"/>
  <c r="J62" i="1"/>
  <c r="H62" i="1"/>
  <c r="G62" i="1"/>
  <c r="F62" i="1"/>
  <c r="B62" i="1"/>
  <c r="A62" i="1" s="1"/>
  <c r="J61" i="1"/>
  <c r="H61" i="1"/>
  <c r="G61" i="1"/>
  <c r="F61" i="1"/>
  <c r="B61" i="1"/>
  <c r="A61" i="1" s="1"/>
  <c r="J60" i="1"/>
  <c r="H60" i="1"/>
  <c r="G60" i="1"/>
  <c r="F60" i="1"/>
  <c r="B60" i="1"/>
  <c r="A60" i="1" s="1"/>
  <c r="J59" i="1"/>
  <c r="H59" i="1"/>
  <c r="G59" i="1"/>
  <c r="F59" i="1"/>
  <c r="B59" i="1"/>
  <c r="A59" i="1" s="1"/>
  <c r="J58" i="1"/>
  <c r="H58" i="1"/>
  <c r="G58" i="1"/>
  <c r="F58" i="1"/>
  <c r="B58" i="1"/>
  <c r="A58" i="1" s="1"/>
  <c r="J57" i="1"/>
  <c r="H57" i="1"/>
  <c r="G57" i="1"/>
  <c r="F57" i="1"/>
  <c r="B57" i="1"/>
  <c r="A57" i="1" s="1"/>
  <c r="J56" i="1"/>
  <c r="H56" i="1"/>
  <c r="G56" i="1"/>
  <c r="F56" i="1"/>
  <c r="B56" i="1"/>
  <c r="A56" i="1" s="1"/>
  <c r="J55" i="1"/>
  <c r="H55" i="1"/>
  <c r="G55" i="1"/>
  <c r="F55" i="1"/>
  <c r="B55" i="1"/>
  <c r="A55" i="1" s="1"/>
  <c r="J54" i="1"/>
  <c r="H54" i="1"/>
  <c r="G54" i="1"/>
  <c r="F54" i="1"/>
  <c r="B54" i="1"/>
  <c r="A54" i="1" s="1"/>
  <c r="J53" i="1"/>
  <c r="H53" i="1"/>
  <c r="G53" i="1"/>
  <c r="F53" i="1"/>
  <c r="B53" i="1"/>
  <c r="A53" i="1" s="1"/>
  <c r="J52" i="1"/>
  <c r="H52" i="1"/>
  <c r="G52" i="1"/>
  <c r="F52" i="1"/>
  <c r="B52" i="1"/>
  <c r="A52" i="1" s="1"/>
  <c r="J51" i="1"/>
  <c r="H51" i="1"/>
  <c r="G51" i="1"/>
  <c r="F51" i="1"/>
  <c r="B51" i="1"/>
  <c r="A51" i="1" s="1"/>
  <c r="J50" i="1"/>
  <c r="H50" i="1"/>
  <c r="G50" i="1"/>
  <c r="F50" i="1"/>
  <c r="B50" i="1"/>
  <c r="A50" i="1" s="1"/>
  <c r="J49" i="1"/>
  <c r="H49" i="1"/>
  <c r="G49" i="1"/>
  <c r="F49" i="1"/>
  <c r="B49" i="1"/>
  <c r="A49" i="1"/>
  <c r="J48" i="1"/>
  <c r="H48" i="1"/>
  <c r="G48" i="1"/>
  <c r="F48" i="1"/>
  <c r="B48" i="1"/>
  <c r="A48" i="1"/>
  <c r="J47" i="1"/>
  <c r="H47" i="1"/>
  <c r="G47" i="1"/>
  <c r="F47" i="1"/>
  <c r="B47" i="1"/>
  <c r="A47" i="1" s="1"/>
  <c r="J46" i="1"/>
  <c r="H46" i="1"/>
  <c r="G46" i="1"/>
  <c r="F46" i="1"/>
  <c r="B46" i="1"/>
  <c r="A46" i="1" s="1"/>
  <c r="J45" i="1"/>
  <c r="H45" i="1"/>
  <c r="G45" i="1"/>
  <c r="F45" i="1"/>
  <c r="B45" i="1"/>
  <c r="A45" i="1" s="1"/>
  <c r="J44" i="1"/>
  <c r="H44" i="1"/>
  <c r="G44" i="1"/>
  <c r="F44" i="1"/>
  <c r="B44" i="1"/>
  <c r="A44" i="1" s="1"/>
  <c r="J43" i="1"/>
  <c r="H43" i="1"/>
  <c r="G43" i="1"/>
  <c r="F43" i="1"/>
  <c r="B43" i="1"/>
  <c r="A43" i="1" s="1"/>
  <c r="J42" i="1"/>
  <c r="H42" i="1"/>
  <c r="G42" i="1"/>
  <c r="F42" i="1"/>
  <c r="B42" i="1"/>
  <c r="A42" i="1" s="1"/>
  <c r="J41" i="1"/>
  <c r="H41" i="1"/>
  <c r="G41" i="1"/>
  <c r="F41" i="1"/>
  <c r="B41" i="1"/>
  <c r="A41" i="1" s="1"/>
  <c r="J40" i="1"/>
  <c r="H40" i="1"/>
  <c r="G40" i="1"/>
  <c r="F40" i="1"/>
  <c r="B40" i="1"/>
  <c r="A40" i="1" s="1"/>
  <c r="J39" i="1"/>
  <c r="H39" i="1"/>
  <c r="G39" i="1"/>
  <c r="F39" i="1"/>
  <c r="B39" i="1"/>
  <c r="A39" i="1" s="1"/>
  <c r="J38" i="1"/>
  <c r="H38" i="1"/>
  <c r="G38" i="1"/>
  <c r="F38" i="1"/>
  <c r="B38" i="1"/>
  <c r="A38" i="1" s="1"/>
  <c r="J37" i="1"/>
  <c r="H37" i="1"/>
  <c r="G37" i="1"/>
  <c r="F37" i="1"/>
  <c r="B37" i="1"/>
  <c r="A37" i="1" s="1"/>
  <c r="J36" i="1"/>
  <c r="H36" i="1"/>
  <c r="G36" i="1"/>
  <c r="F36" i="1"/>
  <c r="B36" i="1"/>
  <c r="A36" i="1" s="1"/>
  <c r="J35" i="1"/>
  <c r="H35" i="1"/>
  <c r="G35" i="1"/>
  <c r="F35" i="1"/>
  <c r="B35" i="1"/>
  <c r="A35" i="1" s="1"/>
  <c r="J34" i="1"/>
  <c r="H34" i="1"/>
  <c r="G34" i="1"/>
  <c r="F34" i="1"/>
  <c r="B34" i="1"/>
  <c r="A34" i="1" s="1"/>
  <c r="J33" i="1"/>
  <c r="H33" i="1"/>
  <c r="G33" i="1"/>
  <c r="F33" i="1"/>
  <c r="B33" i="1"/>
  <c r="A33" i="1" s="1"/>
  <c r="J32" i="1"/>
  <c r="H32" i="1"/>
  <c r="G32" i="1"/>
  <c r="F32" i="1"/>
  <c r="B32" i="1"/>
  <c r="A32" i="1" s="1"/>
  <c r="J31" i="1"/>
  <c r="H31" i="1"/>
  <c r="G31" i="1"/>
  <c r="F31" i="1"/>
  <c r="B31" i="1"/>
  <c r="A31" i="1" s="1"/>
  <c r="J30" i="1"/>
  <c r="H30" i="1"/>
  <c r="G30" i="1"/>
  <c r="F30" i="1"/>
  <c r="B30" i="1"/>
  <c r="A30" i="1" s="1"/>
  <c r="J29" i="1"/>
  <c r="H29" i="1"/>
  <c r="G29" i="1"/>
  <c r="F29" i="1"/>
  <c r="B29" i="1"/>
  <c r="A29" i="1" s="1"/>
  <c r="J28" i="1"/>
  <c r="H28" i="1"/>
  <c r="G28" i="1"/>
  <c r="F28" i="1"/>
  <c r="B28" i="1"/>
  <c r="A28" i="1" s="1"/>
  <c r="J27" i="1"/>
  <c r="H27" i="1"/>
  <c r="G27" i="1"/>
  <c r="F27" i="1"/>
  <c r="B27" i="1"/>
  <c r="A27" i="1" s="1"/>
  <c r="J26" i="1"/>
  <c r="H26" i="1"/>
  <c r="G26" i="1"/>
  <c r="F26" i="1"/>
  <c r="B26" i="1"/>
  <c r="A26" i="1" s="1"/>
  <c r="J25" i="1"/>
  <c r="H25" i="1"/>
  <c r="G25" i="1"/>
  <c r="F25" i="1"/>
  <c r="B25" i="1"/>
  <c r="A25" i="1" s="1"/>
  <c r="J24" i="1"/>
  <c r="H24" i="1"/>
  <c r="G24" i="1"/>
  <c r="F24" i="1"/>
  <c r="B24" i="1"/>
  <c r="A24" i="1" s="1"/>
  <c r="J23" i="1"/>
  <c r="H23" i="1"/>
  <c r="G23" i="1"/>
  <c r="F23" i="1"/>
  <c r="B23" i="1"/>
  <c r="A23" i="1" s="1"/>
  <c r="J22" i="1"/>
  <c r="H22" i="1"/>
  <c r="G22" i="1"/>
  <c r="F22" i="1"/>
  <c r="B22" i="1"/>
  <c r="A22" i="1"/>
  <c r="J21" i="1"/>
  <c r="H21" i="1"/>
  <c r="G21" i="1"/>
  <c r="F21" i="1"/>
  <c r="B21" i="1"/>
  <c r="A21" i="1" s="1"/>
  <c r="J20" i="1"/>
  <c r="H20" i="1"/>
  <c r="G20" i="1"/>
  <c r="F20" i="1"/>
  <c r="B20" i="1"/>
  <c r="A20" i="1" s="1"/>
  <c r="J19" i="1"/>
  <c r="H19" i="1"/>
  <c r="G19" i="1"/>
  <c r="F19" i="1"/>
  <c r="B19" i="1"/>
  <c r="A19" i="1" s="1"/>
  <c r="J18" i="1"/>
  <c r="H18" i="1"/>
  <c r="G18" i="1"/>
  <c r="F18" i="1"/>
  <c r="B18" i="1"/>
  <c r="A18" i="1" s="1"/>
  <c r="J17" i="1"/>
  <c r="H17" i="1"/>
  <c r="G17" i="1"/>
  <c r="F17" i="1"/>
  <c r="B17" i="1"/>
  <c r="A17" i="1" s="1"/>
  <c r="J16" i="1"/>
  <c r="H16" i="1"/>
  <c r="G16" i="1"/>
  <c r="F16" i="1"/>
  <c r="B16" i="1"/>
  <c r="A16" i="1" s="1"/>
  <c r="J15" i="1"/>
  <c r="H15" i="1"/>
  <c r="G15" i="1"/>
  <c r="F15" i="1"/>
  <c r="B15" i="1"/>
  <c r="A15" i="1" s="1"/>
  <c r="J14" i="1"/>
  <c r="H14" i="1"/>
  <c r="G14" i="1"/>
  <c r="F14" i="1"/>
  <c r="B14" i="1"/>
  <c r="A14" i="1" s="1"/>
  <c r="J13" i="1"/>
  <c r="H13" i="1"/>
  <c r="G13" i="1"/>
  <c r="F13" i="1"/>
  <c r="B13" i="1"/>
  <c r="A13" i="1" s="1"/>
  <c r="J10" i="1"/>
  <c r="H10" i="1"/>
  <c r="G10" i="1"/>
  <c r="F10" i="1"/>
  <c r="B10" i="1"/>
  <c r="A10" i="1"/>
  <c r="J9" i="1"/>
  <c r="H9" i="1"/>
  <c r="G9" i="1"/>
  <c r="F9" i="1"/>
  <c r="B9" i="1"/>
  <c r="A9" i="1"/>
  <c r="R8" i="1"/>
  <c r="S8" i="1" s="1"/>
  <c r="J8" i="1"/>
  <c r="H8" i="1"/>
  <c r="G8" i="1"/>
  <c r="F8" i="1"/>
  <c r="B8" i="1"/>
  <c r="A8" i="1"/>
  <c r="R7" i="1"/>
  <c r="S7" i="1" s="1"/>
  <c r="J7" i="1"/>
  <c r="H7" i="1"/>
  <c r="G7" i="1"/>
  <c r="F7" i="1"/>
  <c r="B7" i="1"/>
  <c r="A7" i="1"/>
  <c r="R6" i="1"/>
  <c r="S6" i="1" s="1"/>
  <c r="J6" i="1"/>
  <c r="H6" i="1"/>
  <c r="G6" i="1"/>
  <c r="F6" i="1"/>
  <c r="B6" i="1"/>
  <c r="A6" i="1"/>
  <c r="S5" i="1"/>
  <c r="J5" i="1"/>
  <c r="H5" i="1"/>
  <c r="G5" i="1"/>
  <c r="F5" i="1"/>
  <c r="B5" i="1"/>
  <c r="A5" i="1"/>
  <c r="A2" i="1"/>
  <c r="C2" i="1" s="1"/>
  <c r="H2" i="1" s="1"/>
  <c r="R10" i="1" l="1"/>
  <c r="S10" i="1" s="1"/>
  <c r="R9" i="1"/>
  <c r="S9" i="1" s="1"/>
  <c r="B2" i="1" a="1"/>
  <c r="B2" i="1" s="1"/>
  <c r="K5" i="1" l="1"/>
  <c r="L5" i="1"/>
  <c r="L10" i="1" l="1"/>
  <c r="O10" i="1" s="1"/>
  <c r="L6" i="1"/>
  <c r="O6" i="1" s="1"/>
  <c r="O5" i="1"/>
  <c r="L9" i="1"/>
  <c r="O9" i="1" s="1"/>
  <c r="L7" i="1"/>
  <c r="O7" i="1" s="1"/>
  <c r="L8" i="1"/>
  <c r="O8" i="1" s="1"/>
  <c r="K10" i="1"/>
  <c r="K7" i="1"/>
  <c r="N5" i="1"/>
  <c r="K8" i="1"/>
  <c r="K9" i="1"/>
  <c r="K6" i="1"/>
  <c r="M5" i="1"/>
  <c r="X5" i="1" s="1"/>
  <c r="Q5" i="1" l="1"/>
  <c r="P5" i="1"/>
  <c r="M7" i="1"/>
  <c r="X7" i="1" s="1"/>
  <c r="N7" i="1"/>
  <c r="N9" i="1"/>
  <c r="M9" i="1"/>
  <c r="X9" i="1" s="1"/>
  <c r="M8" i="1"/>
  <c r="X8" i="1" s="1"/>
  <c r="N8" i="1"/>
  <c r="M10" i="1"/>
  <c r="X10" i="1" s="1"/>
  <c r="N10" i="1"/>
  <c r="M6" i="1"/>
  <c r="X6" i="1" s="1"/>
  <c r="N6" i="1"/>
  <c r="Q7" i="1" l="1"/>
  <c r="P7" i="1"/>
  <c r="Q10" i="1"/>
  <c r="P10" i="1"/>
  <c r="Q9" i="1"/>
  <c r="P9" i="1"/>
  <c r="Q6" i="1"/>
  <c r="P6" i="1"/>
  <c r="Q8" i="1"/>
  <c r="P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stietz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C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D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C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D8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C1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(SF Height) - 1.5</t>
        </r>
      </text>
    </comment>
    <comment ref="F12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(SF Height) - 1.0</t>
        </r>
      </text>
    </comment>
    <comment ref="I12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(SF Height) - 0.8125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<sst xmlns="http://schemas.openxmlformats.org/spreadsheetml/2006/main" count="599" uniqueCount="118">
  <si>
    <t>Length@Sketch1</t>
  </si>
  <si>
    <t>$User_Notes</t>
  </si>
  <si>
    <t>Side Frame Size</t>
  </si>
  <si>
    <t>Float / Weld</t>
  </si>
  <si>
    <t>Float</t>
  </si>
  <si>
    <t>C6 x 8.2</t>
  </si>
  <si>
    <t>WELD BAR</t>
  </si>
  <si>
    <t>FLOAT BAR</t>
  </si>
  <si>
    <t>GUIDE BAR SFR</t>
  </si>
  <si>
    <t>C8x11.5</t>
  </si>
  <si>
    <t>MC10x8.4</t>
  </si>
  <si>
    <t>C10x15.3</t>
  </si>
  <si>
    <t>MC12x10.6</t>
  </si>
  <si>
    <t>C15x33.9</t>
  </si>
  <si>
    <t>Length</t>
  </si>
  <si>
    <t>TOP OFFSET</t>
  </si>
  <si>
    <t>Weld Bar Length</t>
  </si>
  <si>
    <t>Float Bar Length</t>
  </si>
  <si>
    <t>End of List</t>
  </si>
  <si>
    <t>End of Row</t>
  </si>
  <si>
    <t>Weld</t>
  </si>
  <si>
    <t>$state@Collinear4@sketch14</t>
  </si>
  <si>
    <t>Header Support Beam?</t>
  </si>
  <si>
    <t>No</t>
  </si>
  <si>
    <t>Relation to bottom of bar</t>
  </si>
  <si>
    <t>Relation to Bottom of Header</t>
  </si>
  <si>
    <t>Yes</t>
  </si>
  <si>
    <t>Cut Bar to bottom box</t>
  </si>
  <si>
    <t>$STATE@Header Support Trim</t>
  </si>
  <si>
    <t>BROKE CHANNELS</t>
  </si>
  <si>
    <t>(OVERALL HEIGHT) - 1.5</t>
  </si>
  <si>
    <t>(OVERALL HEIGHT) - 1</t>
  </si>
  <si>
    <t>(OVERALL HEIGHT) - .8125</t>
  </si>
  <si>
    <t>BC12x0.375</t>
  </si>
  <si>
    <t>BC13x0.375</t>
  </si>
  <si>
    <t>BC14x0.375</t>
  </si>
  <si>
    <t>BC15x0.375</t>
  </si>
  <si>
    <t>BC16x0.375</t>
  </si>
  <si>
    <t>BC17x0.375</t>
  </si>
  <si>
    <t>BC18x0.375</t>
  </si>
  <si>
    <t>BC19x0.375</t>
  </si>
  <si>
    <t>BC20x0.375</t>
  </si>
  <si>
    <t>BC21x0.375</t>
  </si>
  <si>
    <t>BC22x0.375</t>
  </si>
  <si>
    <t>BC23x0.375</t>
  </si>
  <si>
    <t>BC24x0.375</t>
  </si>
  <si>
    <t>BC25x0.375</t>
  </si>
  <si>
    <t>BC26x0.375</t>
  </si>
  <si>
    <t>Side Frame Height</t>
  </si>
  <si>
    <t>SF Ref No.</t>
  </si>
  <si>
    <t>SF_Ref_Table</t>
  </si>
  <si>
    <t>HDR_Support_Table</t>
  </si>
  <si>
    <t>original gathered data</t>
  </si>
  <si>
    <t>$prp@Description</t>
  </si>
  <si>
    <r>
      <t xml:space="preserve">Weld Bar Offset 1 </t>
    </r>
    <r>
      <rPr>
        <sz val="11"/>
        <color theme="1"/>
        <rFont val="Calibri"/>
        <family val="2"/>
      </rPr>
      <t>↕</t>
    </r>
  </si>
  <si>
    <r>
      <t xml:space="preserve">Weld Bar Offset 2 </t>
    </r>
    <r>
      <rPr>
        <sz val="11"/>
        <color theme="1"/>
        <rFont val="Calibri"/>
        <family val="2"/>
      </rPr>
      <t>↔</t>
    </r>
  </si>
  <si>
    <r>
      <t xml:space="preserve">Float Bar Offset 2 </t>
    </r>
    <r>
      <rPr>
        <sz val="11"/>
        <color theme="1"/>
        <rFont val="Calibri"/>
        <family val="2"/>
      </rPr>
      <t>↔</t>
    </r>
  </si>
  <si>
    <r>
      <t xml:space="preserve">Float Bar Offset 1 </t>
    </r>
    <r>
      <rPr>
        <sz val="11"/>
        <color theme="1"/>
        <rFont val="Calibri"/>
        <family val="2"/>
      </rPr>
      <t>↕</t>
    </r>
  </si>
  <si>
    <t>Guide Bar SFR Length</t>
  </si>
  <si>
    <t>$state@Collinear8@sketch14</t>
  </si>
  <si>
    <t>Description</t>
  </si>
  <si>
    <t>Side Frame Ref No</t>
  </si>
  <si>
    <t>SF_Sizes_List</t>
  </si>
  <si>
    <t>$Prp@Name</t>
  </si>
  <si>
    <t>Name</t>
  </si>
  <si>
    <t>BC27x0.375</t>
  </si>
  <si>
    <t>BC28x0.375</t>
  </si>
  <si>
    <t>BC29x0.375</t>
  </si>
  <si>
    <t>BC30x0.375</t>
  </si>
  <si>
    <t>BC31x0.375</t>
  </si>
  <si>
    <t>BC32x0.375</t>
  </si>
  <si>
    <t>BC33x0.375</t>
  </si>
  <si>
    <t>BC34x0.375</t>
  </si>
  <si>
    <t>BC35x0.375</t>
  </si>
  <si>
    <t>BC36x0.375</t>
  </si>
  <si>
    <t>C12x20.7</t>
  </si>
  <si>
    <t>C6x8.2</t>
  </si>
  <si>
    <t>C3x4.1</t>
  </si>
  <si>
    <t>C4x5.4</t>
  </si>
  <si>
    <t>C7x9.8</t>
  </si>
  <si>
    <t>Yellow = Educated guess, could not find a job using weld bars</t>
  </si>
  <si>
    <t>FLAT BAR, "Depth@Sketch15" x "Thickness@Sketch15"</t>
  </si>
  <si>
    <t>PartNo</t>
  </si>
  <si>
    <t>Material</t>
  </si>
  <si>
    <t>Material Type</t>
  </si>
  <si>
    <t>$Prp@PARTNO</t>
  </si>
  <si>
    <t>$LIBRARY:MATERIAL@000000_S01c-Support Bar</t>
  </si>
  <si>
    <t>&lt;- section number</t>
  </si>
  <si>
    <t>Material_List</t>
  </si>
  <si>
    <t>Material_Table</t>
  </si>
  <si>
    <t>AXC materials:SA-36</t>
  </si>
  <si>
    <t>Carbon</t>
  </si>
  <si>
    <t>AXC materials:SA516 70</t>
  </si>
  <si>
    <t>AXC materials:SA516 70 (N)</t>
  </si>
  <si>
    <t>AXC materials:SA240 304</t>
  </si>
  <si>
    <t>Stainless</t>
  </si>
  <si>
    <t>AXC materials:SA240 304L</t>
  </si>
  <si>
    <t>AXC materials:SA240 316</t>
  </si>
  <si>
    <t>AXC materials:SA240 316L</t>
  </si>
  <si>
    <t>AXC materials:SA240 S31803</t>
  </si>
  <si>
    <t>AXC materials:SA516 70 (SS)</t>
  </si>
  <si>
    <t>AXC materials:SA106 GR.C</t>
  </si>
  <si>
    <t>AXC materials:304 SS</t>
  </si>
  <si>
    <t>AXC materials:ASTM A500 GR.B</t>
  </si>
  <si>
    <t>&lt;- COMB section number</t>
  </si>
  <si>
    <t>Section Number</t>
  </si>
  <si>
    <t>COMB Section Number</t>
  </si>
  <si>
    <t>Section Numbers Merged</t>
  </si>
  <si>
    <t>SectionNo</t>
  </si>
  <si>
    <t>COMB SectionNo</t>
  </si>
  <si>
    <t>$PRP@SectionNumber</t>
  </si>
  <si>
    <t>$PRP@COMBSectionNumber</t>
  </si>
  <si>
    <t>$PRP@SectionNo</t>
  </si>
  <si>
    <t>$PRP@COMBSectionNo</t>
  </si>
  <si>
    <t>$PRP@TYPE</t>
  </si>
  <si>
    <t>Type</t>
  </si>
  <si>
    <t>Used On</t>
  </si>
  <si>
    <t>$PRP@USED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</si>
</sst>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textRotation="90"/>
    </xf>
    <xf numFmtId="0" fontId="0" fillId="2" borderId="0" xfId="0" applyFill="1"/>
    <xf numFmtId="0" fontId="3" fillId="0" borderId="0" xfId="0" applyFont="1"/>
    <xf numFmtId="0" fontId="0" fillId="0" borderId="2" xfId="0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/>
    <xf numFmtId="0" fontId="0" fillId="0" borderId="0" xfId="0" applyBorder="1"/>
    <xf numFmtId="0" fontId="0" fillId="5" borderId="0" xfId="0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6"/>
  <sheetViews>
    <sheetView tabSelected="1" zoomScaleNormal="100" workbookViewId="0">
      <selection activeCell="Q5" sqref="Q5:Q10"/>
    </sheetView>
  </sheetViews>
  <sheetFormatPr defaultRowHeight="15" outlineLevelRow="1" x14ac:dyDescent="0.25"/>
  <cols>
    <col min="1" max="1" width="40" style="1" bestFit="1" customWidth="1"/>
    <col min="2" max="2" width="9.140625" bestFit="1" customWidth="1"/>
    <col min="3" max="3" width="6" bestFit="1" customWidth="1"/>
    <col min="4" max="4" width="11.85546875" bestFit="1" customWidth="1"/>
    <col min="5" max="6" width="10.28515625" style="4" customWidth="1"/>
    <col min="7" max="8" width="4.85546875" style="4" bestFit="1" customWidth="1"/>
    <col min="9" max="9" width="50.85546875" style="4" bestFit="1" customWidth="1"/>
    <col min="10" max="16" width="11.28515625" customWidth="1"/>
    <col min="17" max="17" width="14.85546875" customWidth="1"/>
    <col min="18" max="18" width="23.7109375" bestFit="1" customWidth="1"/>
    <col min="19" max="19" width="11.42578125" bestFit="1" customWidth="1"/>
    <col min="22" max="22" width="14.140625" bestFit="1" customWidth="1"/>
    <col min="24" max="24" width="11.28515625" customWidth="1"/>
    <col min="25" max="25" width="11.42578125" bestFit="1" customWidth="1"/>
  </cols>
  <sheetData>
    <row r="2" spans="1:24" x14ac:dyDescent="0.25">
      <c r="A2" t="str">
        <f>UPPER(RIGHT($R$4,LEN($R$4)-FIND("@",$R$4,1)))</f>
        <v>000000_S01C-SUPPORT BAR</v>
      </c>
      <c r="B2" t="str" cm="1">
        <f t="array" ref="B2">IF(ISNUMBER(LEFT($A$2,1)+0), "", LEFT($A$2,MIN(FIND({0,1,2,3,4,5,6,7,8,9},A2&amp;"0123456789"))-1))</f>
        <v/>
      </c>
      <c r="C2" s="8">
        <f>MID(A2,FIND("_",A2,1)+2,2)+0</f>
        <v>1</v>
      </c>
      <c r="D2" s="15" t="s">
        <v>87</v>
      </c>
      <c r="E2" s="15"/>
      <c r="H2" s="8">
        <f>$C$2+1</f>
        <v>2</v>
      </c>
      <c r="I2" s="8" t="s">
        <v>104</v>
      </c>
    </row>
    <row r="3" spans="1:24" s="3" customFormat="1" ht="144" x14ac:dyDescent="0.25">
      <c r="A3" s="6"/>
      <c r="B3" s="3" t="s">
        <v>0</v>
      </c>
      <c r="C3" s="3" t="s">
        <v>3</v>
      </c>
      <c r="D3" s="3" t="s">
        <v>2</v>
      </c>
      <c r="E3" s="3" t="s">
        <v>22</v>
      </c>
      <c r="F3" s="3" t="s">
        <v>24</v>
      </c>
      <c r="G3" s="3" t="s">
        <v>25</v>
      </c>
      <c r="H3" s="3" t="s">
        <v>27</v>
      </c>
      <c r="I3" s="3" t="s">
        <v>60</v>
      </c>
      <c r="J3" s="3" t="s">
        <v>64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115</v>
      </c>
      <c r="Q3" s="3" t="s">
        <v>82</v>
      </c>
      <c r="R3" s="3" t="s">
        <v>83</v>
      </c>
      <c r="S3" s="3" t="s">
        <v>84</v>
      </c>
      <c r="X3" s="3" t="s">
        <v>116</v>
      </c>
    </row>
    <row r="4" spans="1:24" s="3" customFormat="1" ht="228" hidden="1" outlineLevel="1" x14ac:dyDescent="0.25">
      <c r="A4" s="6"/>
      <c r="B4" s="3" t="s">
        <v>1</v>
      </c>
      <c r="C4" s="3" t="s">
        <v>1</v>
      </c>
      <c r="D4" s="3" t="s">
        <v>1</v>
      </c>
      <c r="E4" s="3" t="s">
        <v>1</v>
      </c>
      <c r="F4" s="3" t="s">
        <v>21</v>
      </c>
      <c r="G4" s="3" t="s">
        <v>59</v>
      </c>
      <c r="H4" s="3" t="s">
        <v>28</v>
      </c>
      <c r="I4" s="3" t="s">
        <v>53</v>
      </c>
      <c r="J4" s="3" t="s">
        <v>63</v>
      </c>
      <c r="K4" s="6" t="s">
        <v>110</v>
      </c>
      <c r="L4" s="6" t="s">
        <v>111</v>
      </c>
      <c r="M4" s="6" t="s">
        <v>1</v>
      </c>
      <c r="N4" s="6" t="s">
        <v>112</v>
      </c>
      <c r="O4" s="6" t="s">
        <v>113</v>
      </c>
      <c r="P4" s="6" t="s">
        <v>114</v>
      </c>
      <c r="Q4" s="3" t="s">
        <v>85</v>
      </c>
      <c r="R4" s="3" t="s">
        <v>86</v>
      </c>
      <c r="S4" s="3" t="s">
        <v>1</v>
      </c>
      <c r="X4" s="6" t="s">
        <v>117</v>
      </c>
    </row>
    <row r="5" spans="1:24" collapsed="1" x14ac:dyDescent="0.25">
      <c r="A5" t="str">
        <f>CONCATENATE(C5," Bar")</f>
        <v>Float Bar</v>
      </c>
      <c r="B5" s="11">
        <f t="shared" ref="B5" si="0">IF(E5&lt;&gt;"Yes",VLOOKUP(D5,HDR_Support_Table,IF(C5="Float",5,2),FALSE),35)</f>
        <v>2</v>
      </c>
      <c r="C5" t="s">
        <v>4</v>
      </c>
      <c r="D5" t="s">
        <v>77</v>
      </c>
      <c r="E5" s="4" t="s">
        <v>23</v>
      </c>
      <c r="F5" s="13" t="str">
        <f t="shared" ref="F5:F10" si="1">IF($E5="No","U","S")</f>
        <v>U</v>
      </c>
      <c r="G5" s="13" t="str">
        <f t="shared" ref="G5:H10" si="2">IF($E5="Yes","U","S")</f>
        <v>S</v>
      </c>
      <c r="H5" s="13" t="str">
        <f t="shared" si="2"/>
        <v>S</v>
      </c>
      <c r="I5" s="4" t="s">
        <v>81</v>
      </c>
      <c r="J5" s="11" t="str">
        <f t="shared" ref="J5:J10" si="3">CONCATENATE(UPPER(C5)," BAR")</f>
        <v>FLOAT BAR</v>
      </c>
      <c r="K5" s="17" t="str">
        <f>CONCATENATE($B$2,$C$2)</f>
        <v>1</v>
      </c>
      <c r="L5" s="17" t="str">
        <f>CONCATENATE($B$2,$H$2)</f>
        <v>2</v>
      </c>
      <c r="M5" s="20" t="str">
        <f>_xlfn.CONCAT($K5,"-",$L5)</f>
        <v>1-2</v>
      </c>
      <c r="N5" s="20" t="str">
        <f>CONCATENATE(".",$K5)</f>
        <v>.1</v>
      </c>
      <c r="O5" s="20" t="str">
        <f>CONCATENATE(".",$L5)</f>
        <v>.2</v>
      </c>
      <c r="P5" s="13" t="str">
        <f>CONCATENATE($M5,"-SEC")</f>
        <v>1-2-SEC</v>
      </c>
      <c r="Q5" s="11" t="str">
        <f>CONCATENATE($M5,"-SUP","01")</f>
        <v>1-2-SUP01</v>
      </c>
      <c r="R5" t="s">
        <v>90</v>
      </c>
      <c r="S5" s="11" t="str">
        <f t="shared" ref="S5:S10" si="4">VLOOKUP(R5,Material_Table,2,FALSE)</f>
        <v>Carbon</v>
      </c>
      <c r="X5" s="13" t="str">
        <f>CONCATENATE($M5,"-HDR")</f>
        <v>1-2-HDR</v>
      </c>
    </row>
    <row r="6" spans="1:24" x14ac:dyDescent="0.25">
      <c r="A6" s="1" t="str">
        <f t="shared" ref="A6" si="5">CONCATENATE(C6," Bar (",IF(E6="No",D6,"Custom"),") - ",IF(E6="Yes","Custom",B6))</f>
        <v>Float Bar (Custom) - Custom</v>
      </c>
      <c r="B6" s="11">
        <f t="shared" ref="B6:B10" si="6">IF(E6&lt;&gt;"Yes",VLOOKUP(D6,HDR_Support_Table,IF(C6="Float",5,2),FALSE),35)</f>
        <v>35</v>
      </c>
      <c r="C6" t="s">
        <v>4</v>
      </c>
      <c r="D6" t="s">
        <v>74</v>
      </c>
      <c r="E6" s="4" t="s">
        <v>26</v>
      </c>
      <c r="F6" s="13" t="str">
        <f t="shared" si="1"/>
        <v>S</v>
      </c>
      <c r="G6" s="13" t="str">
        <f t="shared" si="2"/>
        <v>U</v>
      </c>
      <c r="H6" s="13" t="str">
        <f t="shared" si="2"/>
        <v>U</v>
      </c>
      <c r="I6" s="4" t="s">
        <v>81</v>
      </c>
      <c r="J6" s="11" t="str">
        <f t="shared" si="3"/>
        <v>FLOAT BAR</v>
      </c>
      <c r="K6" s="18" t="str">
        <f>$K$5</f>
        <v>1</v>
      </c>
      <c r="L6" s="18" t="str">
        <f>$L$5</f>
        <v>2</v>
      </c>
      <c r="M6" s="13" t="str">
        <f t="shared" ref="M6:M10" si="7">_xlfn.CONCAT($K6,"-",$L6)</f>
        <v>1-2</v>
      </c>
      <c r="N6" s="13" t="str">
        <f t="shared" ref="N6:N10" si="8">CONCATENATE(".",$K6)</f>
        <v>.1</v>
      </c>
      <c r="O6" s="13" t="str">
        <f t="shared" ref="O6:O10" si="9">CONCATENATE(".",$L6)</f>
        <v>.2</v>
      </c>
      <c r="P6" s="13" t="str">
        <f t="shared" ref="P6:P10" si="10">CONCATENATE($M6,"-SEC")</f>
        <v>1-2-SEC</v>
      </c>
      <c r="Q6" s="11" t="str">
        <f>CONCATENATE($M6,"-SUP","03")</f>
        <v>1-2-SUP03</v>
      </c>
      <c r="R6" s="10" t="str">
        <f>R$5</f>
        <v>AXC materials:SA-36</v>
      </c>
      <c r="S6" s="11" t="str">
        <f t="shared" si="4"/>
        <v>Carbon</v>
      </c>
      <c r="X6" s="13" t="str">
        <f t="shared" ref="X6:X10" si="11">CONCATENATE($M6,"-HDR")</f>
        <v>1-2-HDR</v>
      </c>
    </row>
    <row r="7" spans="1:24" x14ac:dyDescent="0.25">
      <c r="A7" s="2" t="str">
        <f>CONCATENATE(C7," Bar (",IF(E7="No",D7,"Custom"),") - ",IF(E7="Yes","Custom Rear",B7))</f>
        <v>Float Bar (Custom) - Custom Rear</v>
      </c>
      <c r="B7" s="12">
        <f t="shared" si="6"/>
        <v>35</v>
      </c>
      <c r="C7" s="2" t="s">
        <v>4</v>
      </c>
      <c r="D7" s="2" t="s">
        <v>74</v>
      </c>
      <c r="E7" s="5" t="s">
        <v>26</v>
      </c>
      <c r="F7" s="14" t="str">
        <f t="shared" si="1"/>
        <v>S</v>
      </c>
      <c r="G7" s="14" t="str">
        <f t="shared" si="2"/>
        <v>U</v>
      </c>
      <c r="H7" s="14" t="str">
        <f t="shared" si="2"/>
        <v>U</v>
      </c>
      <c r="I7" s="5" t="s">
        <v>81</v>
      </c>
      <c r="J7" s="12" t="str">
        <f t="shared" si="3"/>
        <v>FLOAT BAR</v>
      </c>
      <c r="K7" s="19" t="str">
        <f t="shared" ref="K7:K10" si="12">$K$5</f>
        <v>1</v>
      </c>
      <c r="L7" s="19" t="str">
        <f t="shared" ref="L7:L10" si="13">$L$5</f>
        <v>2</v>
      </c>
      <c r="M7" s="14" t="str">
        <f t="shared" si="7"/>
        <v>1-2</v>
      </c>
      <c r="N7" s="14" t="str">
        <f t="shared" si="8"/>
        <v>.1</v>
      </c>
      <c r="O7" s="14" t="str">
        <f t="shared" si="9"/>
        <v>.2</v>
      </c>
      <c r="P7" s="14" t="str">
        <f t="shared" si="10"/>
        <v>1-2-SEC</v>
      </c>
      <c r="Q7" s="12" t="str">
        <f>CONCATENATE($M7,"-SUP","05")</f>
        <v>1-2-SUP05</v>
      </c>
      <c r="R7" s="10" t="str">
        <f>R$5</f>
        <v>AXC materials:SA-36</v>
      </c>
      <c r="S7" s="11" t="str">
        <f t="shared" si="4"/>
        <v>Carbon</v>
      </c>
      <c r="X7" s="14" t="str">
        <f t="shared" si="11"/>
        <v>1-2-HDR</v>
      </c>
    </row>
    <row r="8" spans="1:24" x14ac:dyDescent="0.25">
      <c r="A8" t="str">
        <f>CONCATENATE(C8," Bar")</f>
        <v>Weld Bar</v>
      </c>
      <c r="B8" s="11">
        <f t="shared" si="6"/>
        <v>1.625</v>
      </c>
      <c r="C8" t="s">
        <v>20</v>
      </c>
      <c r="D8" t="s">
        <v>77</v>
      </c>
      <c r="E8" s="4" t="s">
        <v>23</v>
      </c>
      <c r="F8" s="13" t="str">
        <f t="shared" si="1"/>
        <v>U</v>
      </c>
      <c r="G8" s="13" t="str">
        <f t="shared" si="2"/>
        <v>S</v>
      </c>
      <c r="H8" s="13" t="str">
        <f t="shared" si="2"/>
        <v>S</v>
      </c>
      <c r="I8" s="4" t="s">
        <v>81</v>
      </c>
      <c r="J8" s="11" t="str">
        <f t="shared" si="3"/>
        <v>WELD BAR</v>
      </c>
      <c r="K8" s="18" t="str">
        <f t="shared" si="12"/>
        <v>1</v>
      </c>
      <c r="L8" s="18" t="str">
        <f t="shared" si="13"/>
        <v>2</v>
      </c>
      <c r="M8" s="13" t="str">
        <f t="shared" si="7"/>
        <v>1-2</v>
      </c>
      <c r="N8" s="13" t="str">
        <f t="shared" si="8"/>
        <v>.1</v>
      </c>
      <c r="O8" s="13" t="str">
        <f t="shared" si="9"/>
        <v>.2</v>
      </c>
      <c r="P8" s="13" t="str">
        <f t="shared" si="10"/>
        <v>1-2-SEC</v>
      </c>
      <c r="Q8" s="11" t="str">
        <f>CONCATENATE($M8,"-SUP","02")</f>
        <v>1-2-SUP02</v>
      </c>
      <c r="R8" s="11" t="str">
        <f>R5</f>
        <v>AXC materials:SA-36</v>
      </c>
      <c r="S8" s="11" t="str">
        <f t="shared" si="4"/>
        <v>Carbon</v>
      </c>
      <c r="X8" s="13" t="str">
        <f t="shared" si="11"/>
        <v>1-2-HDR</v>
      </c>
    </row>
    <row r="9" spans="1:24" x14ac:dyDescent="0.25">
      <c r="A9" s="1" t="str">
        <f t="shared" ref="A9" si="14">CONCATENATE(C9," Bar (",IF(E9="No",D9,"Custom"),") - ",IF(E9="Yes","Custom",B9))</f>
        <v>Weld Bar (Custom) - Custom</v>
      </c>
      <c r="B9" s="11">
        <f t="shared" si="6"/>
        <v>35</v>
      </c>
      <c r="C9" t="s">
        <v>20</v>
      </c>
      <c r="D9" t="s">
        <v>74</v>
      </c>
      <c r="E9" s="4" t="s">
        <v>26</v>
      </c>
      <c r="F9" s="13" t="str">
        <f t="shared" si="1"/>
        <v>S</v>
      </c>
      <c r="G9" s="13" t="str">
        <f t="shared" si="2"/>
        <v>U</v>
      </c>
      <c r="H9" s="13" t="str">
        <f t="shared" si="2"/>
        <v>U</v>
      </c>
      <c r="I9" s="4" t="s">
        <v>81</v>
      </c>
      <c r="J9" s="11" t="str">
        <f t="shared" si="3"/>
        <v>WELD BAR</v>
      </c>
      <c r="K9" s="18" t="str">
        <f t="shared" si="12"/>
        <v>1</v>
      </c>
      <c r="L9" s="18" t="str">
        <f t="shared" si="13"/>
        <v>2</v>
      </c>
      <c r="M9" s="13" t="str">
        <f t="shared" si="7"/>
        <v>1-2</v>
      </c>
      <c r="N9" s="13" t="str">
        <f t="shared" si="8"/>
        <v>.1</v>
      </c>
      <c r="O9" s="13" t="str">
        <f t="shared" si="9"/>
        <v>.2</v>
      </c>
      <c r="P9" s="13" t="str">
        <f t="shared" si="10"/>
        <v>1-2-SEC</v>
      </c>
      <c r="Q9" s="11" t="str">
        <f>CONCATENATE($M9,"-SUP","04")</f>
        <v>1-2-SUP04</v>
      </c>
      <c r="R9" s="10" t="str">
        <f>R$8</f>
        <v>AXC materials:SA-36</v>
      </c>
      <c r="S9" s="11" t="str">
        <f t="shared" si="4"/>
        <v>Carbon</v>
      </c>
      <c r="X9" s="13" t="str">
        <f t="shared" si="11"/>
        <v>1-2-HDR</v>
      </c>
    </row>
    <row r="10" spans="1:24" x14ac:dyDescent="0.25">
      <c r="A10" s="2" t="str">
        <f>CONCATENATE(C10," Bar (",IF(E10="No",D10,"Custom"),") - ",IF(E10="Yes","Custom Rear",B10))</f>
        <v>Weld Bar (Custom) - Custom Rear</v>
      </c>
      <c r="B10" s="12">
        <f t="shared" si="6"/>
        <v>35</v>
      </c>
      <c r="C10" s="2" t="s">
        <v>20</v>
      </c>
      <c r="D10" s="2" t="s">
        <v>74</v>
      </c>
      <c r="E10" s="5" t="s">
        <v>26</v>
      </c>
      <c r="F10" s="14" t="str">
        <f t="shared" si="1"/>
        <v>S</v>
      </c>
      <c r="G10" s="14" t="str">
        <f t="shared" si="2"/>
        <v>U</v>
      </c>
      <c r="H10" s="14" t="str">
        <f t="shared" si="2"/>
        <v>U</v>
      </c>
      <c r="I10" s="5" t="s">
        <v>81</v>
      </c>
      <c r="J10" s="12" t="str">
        <f t="shared" si="3"/>
        <v>WELD BAR</v>
      </c>
      <c r="K10" s="19" t="str">
        <f t="shared" si="12"/>
        <v>1</v>
      </c>
      <c r="L10" s="19" t="str">
        <f t="shared" si="13"/>
        <v>2</v>
      </c>
      <c r="M10" s="14" t="str">
        <f t="shared" si="7"/>
        <v>1-2</v>
      </c>
      <c r="N10" s="14" t="str">
        <f t="shared" si="8"/>
        <v>.1</v>
      </c>
      <c r="O10" s="14" t="str">
        <f t="shared" si="9"/>
        <v>.2</v>
      </c>
      <c r="P10" s="14" t="str">
        <f t="shared" si="10"/>
        <v>1-2-SEC</v>
      </c>
      <c r="Q10" s="12" t="str">
        <f>CONCATENATE($M10,"-SUP","06")</f>
        <v>1-2-SUP06</v>
      </c>
      <c r="R10" s="10" t="str">
        <f>R$8</f>
        <v>AXC materials:SA-36</v>
      </c>
      <c r="S10" s="11" t="str">
        <f t="shared" si="4"/>
        <v>Carbon</v>
      </c>
      <c r="X10" s="14" t="str">
        <f t="shared" si="11"/>
        <v>1-2-HDR</v>
      </c>
    </row>
    <row r="11" spans="1:24" s="3" customFormat="1" x14ac:dyDescent="0.25">
      <c r="A11" s="6"/>
    </row>
    <row r="12" spans="1:24" s="3" customFormat="1" x14ac:dyDescent="0.25">
      <c r="A12" s="6"/>
    </row>
    <row r="13" spans="1:24" x14ac:dyDescent="0.25">
      <c r="A13" t="str">
        <f t="shared" ref="A13:A44" si="15">CONCATENATE(C13," Bar (",IF(E13="No",D13,"Custom"),") - ",IF(E13="Yes","Custom",B13))</f>
        <v>Float Bar (C3x4.1) - 2</v>
      </c>
      <c r="B13">
        <f t="shared" ref="B13:B44" si="16">IF(E13&lt;&gt;"Yes",VLOOKUP(D13,HDR_Support_Table,IF(C13="Float",5,2),FALSE),35)</f>
        <v>2</v>
      </c>
      <c r="C13" t="s">
        <v>4</v>
      </c>
      <c r="D13" t="s">
        <v>77</v>
      </c>
      <c r="E13" s="4" t="s">
        <v>23</v>
      </c>
      <c r="F13" s="4" t="str">
        <f t="shared" ref="F13:F44" si="17">IF($E13="No","U","S")</f>
        <v>U</v>
      </c>
      <c r="G13" s="4" t="str">
        <f t="shared" ref="G13:H28" si="18">IF($E13="Yes","U","S")</f>
        <v>S</v>
      </c>
      <c r="H13" s="4" t="str">
        <f t="shared" si="18"/>
        <v>S</v>
      </c>
      <c r="I13" s="4" t="s">
        <v>81</v>
      </c>
      <c r="J13" t="str">
        <f t="shared" ref="J13:J48" si="19">CONCATENATE(UPPER(C13)," BAR")</f>
        <v>FLOAT BAR</v>
      </c>
    </row>
    <row r="14" spans="1:24" x14ac:dyDescent="0.25">
      <c r="A14" t="str">
        <f t="shared" si="15"/>
        <v>Float Bar (C4x5.4) - 3.0625</v>
      </c>
      <c r="B14">
        <f t="shared" si="16"/>
        <v>3.0625</v>
      </c>
      <c r="C14" t="s">
        <v>4</v>
      </c>
      <c r="D14" t="s">
        <v>78</v>
      </c>
      <c r="E14" s="4" t="s">
        <v>23</v>
      </c>
      <c r="F14" s="4" t="str">
        <f t="shared" si="17"/>
        <v>U</v>
      </c>
      <c r="G14" s="4" t="str">
        <f t="shared" si="18"/>
        <v>S</v>
      </c>
      <c r="H14" s="4" t="str">
        <f t="shared" si="18"/>
        <v>S</v>
      </c>
      <c r="I14" s="4" t="s">
        <v>81</v>
      </c>
      <c r="J14" t="str">
        <f t="shared" si="19"/>
        <v>FLOAT BAR</v>
      </c>
    </row>
    <row r="15" spans="1:24" x14ac:dyDescent="0.25">
      <c r="A15" t="str">
        <f t="shared" si="15"/>
        <v>Float Bar (C6x8.2) - 4.9375</v>
      </c>
      <c r="B15">
        <f t="shared" si="16"/>
        <v>4.9375</v>
      </c>
      <c r="C15" t="s">
        <v>4</v>
      </c>
      <c r="D15" t="s">
        <v>76</v>
      </c>
      <c r="E15" s="4" t="s">
        <v>23</v>
      </c>
      <c r="F15" s="4" t="str">
        <f t="shared" si="17"/>
        <v>U</v>
      </c>
      <c r="G15" s="4" t="str">
        <f t="shared" si="18"/>
        <v>S</v>
      </c>
      <c r="H15" s="4" t="str">
        <f t="shared" si="18"/>
        <v>S</v>
      </c>
      <c r="I15" s="4" t="s">
        <v>81</v>
      </c>
      <c r="J15" t="str">
        <f t="shared" si="19"/>
        <v>FLOAT BAR</v>
      </c>
    </row>
    <row r="16" spans="1:24" x14ac:dyDescent="0.25">
      <c r="A16" t="str">
        <f t="shared" si="15"/>
        <v>Float Bar (C7x9.8) - 5.875</v>
      </c>
      <c r="B16">
        <f t="shared" si="16"/>
        <v>5.875</v>
      </c>
      <c r="C16" t="s">
        <v>4</v>
      </c>
      <c r="D16" t="s">
        <v>79</v>
      </c>
      <c r="E16" s="4" t="s">
        <v>23</v>
      </c>
      <c r="F16" s="4" t="str">
        <f t="shared" si="17"/>
        <v>U</v>
      </c>
      <c r="G16" s="4" t="str">
        <f t="shared" si="18"/>
        <v>S</v>
      </c>
      <c r="H16" s="4" t="str">
        <f t="shared" si="18"/>
        <v>S</v>
      </c>
      <c r="I16" s="4" t="s">
        <v>81</v>
      </c>
      <c r="J16" t="str">
        <f t="shared" si="19"/>
        <v>FLOAT BAR</v>
      </c>
    </row>
    <row r="17" spans="1:10" x14ac:dyDescent="0.25">
      <c r="A17" t="str">
        <f t="shared" si="15"/>
        <v>Float Bar (C8x11.5) - 6.3125</v>
      </c>
      <c r="B17">
        <f t="shared" si="16"/>
        <v>6.3125</v>
      </c>
      <c r="C17" t="s">
        <v>4</v>
      </c>
      <c r="D17" t="s">
        <v>9</v>
      </c>
      <c r="E17" s="4" t="s">
        <v>23</v>
      </c>
      <c r="F17" s="4" t="str">
        <f t="shared" si="17"/>
        <v>U</v>
      </c>
      <c r="G17" s="4" t="str">
        <f t="shared" si="18"/>
        <v>S</v>
      </c>
      <c r="H17" s="4" t="str">
        <f t="shared" si="18"/>
        <v>S</v>
      </c>
      <c r="I17" s="4" t="s">
        <v>81</v>
      </c>
      <c r="J17" t="str">
        <f t="shared" si="19"/>
        <v>FLOAT BAR</v>
      </c>
    </row>
    <row r="18" spans="1:10" x14ac:dyDescent="0.25">
      <c r="A18" t="str">
        <f t="shared" si="15"/>
        <v>Float Bar (C10x15.3) - 8.375</v>
      </c>
      <c r="B18">
        <f t="shared" si="16"/>
        <v>8.375</v>
      </c>
      <c r="C18" t="s">
        <v>4</v>
      </c>
      <c r="D18" t="s">
        <v>11</v>
      </c>
      <c r="E18" s="4" t="s">
        <v>23</v>
      </c>
      <c r="F18" s="4" t="str">
        <f t="shared" si="17"/>
        <v>U</v>
      </c>
      <c r="G18" s="4" t="str">
        <f t="shared" si="18"/>
        <v>S</v>
      </c>
      <c r="H18" s="4" t="str">
        <f t="shared" si="18"/>
        <v>S</v>
      </c>
      <c r="I18" s="4" t="s">
        <v>81</v>
      </c>
      <c r="J18" t="str">
        <f t="shared" si="19"/>
        <v>FLOAT BAR</v>
      </c>
    </row>
    <row r="19" spans="1:10" ht="15.75" customHeight="1" x14ac:dyDescent="0.25">
      <c r="A19" t="str">
        <f t="shared" si="15"/>
        <v>Float Bar (C12x20.7) - 10.375</v>
      </c>
      <c r="B19">
        <f t="shared" si="16"/>
        <v>10.375</v>
      </c>
      <c r="C19" t="s">
        <v>4</v>
      </c>
      <c r="D19" t="s">
        <v>75</v>
      </c>
      <c r="E19" s="4" t="s">
        <v>23</v>
      </c>
      <c r="F19" s="4" t="str">
        <f t="shared" si="17"/>
        <v>U</v>
      </c>
      <c r="G19" s="4" t="str">
        <f t="shared" si="18"/>
        <v>S</v>
      </c>
      <c r="H19" s="4" t="str">
        <f t="shared" si="18"/>
        <v>S</v>
      </c>
      <c r="I19" s="4" t="s">
        <v>81</v>
      </c>
      <c r="J19" t="str">
        <f t="shared" si="19"/>
        <v>FLOAT BAR</v>
      </c>
    </row>
    <row r="20" spans="1:10" ht="15.75" customHeight="1" x14ac:dyDescent="0.25">
      <c r="A20" t="str">
        <f t="shared" si="15"/>
        <v>Float Bar (C15x33.9) - 13.0625</v>
      </c>
      <c r="B20">
        <f t="shared" si="16"/>
        <v>13.0625</v>
      </c>
      <c r="C20" t="s">
        <v>4</v>
      </c>
      <c r="D20" t="s">
        <v>13</v>
      </c>
      <c r="E20" s="4" t="s">
        <v>23</v>
      </c>
      <c r="F20" s="4" t="str">
        <f t="shared" si="17"/>
        <v>U</v>
      </c>
      <c r="G20" s="4" t="str">
        <f t="shared" si="18"/>
        <v>S</v>
      </c>
      <c r="H20" s="4" t="str">
        <f t="shared" si="18"/>
        <v>S</v>
      </c>
      <c r="I20" s="4" t="s">
        <v>81</v>
      </c>
      <c r="J20" t="str">
        <f t="shared" si="19"/>
        <v>FLOAT BAR</v>
      </c>
    </row>
    <row r="21" spans="1:10" ht="15.75" customHeight="1" x14ac:dyDescent="0.25">
      <c r="A21" t="str">
        <f t="shared" si="15"/>
        <v>Float Bar (MC10x8.4) - 9.0625</v>
      </c>
      <c r="B21">
        <f t="shared" si="16"/>
        <v>9.0625</v>
      </c>
      <c r="C21" t="s">
        <v>4</v>
      </c>
      <c r="D21" t="s">
        <v>10</v>
      </c>
      <c r="E21" s="4" t="s">
        <v>23</v>
      </c>
      <c r="F21" s="4" t="str">
        <f t="shared" si="17"/>
        <v>U</v>
      </c>
      <c r="G21" s="4" t="str">
        <f t="shared" si="18"/>
        <v>S</v>
      </c>
      <c r="H21" s="4" t="str">
        <f t="shared" si="18"/>
        <v>S</v>
      </c>
      <c r="I21" s="4" t="s">
        <v>81</v>
      </c>
      <c r="J21" t="str">
        <f t="shared" si="19"/>
        <v>FLOAT BAR</v>
      </c>
    </row>
    <row r="22" spans="1:10" ht="15.75" customHeight="1" x14ac:dyDescent="0.25">
      <c r="A22" t="str">
        <f t="shared" si="15"/>
        <v>Float Bar (MC12x10.6) - 11.0625</v>
      </c>
      <c r="B22">
        <f t="shared" si="16"/>
        <v>11.0625</v>
      </c>
      <c r="C22" t="s">
        <v>4</v>
      </c>
      <c r="D22" t="s">
        <v>12</v>
      </c>
      <c r="E22" s="4" t="s">
        <v>23</v>
      </c>
      <c r="F22" s="4" t="str">
        <f t="shared" si="17"/>
        <v>U</v>
      </c>
      <c r="G22" s="4" t="str">
        <f t="shared" si="18"/>
        <v>S</v>
      </c>
      <c r="H22" s="4" t="str">
        <f t="shared" si="18"/>
        <v>S</v>
      </c>
      <c r="I22" s="4" t="s">
        <v>81</v>
      </c>
      <c r="J22" t="str">
        <f t="shared" si="19"/>
        <v>FLOAT BAR</v>
      </c>
    </row>
    <row r="23" spans="1:10" ht="15.75" customHeight="1" x14ac:dyDescent="0.25">
      <c r="A23" t="str">
        <f t="shared" si="15"/>
        <v>Float Bar (BC12x0.375) - 11</v>
      </c>
      <c r="B23">
        <f t="shared" si="16"/>
        <v>11</v>
      </c>
      <c r="C23" t="s">
        <v>4</v>
      </c>
      <c r="D23" t="s">
        <v>33</v>
      </c>
      <c r="E23" s="4" t="s">
        <v>23</v>
      </c>
      <c r="F23" s="4" t="str">
        <f t="shared" si="17"/>
        <v>U</v>
      </c>
      <c r="G23" s="4" t="str">
        <f t="shared" si="18"/>
        <v>S</v>
      </c>
      <c r="H23" s="4" t="str">
        <f t="shared" si="18"/>
        <v>S</v>
      </c>
      <c r="I23" s="4" t="s">
        <v>81</v>
      </c>
      <c r="J23" t="str">
        <f t="shared" si="19"/>
        <v>FLOAT BAR</v>
      </c>
    </row>
    <row r="24" spans="1:10" ht="15.75" customHeight="1" x14ac:dyDescent="0.25">
      <c r="A24" t="str">
        <f t="shared" si="15"/>
        <v>Float Bar (BC13x0.375) - 12</v>
      </c>
      <c r="B24">
        <f t="shared" si="16"/>
        <v>12</v>
      </c>
      <c r="C24" t="s">
        <v>4</v>
      </c>
      <c r="D24" t="s">
        <v>34</v>
      </c>
      <c r="E24" s="4" t="s">
        <v>23</v>
      </c>
      <c r="F24" s="4" t="str">
        <f t="shared" si="17"/>
        <v>U</v>
      </c>
      <c r="G24" s="4" t="str">
        <f t="shared" si="18"/>
        <v>S</v>
      </c>
      <c r="H24" s="4" t="str">
        <f t="shared" si="18"/>
        <v>S</v>
      </c>
      <c r="I24" s="4" t="s">
        <v>81</v>
      </c>
      <c r="J24" t="str">
        <f t="shared" si="19"/>
        <v>FLOAT BAR</v>
      </c>
    </row>
    <row r="25" spans="1:10" ht="15.75" customHeight="1" x14ac:dyDescent="0.25">
      <c r="A25" t="str">
        <f t="shared" si="15"/>
        <v>Float Bar (BC14x0.375) - 13</v>
      </c>
      <c r="B25">
        <f t="shared" si="16"/>
        <v>13</v>
      </c>
      <c r="C25" t="s">
        <v>4</v>
      </c>
      <c r="D25" t="s">
        <v>35</v>
      </c>
      <c r="E25" s="4" t="s">
        <v>23</v>
      </c>
      <c r="F25" s="4" t="str">
        <f t="shared" si="17"/>
        <v>U</v>
      </c>
      <c r="G25" s="4" t="str">
        <f t="shared" si="18"/>
        <v>S</v>
      </c>
      <c r="H25" s="4" t="str">
        <f t="shared" si="18"/>
        <v>S</v>
      </c>
      <c r="I25" s="4" t="s">
        <v>81</v>
      </c>
      <c r="J25" t="str">
        <f t="shared" si="19"/>
        <v>FLOAT BAR</v>
      </c>
    </row>
    <row r="26" spans="1:10" ht="15.75" customHeight="1" x14ac:dyDescent="0.25">
      <c r="A26" t="str">
        <f t="shared" si="15"/>
        <v>Float Bar (BC15x0.375) - 14</v>
      </c>
      <c r="B26">
        <f t="shared" si="16"/>
        <v>14</v>
      </c>
      <c r="C26" t="s">
        <v>4</v>
      </c>
      <c r="D26" t="s">
        <v>36</v>
      </c>
      <c r="E26" s="4" t="s">
        <v>23</v>
      </c>
      <c r="F26" s="4" t="str">
        <f t="shared" si="17"/>
        <v>U</v>
      </c>
      <c r="G26" s="4" t="str">
        <f t="shared" si="18"/>
        <v>S</v>
      </c>
      <c r="H26" s="4" t="str">
        <f t="shared" si="18"/>
        <v>S</v>
      </c>
      <c r="I26" s="4" t="s">
        <v>81</v>
      </c>
      <c r="J26" t="str">
        <f t="shared" si="19"/>
        <v>FLOAT BAR</v>
      </c>
    </row>
    <row r="27" spans="1:10" ht="15.75" customHeight="1" x14ac:dyDescent="0.25">
      <c r="A27" t="str">
        <f t="shared" si="15"/>
        <v>Float Bar (BC16x0.375) - 15</v>
      </c>
      <c r="B27">
        <f t="shared" si="16"/>
        <v>15</v>
      </c>
      <c r="C27" t="s">
        <v>4</v>
      </c>
      <c r="D27" t="s">
        <v>37</v>
      </c>
      <c r="E27" s="4" t="s">
        <v>23</v>
      </c>
      <c r="F27" s="4" t="str">
        <f t="shared" si="17"/>
        <v>U</v>
      </c>
      <c r="G27" s="4" t="str">
        <f t="shared" si="18"/>
        <v>S</v>
      </c>
      <c r="H27" s="4" t="str">
        <f t="shared" si="18"/>
        <v>S</v>
      </c>
      <c r="I27" s="4" t="s">
        <v>81</v>
      </c>
      <c r="J27" t="str">
        <f t="shared" si="19"/>
        <v>FLOAT BAR</v>
      </c>
    </row>
    <row r="28" spans="1:10" ht="15.75" customHeight="1" x14ac:dyDescent="0.25">
      <c r="A28" t="str">
        <f t="shared" si="15"/>
        <v>Float Bar (BC17x0.375) - 16</v>
      </c>
      <c r="B28">
        <f t="shared" si="16"/>
        <v>16</v>
      </c>
      <c r="C28" t="s">
        <v>4</v>
      </c>
      <c r="D28" t="s">
        <v>38</v>
      </c>
      <c r="E28" s="4" t="s">
        <v>23</v>
      </c>
      <c r="F28" s="4" t="str">
        <f t="shared" si="17"/>
        <v>U</v>
      </c>
      <c r="G28" s="4" t="str">
        <f t="shared" si="18"/>
        <v>S</v>
      </c>
      <c r="H28" s="4" t="str">
        <f t="shared" si="18"/>
        <v>S</v>
      </c>
      <c r="I28" s="4" t="s">
        <v>81</v>
      </c>
      <c r="J28" t="str">
        <f t="shared" si="19"/>
        <v>FLOAT BAR</v>
      </c>
    </row>
    <row r="29" spans="1:10" ht="15.75" customHeight="1" x14ac:dyDescent="0.25">
      <c r="A29" t="str">
        <f t="shared" si="15"/>
        <v>Float Bar (BC18x0.375) - 17</v>
      </c>
      <c r="B29">
        <f t="shared" si="16"/>
        <v>17</v>
      </c>
      <c r="C29" t="s">
        <v>4</v>
      </c>
      <c r="D29" t="s">
        <v>39</v>
      </c>
      <c r="E29" s="4" t="s">
        <v>23</v>
      </c>
      <c r="F29" s="4" t="str">
        <f t="shared" si="17"/>
        <v>U</v>
      </c>
      <c r="G29" s="4" t="str">
        <f t="shared" ref="G29:H49" si="20">IF($E29="Yes","U","S")</f>
        <v>S</v>
      </c>
      <c r="H29" s="4" t="str">
        <f t="shared" si="20"/>
        <v>S</v>
      </c>
      <c r="I29" s="4" t="s">
        <v>81</v>
      </c>
      <c r="J29" t="str">
        <f t="shared" si="19"/>
        <v>FLOAT BAR</v>
      </c>
    </row>
    <row r="30" spans="1:10" ht="15.75" customHeight="1" x14ac:dyDescent="0.25">
      <c r="A30" t="str">
        <f t="shared" si="15"/>
        <v>Float Bar (BC19x0.375) - 18</v>
      </c>
      <c r="B30">
        <f t="shared" si="16"/>
        <v>18</v>
      </c>
      <c r="C30" t="s">
        <v>4</v>
      </c>
      <c r="D30" t="s">
        <v>40</v>
      </c>
      <c r="E30" s="4" t="s">
        <v>23</v>
      </c>
      <c r="F30" s="4" t="str">
        <f t="shared" si="17"/>
        <v>U</v>
      </c>
      <c r="G30" s="4" t="str">
        <f t="shared" si="20"/>
        <v>S</v>
      </c>
      <c r="H30" s="4" t="str">
        <f t="shared" si="20"/>
        <v>S</v>
      </c>
      <c r="I30" s="4" t="s">
        <v>81</v>
      </c>
      <c r="J30" t="str">
        <f t="shared" si="19"/>
        <v>FLOAT BAR</v>
      </c>
    </row>
    <row r="31" spans="1:10" ht="15.75" customHeight="1" x14ac:dyDescent="0.25">
      <c r="A31" t="str">
        <f t="shared" si="15"/>
        <v>Float Bar (BC20x0.375) - 19</v>
      </c>
      <c r="B31">
        <f t="shared" si="16"/>
        <v>19</v>
      </c>
      <c r="C31" t="s">
        <v>4</v>
      </c>
      <c r="D31" t="s">
        <v>41</v>
      </c>
      <c r="E31" s="4" t="s">
        <v>23</v>
      </c>
      <c r="F31" s="4" t="str">
        <f t="shared" si="17"/>
        <v>U</v>
      </c>
      <c r="G31" s="4" t="str">
        <f t="shared" si="20"/>
        <v>S</v>
      </c>
      <c r="H31" s="4" t="str">
        <f t="shared" si="20"/>
        <v>S</v>
      </c>
      <c r="I31" s="4" t="s">
        <v>81</v>
      </c>
      <c r="J31" t="str">
        <f t="shared" si="19"/>
        <v>FLOAT BAR</v>
      </c>
    </row>
    <row r="32" spans="1:10" ht="15.75" customHeight="1" x14ac:dyDescent="0.25">
      <c r="A32" t="str">
        <f t="shared" si="15"/>
        <v>Float Bar (BC21x0.375) - 20</v>
      </c>
      <c r="B32">
        <f t="shared" si="16"/>
        <v>20</v>
      </c>
      <c r="C32" t="s">
        <v>4</v>
      </c>
      <c r="D32" t="s">
        <v>42</v>
      </c>
      <c r="E32" s="4" t="s">
        <v>23</v>
      </c>
      <c r="F32" s="4" t="str">
        <f t="shared" si="17"/>
        <v>U</v>
      </c>
      <c r="G32" s="4" t="str">
        <f t="shared" si="20"/>
        <v>S</v>
      </c>
      <c r="H32" s="4" t="str">
        <f t="shared" si="20"/>
        <v>S</v>
      </c>
      <c r="I32" s="4" t="s">
        <v>81</v>
      </c>
      <c r="J32" t="str">
        <f t="shared" si="19"/>
        <v>FLOAT BAR</v>
      </c>
    </row>
    <row r="33" spans="1:10" ht="15.75" customHeight="1" x14ac:dyDescent="0.25">
      <c r="A33" t="str">
        <f t="shared" si="15"/>
        <v>Float Bar (BC22x0.375) - 21</v>
      </c>
      <c r="B33">
        <f t="shared" si="16"/>
        <v>21</v>
      </c>
      <c r="C33" t="s">
        <v>4</v>
      </c>
      <c r="D33" t="s">
        <v>43</v>
      </c>
      <c r="E33" s="4" t="s">
        <v>23</v>
      </c>
      <c r="F33" s="4" t="str">
        <f t="shared" si="17"/>
        <v>U</v>
      </c>
      <c r="G33" s="4" t="str">
        <f t="shared" si="20"/>
        <v>S</v>
      </c>
      <c r="H33" s="4" t="str">
        <f t="shared" si="20"/>
        <v>S</v>
      </c>
      <c r="I33" s="4" t="s">
        <v>81</v>
      </c>
      <c r="J33" t="str">
        <f t="shared" si="19"/>
        <v>FLOAT BAR</v>
      </c>
    </row>
    <row r="34" spans="1:10" ht="15.75" customHeight="1" x14ac:dyDescent="0.25">
      <c r="A34" t="str">
        <f t="shared" si="15"/>
        <v>Float Bar (BC23x0.375) - 22</v>
      </c>
      <c r="B34">
        <f t="shared" si="16"/>
        <v>22</v>
      </c>
      <c r="C34" t="s">
        <v>4</v>
      </c>
      <c r="D34" t="s">
        <v>44</v>
      </c>
      <c r="E34" s="4" t="s">
        <v>23</v>
      </c>
      <c r="F34" s="4" t="str">
        <f t="shared" si="17"/>
        <v>U</v>
      </c>
      <c r="G34" s="4" t="str">
        <f t="shared" si="20"/>
        <v>S</v>
      </c>
      <c r="H34" s="4" t="str">
        <f t="shared" si="20"/>
        <v>S</v>
      </c>
      <c r="I34" s="4" t="s">
        <v>81</v>
      </c>
      <c r="J34" t="str">
        <f t="shared" si="19"/>
        <v>FLOAT BAR</v>
      </c>
    </row>
    <row r="35" spans="1:10" ht="15.75" customHeight="1" x14ac:dyDescent="0.25">
      <c r="A35" t="str">
        <f t="shared" si="15"/>
        <v>Float Bar (BC24x0.375) - 23</v>
      </c>
      <c r="B35">
        <f t="shared" si="16"/>
        <v>23</v>
      </c>
      <c r="C35" t="s">
        <v>4</v>
      </c>
      <c r="D35" t="s">
        <v>45</v>
      </c>
      <c r="E35" s="4" t="s">
        <v>23</v>
      </c>
      <c r="F35" s="4" t="str">
        <f t="shared" si="17"/>
        <v>U</v>
      </c>
      <c r="G35" s="4" t="str">
        <f t="shared" si="20"/>
        <v>S</v>
      </c>
      <c r="H35" s="4" t="str">
        <f t="shared" si="20"/>
        <v>S</v>
      </c>
      <c r="I35" s="4" t="s">
        <v>81</v>
      </c>
      <c r="J35" t="str">
        <f t="shared" si="19"/>
        <v>FLOAT BAR</v>
      </c>
    </row>
    <row r="36" spans="1:10" ht="15.75" customHeight="1" x14ac:dyDescent="0.25">
      <c r="A36" t="str">
        <f t="shared" si="15"/>
        <v>Float Bar (BC25x0.375) - 24</v>
      </c>
      <c r="B36">
        <f t="shared" si="16"/>
        <v>24</v>
      </c>
      <c r="C36" t="s">
        <v>4</v>
      </c>
      <c r="D36" t="s">
        <v>46</v>
      </c>
      <c r="E36" s="4" t="s">
        <v>23</v>
      </c>
      <c r="F36" s="4" t="str">
        <f t="shared" si="17"/>
        <v>U</v>
      </c>
      <c r="G36" s="4" t="str">
        <f t="shared" si="20"/>
        <v>S</v>
      </c>
      <c r="H36" s="4" t="str">
        <f t="shared" si="20"/>
        <v>S</v>
      </c>
      <c r="I36" s="4" t="s">
        <v>81</v>
      </c>
      <c r="J36" t="str">
        <f t="shared" si="19"/>
        <v>FLOAT BAR</v>
      </c>
    </row>
    <row r="37" spans="1:10" ht="15.75" customHeight="1" x14ac:dyDescent="0.25">
      <c r="A37" t="str">
        <f t="shared" si="15"/>
        <v>Float Bar (BC26x0.375) - 25</v>
      </c>
      <c r="B37">
        <f t="shared" si="16"/>
        <v>25</v>
      </c>
      <c r="C37" t="s">
        <v>4</v>
      </c>
      <c r="D37" t="s">
        <v>47</v>
      </c>
      <c r="E37" s="4" t="s">
        <v>23</v>
      </c>
      <c r="F37" s="4" t="str">
        <f t="shared" si="17"/>
        <v>U</v>
      </c>
      <c r="G37" s="4" t="str">
        <f t="shared" si="20"/>
        <v>S</v>
      </c>
      <c r="H37" s="4" t="str">
        <f t="shared" si="20"/>
        <v>S</v>
      </c>
      <c r="I37" s="4" t="s">
        <v>81</v>
      </c>
      <c r="J37" t="str">
        <f t="shared" si="19"/>
        <v>FLOAT BAR</v>
      </c>
    </row>
    <row r="38" spans="1:10" ht="15.75" customHeight="1" x14ac:dyDescent="0.25">
      <c r="A38" t="str">
        <f t="shared" si="15"/>
        <v>Float Bar (BC27x0.375) - 26</v>
      </c>
      <c r="B38">
        <f t="shared" si="16"/>
        <v>26</v>
      </c>
      <c r="C38" t="s">
        <v>4</v>
      </c>
      <c r="D38" t="s">
        <v>65</v>
      </c>
      <c r="E38" s="4" t="s">
        <v>23</v>
      </c>
      <c r="F38" s="4" t="str">
        <f t="shared" si="17"/>
        <v>U</v>
      </c>
      <c r="G38" s="4" t="str">
        <f t="shared" si="20"/>
        <v>S</v>
      </c>
      <c r="H38" s="4" t="str">
        <f t="shared" si="20"/>
        <v>S</v>
      </c>
      <c r="I38" s="4" t="s">
        <v>81</v>
      </c>
      <c r="J38" t="str">
        <f t="shared" si="19"/>
        <v>FLOAT BAR</v>
      </c>
    </row>
    <row r="39" spans="1:10" ht="15.75" customHeight="1" x14ac:dyDescent="0.25">
      <c r="A39" t="str">
        <f t="shared" si="15"/>
        <v>Float Bar (BC28x0.375) - 27</v>
      </c>
      <c r="B39">
        <f t="shared" si="16"/>
        <v>27</v>
      </c>
      <c r="C39" t="s">
        <v>4</v>
      </c>
      <c r="D39" t="s">
        <v>66</v>
      </c>
      <c r="E39" s="4" t="s">
        <v>23</v>
      </c>
      <c r="F39" s="4" t="str">
        <f t="shared" si="17"/>
        <v>U</v>
      </c>
      <c r="G39" s="4" t="str">
        <f t="shared" si="20"/>
        <v>S</v>
      </c>
      <c r="H39" s="4" t="str">
        <f t="shared" si="20"/>
        <v>S</v>
      </c>
      <c r="I39" s="4" t="s">
        <v>81</v>
      </c>
      <c r="J39" t="str">
        <f t="shared" si="19"/>
        <v>FLOAT BAR</v>
      </c>
    </row>
    <row r="40" spans="1:10" ht="15.75" customHeight="1" x14ac:dyDescent="0.25">
      <c r="A40" t="str">
        <f t="shared" si="15"/>
        <v>Float Bar (BC29x0.375) - 28</v>
      </c>
      <c r="B40">
        <f t="shared" si="16"/>
        <v>28</v>
      </c>
      <c r="C40" t="s">
        <v>4</v>
      </c>
      <c r="D40" t="s">
        <v>67</v>
      </c>
      <c r="E40" s="4" t="s">
        <v>23</v>
      </c>
      <c r="F40" s="4" t="str">
        <f t="shared" si="17"/>
        <v>U</v>
      </c>
      <c r="G40" s="4" t="str">
        <f t="shared" si="20"/>
        <v>S</v>
      </c>
      <c r="H40" s="4" t="str">
        <f t="shared" si="20"/>
        <v>S</v>
      </c>
      <c r="I40" s="4" t="s">
        <v>81</v>
      </c>
      <c r="J40" t="str">
        <f t="shared" si="19"/>
        <v>FLOAT BAR</v>
      </c>
    </row>
    <row r="41" spans="1:10" ht="15.75" customHeight="1" x14ac:dyDescent="0.25">
      <c r="A41" t="str">
        <f t="shared" si="15"/>
        <v>Float Bar (BC30x0.375) - 29</v>
      </c>
      <c r="B41">
        <f t="shared" si="16"/>
        <v>29</v>
      </c>
      <c r="C41" t="s">
        <v>4</v>
      </c>
      <c r="D41" t="s">
        <v>68</v>
      </c>
      <c r="E41" s="4" t="s">
        <v>23</v>
      </c>
      <c r="F41" s="4" t="str">
        <f t="shared" si="17"/>
        <v>U</v>
      </c>
      <c r="G41" s="4" t="str">
        <f t="shared" si="20"/>
        <v>S</v>
      </c>
      <c r="H41" s="4" t="str">
        <f t="shared" si="20"/>
        <v>S</v>
      </c>
      <c r="I41" s="4" t="s">
        <v>81</v>
      </c>
      <c r="J41" t="str">
        <f t="shared" si="19"/>
        <v>FLOAT BAR</v>
      </c>
    </row>
    <row r="42" spans="1:10" ht="15.75" customHeight="1" x14ac:dyDescent="0.25">
      <c r="A42" t="str">
        <f t="shared" si="15"/>
        <v>Float Bar (BC31x0.375) - 30</v>
      </c>
      <c r="B42">
        <f t="shared" si="16"/>
        <v>30</v>
      </c>
      <c r="C42" t="s">
        <v>4</v>
      </c>
      <c r="D42" t="s">
        <v>69</v>
      </c>
      <c r="E42" s="4" t="s">
        <v>23</v>
      </c>
      <c r="F42" s="4" t="str">
        <f t="shared" si="17"/>
        <v>U</v>
      </c>
      <c r="G42" s="4" t="str">
        <f t="shared" si="20"/>
        <v>S</v>
      </c>
      <c r="H42" s="4" t="str">
        <f t="shared" si="20"/>
        <v>S</v>
      </c>
      <c r="I42" s="4" t="s">
        <v>81</v>
      </c>
      <c r="J42" t="str">
        <f t="shared" si="19"/>
        <v>FLOAT BAR</v>
      </c>
    </row>
    <row r="43" spans="1:10" ht="15.75" customHeight="1" x14ac:dyDescent="0.25">
      <c r="A43" t="str">
        <f t="shared" si="15"/>
        <v>Float Bar (BC32x0.375) - 31</v>
      </c>
      <c r="B43">
        <f t="shared" si="16"/>
        <v>31</v>
      </c>
      <c r="C43" t="s">
        <v>4</v>
      </c>
      <c r="D43" t="s">
        <v>70</v>
      </c>
      <c r="E43" s="4" t="s">
        <v>23</v>
      </c>
      <c r="F43" s="4" t="str">
        <f t="shared" si="17"/>
        <v>U</v>
      </c>
      <c r="G43" s="4" t="str">
        <f t="shared" si="20"/>
        <v>S</v>
      </c>
      <c r="H43" s="4" t="str">
        <f t="shared" si="20"/>
        <v>S</v>
      </c>
      <c r="I43" s="4" t="s">
        <v>81</v>
      </c>
      <c r="J43" t="str">
        <f t="shared" si="19"/>
        <v>FLOAT BAR</v>
      </c>
    </row>
    <row r="44" spans="1:10" ht="15.75" customHeight="1" x14ac:dyDescent="0.25">
      <c r="A44" t="str">
        <f t="shared" si="15"/>
        <v>Float Bar (BC33x0.375) - 32</v>
      </c>
      <c r="B44">
        <f t="shared" si="16"/>
        <v>32</v>
      </c>
      <c r="C44" t="s">
        <v>4</v>
      </c>
      <c r="D44" t="s">
        <v>71</v>
      </c>
      <c r="E44" s="4" t="s">
        <v>23</v>
      </c>
      <c r="F44" s="4" t="str">
        <f t="shared" si="17"/>
        <v>U</v>
      </c>
      <c r="G44" s="4" t="str">
        <f t="shared" si="20"/>
        <v>S</v>
      </c>
      <c r="H44" s="4" t="str">
        <f t="shared" si="20"/>
        <v>S</v>
      </c>
      <c r="I44" s="4" t="s">
        <v>81</v>
      </c>
      <c r="J44" t="str">
        <f t="shared" si="19"/>
        <v>FLOAT BAR</v>
      </c>
    </row>
    <row r="45" spans="1:10" x14ac:dyDescent="0.25">
      <c r="A45" t="str">
        <f t="shared" ref="A45:A80" si="21">CONCATENATE(C45," Bar (",IF(E45="No",D45,"Custom"),") - ",IF(E45="Yes","Custom",B45))</f>
        <v>Float Bar (BC34x0.375) - 33</v>
      </c>
      <c r="B45">
        <f t="shared" ref="B45:B80" si="22">IF(E45&lt;&gt;"Yes",VLOOKUP(D45,HDR_Support_Table,IF(C45="Float",5,2),FALSE),35)</f>
        <v>33</v>
      </c>
      <c r="C45" t="s">
        <v>4</v>
      </c>
      <c r="D45" t="s">
        <v>72</v>
      </c>
      <c r="E45" s="4" t="s">
        <v>23</v>
      </c>
      <c r="F45" s="4" t="str">
        <f t="shared" ref="F45:F86" si="23">IF($E45="No","U","S")</f>
        <v>U</v>
      </c>
      <c r="G45" s="4" t="str">
        <f t="shared" si="20"/>
        <v>S</v>
      </c>
      <c r="H45" s="4" t="str">
        <f t="shared" si="20"/>
        <v>S</v>
      </c>
      <c r="I45" s="4" t="s">
        <v>81</v>
      </c>
      <c r="J45" t="str">
        <f t="shared" si="19"/>
        <v>FLOAT BAR</v>
      </c>
    </row>
    <row r="46" spans="1:10" x14ac:dyDescent="0.25">
      <c r="A46" t="str">
        <f t="shared" si="21"/>
        <v>Float Bar (BC35x0.375) - 34</v>
      </c>
      <c r="B46">
        <f t="shared" si="22"/>
        <v>34</v>
      </c>
      <c r="C46" t="s">
        <v>4</v>
      </c>
      <c r="D46" t="s">
        <v>73</v>
      </c>
      <c r="E46" s="4" t="s">
        <v>23</v>
      </c>
      <c r="F46" s="4" t="str">
        <f t="shared" si="23"/>
        <v>U</v>
      </c>
      <c r="G46" s="4" t="str">
        <f t="shared" si="20"/>
        <v>S</v>
      </c>
      <c r="H46" s="4" t="str">
        <f t="shared" si="20"/>
        <v>S</v>
      </c>
      <c r="I46" s="4" t="s">
        <v>81</v>
      </c>
      <c r="J46" t="str">
        <f t="shared" si="19"/>
        <v>FLOAT BAR</v>
      </c>
    </row>
    <row r="47" spans="1:10" x14ac:dyDescent="0.25">
      <c r="A47" t="str">
        <f t="shared" si="21"/>
        <v>Float Bar (BC36x0.375) - 35</v>
      </c>
      <c r="B47">
        <f t="shared" si="22"/>
        <v>35</v>
      </c>
      <c r="C47" t="s">
        <v>4</v>
      </c>
      <c r="D47" t="s">
        <v>74</v>
      </c>
      <c r="E47" s="4" t="s">
        <v>23</v>
      </c>
      <c r="F47" s="4" t="str">
        <f t="shared" si="23"/>
        <v>U</v>
      </c>
      <c r="G47" s="4" t="str">
        <f t="shared" si="20"/>
        <v>S</v>
      </c>
      <c r="H47" s="4" t="str">
        <f t="shared" si="20"/>
        <v>S</v>
      </c>
      <c r="I47" s="4" t="s">
        <v>81</v>
      </c>
      <c r="J47" t="str">
        <f t="shared" si="19"/>
        <v>FLOAT BAR</v>
      </c>
    </row>
    <row r="48" spans="1:10" x14ac:dyDescent="0.25">
      <c r="A48" s="1" t="str">
        <f t="shared" si="21"/>
        <v>Float Bar (Custom) - Custom</v>
      </c>
      <c r="B48">
        <f t="shared" si="22"/>
        <v>35</v>
      </c>
      <c r="C48" t="s">
        <v>4</v>
      </c>
      <c r="D48" t="s">
        <v>74</v>
      </c>
      <c r="E48" s="4" t="s">
        <v>26</v>
      </c>
      <c r="F48" s="4" t="str">
        <f t="shared" si="23"/>
        <v>S</v>
      </c>
      <c r="G48" s="4" t="str">
        <f t="shared" si="20"/>
        <v>U</v>
      </c>
      <c r="H48" s="4" t="str">
        <f t="shared" si="20"/>
        <v>U</v>
      </c>
      <c r="I48" s="4" t="s">
        <v>81</v>
      </c>
      <c r="J48" t="str">
        <f t="shared" si="19"/>
        <v>FLOAT BAR</v>
      </c>
    </row>
    <row r="49" spans="1:24" x14ac:dyDescent="0.25">
      <c r="A49" s="2" t="str">
        <f>CONCATENATE(C49," Bar (",IF(E49="No",D49,"Custom"),") - ",IF(E49="Yes","Custom Rear",B49))</f>
        <v>Float Bar (Custom) - Custom Rear</v>
      </c>
      <c r="B49" s="2">
        <f t="shared" ref="B49:B51" si="24">IF(E49&lt;&gt;"Yes",VLOOKUP(D49,HDR_Support_Table,IF(C49="Float",5,2),FALSE),35)</f>
        <v>35</v>
      </c>
      <c r="C49" s="2" t="s">
        <v>4</v>
      </c>
      <c r="D49" s="2" t="s">
        <v>74</v>
      </c>
      <c r="E49" s="5" t="s">
        <v>26</v>
      </c>
      <c r="F49" s="5" t="str">
        <f t="shared" si="23"/>
        <v>S</v>
      </c>
      <c r="G49" s="5" t="str">
        <f t="shared" si="20"/>
        <v>U</v>
      </c>
      <c r="H49" s="5" t="str">
        <f t="shared" si="20"/>
        <v>U</v>
      </c>
      <c r="I49" s="4" t="s">
        <v>81</v>
      </c>
      <c r="J49" s="2" t="str">
        <f t="shared" ref="J49:J51" si="25">CONCATENATE(UPPER(C49)," BAR")</f>
        <v>FLOAT BAR</v>
      </c>
      <c r="K49" s="16"/>
      <c r="L49" s="16"/>
      <c r="M49" s="16"/>
      <c r="N49" s="16"/>
      <c r="O49" s="16"/>
      <c r="P49" s="16"/>
      <c r="X49" s="16"/>
    </row>
    <row r="50" spans="1:24" x14ac:dyDescent="0.25">
      <c r="A50" t="str">
        <f t="shared" ref="A50" si="26">CONCATENATE(C50," Bar (",IF(E50="No",D50,"Custom"),") - ",IF(E50="Yes","Custom",B50))</f>
        <v>Weld Bar (C3x4.1) - 1.625</v>
      </c>
      <c r="B50">
        <f t="shared" ref="B50" si="27">IF(E50&lt;&gt;"Yes",VLOOKUP(D50,HDR_Support_Table,IF(C50="Float",5,2),FALSE),35)</f>
        <v>1.625</v>
      </c>
      <c r="C50" t="s">
        <v>20</v>
      </c>
      <c r="D50" t="s">
        <v>77</v>
      </c>
      <c r="E50" s="4" t="s">
        <v>23</v>
      </c>
      <c r="F50" s="4" t="str">
        <f t="shared" si="23"/>
        <v>U</v>
      </c>
      <c r="G50" s="4" t="str">
        <f t="shared" ref="G50:H72" si="28">IF($E50="Yes","U","S")</f>
        <v>S</v>
      </c>
      <c r="H50" s="4" t="str">
        <f t="shared" si="28"/>
        <v>S</v>
      </c>
      <c r="I50" s="4" t="s">
        <v>81</v>
      </c>
      <c r="J50" t="str">
        <f t="shared" ref="J50" si="29">CONCATENATE(UPPER(C50)," BAR")</f>
        <v>WELD BAR</v>
      </c>
    </row>
    <row r="51" spans="1:24" x14ac:dyDescent="0.25">
      <c r="A51" t="str">
        <f t="shared" si="21"/>
        <v>Weld Bar (C4x5.4) - 2.5</v>
      </c>
      <c r="B51">
        <f t="shared" si="24"/>
        <v>2.5</v>
      </c>
      <c r="C51" t="s">
        <v>20</v>
      </c>
      <c r="D51" t="s">
        <v>78</v>
      </c>
      <c r="E51" s="4" t="s">
        <v>23</v>
      </c>
      <c r="F51" s="4" t="str">
        <f t="shared" si="23"/>
        <v>U</v>
      </c>
      <c r="G51" s="4" t="str">
        <f t="shared" si="28"/>
        <v>S</v>
      </c>
      <c r="H51" s="4" t="str">
        <f t="shared" si="28"/>
        <v>S</v>
      </c>
      <c r="I51" s="4" t="s">
        <v>81</v>
      </c>
      <c r="J51" t="str">
        <f t="shared" si="25"/>
        <v>WELD BAR</v>
      </c>
    </row>
    <row r="52" spans="1:24" ht="15.75" customHeight="1" x14ac:dyDescent="0.25">
      <c r="A52" t="str">
        <f t="shared" si="21"/>
        <v>Weld Bar (C6x8.2) - 4.5</v>
      </c>
      <c r="B52">
        <f t="shared" si="22"/>
        <v>4.5</v>
      </c>
      <c r="C52" t="s">
        <v>20</v>
      </c>
      <c r="D52" t="s">
        <v>76</v>
      </c>
      <c r="E52" s="4" t="s">
        <v>23</v>
      </c>
      <c r="F52" s="4" t="str">
        <f t="shared" si="23"/>
        <v>U</v>
      </c>
      <c r="G52" s="4" t="str">
        <f t="shared" si="28"/>
        <v>S</v>
      </c>
      <c r="H52" s="4" t="str">
        <f t="shared" si="28"/>
        <v>S</v>
      </c>
      <c r="I52" s="4" t="s">
        <v>81</v>
      </c>
      <c r="J52" t="str">
        <f t="shared" ref="J52:J72" si="30">CONCATENATE(UPPER(C52)," BAR")</f>
        <v>WELD BAR</v>
      </c>
    </row>
    <row r="53" spans="1:24" ht="15.75" customHeight="1" x14ac:dyDescent="0.25">
      <c r="A53" t="str">
        <f t="shared" si="21"/>
        <v>Weld Bar (C7x9.8) - 5.25</v>
      </c>
      <c r="B53">
        <f t="shared" ref="B53" si="31">IF(E53&lt;&gt;"Yes",VLOOKUP(D53,HDR_Support_Table,IF(C53="Float",5,2),FALSE),35)</f>
        <v>5.25</v>
      </c>
      <c r="C53" t="s">
        <v>20</v>
      </c>
      <c r="D53" t="s">
        <v>79</v>
      </c>
      <c r="E53" s="4" t="s">
        <v>23</v>
      </c>
      <c r="F53" s="4" t="str">
        <f t="shared" si="23"/>
        <v>U</v>
      </c>
      <c r="G53" s="4" t="str">
        <f t="shared" si="28"/>
        <v>S</v>
      </c>
      <c r="H53" s="4" t="str">
        <f t="shared" si="28"/>
        <v>S</v>
      </c>
      <c r="I53" s="4" t="s">
        <v>81</v>
      </c>
      <c r="J53" t="str">
        <f t="shared" ref="J53" si="32">CONCATENATE(UPPER(C53)," BAR")</f>
        <v>WELD BAR</v>
      </c>
    </row>
    <row r="54" spans="1:24" ht="15.75" customHeight="1" x14ac:dyDescent="0.25">
      <c r="A54" s="1" t="str">
        <f t="shared" si="21"/>
        <v>Weld Bar (C8x11.5) - 6.125</v>
      </c>
      <c r="B54">
        <f t="shared" si="22"/>
        <v>6.125</v>
      </c>
      <c r="C54" t="s">
        <v>20</v>
      </c>
      <c r="D54" t="s">
        <v>9</v>
      </c>
      <c r="E54" s="4" t="s">
        <v>23</v>
      </c>
      <c r="F54" s="4" t="str">
        <f t="shared" si="23"/>
        <v>U</v>
      </c>
      <c r="G54" s="4" t="str">
        <f t="shared" si="28"/>
        <v>S</v>
      </c>
      <c r="H54" s="4" t="str">
        <f t="shared" si="28"/>
        <v>S</v>
      </c>
      <c r="I54" s="4" t="s">
        <v>81</v>
      </c>
      <c r="J54" t="str">
        <f t="shared" si="30"/>
        <v>WELD BAR</v>
      </c>
    </row>
    <row r="55" spans="1:24" ht="15.75" customHeight="1" x14ac:dyDescent="0.25">
      <c r="A55" s="1" t="str">
        <f t="shared" si="21"/>
        <v>Weld Bar (C10x15.3) - 7</v>
      </c>
      <c r="B55">
        <f t="shared" si="22"/>
        <v>7</v>
      </c>
      <c r="C55" t="s">
        <v>20</v>
      </c>
      <c r="D55" t="s">
        <v>11</v>
      </c>
      <c r="E55" s="4" t="s">
        <v>23</v>
      </c>
      <c r="F55" s="4" t="str">
        <f t="shared" si="23"/>
        <v>U</v>
      </c>
      <c r="G55" s="4" t="str">
        <f t="shared" si="28"/>
        <v>S</v>
      </c>
      <c r="H55" s="4" t="str">
        <f t="shared" si="28"/>
        <v>S</v>
      </c>
      <c r="I55" s="4" t="s">
        <v>81</v>
      </c>
      <c r="J55" t="str">
        <f t="shared" si="30"/>
        <v>WELD BAR</v>
      </c>
    </row>
    <row r="56" spans="1:24" ht="15.75" customHeight="1" x14ac:dyDescent="0.25">
      <c r="A56" s="1" t="str">
        <f t="shared" si="21"/>
        <v>Weld Bar (C12x20.7) - 9.5</v>
      </c>
      <c r="B56">
        <f t="shared" si="22"/>
        <v>9.5</v>
      </c>
      <c r="C56" t="s">
        <v>20</v>
      </c>
      <c r="D56" t="s">
        <v>75</v>
      </c>
      <c r="E56" s="4" t="s">
        <v>23</v>
      </c>
      <c r="F56" s="4" t="str">
        <f t="shared" si="23"/>
        <v>U</v>
      </c>
      <c r="G56" s="4" t="str">
        <f t="shared" si="28"/>
        <v>S</v>
      </c>
      <c r="H56" s="4" t="str">
        <f t="shared" si="28"/>
        <v>S</v>
      </c>
      <c r="I56" s="4" t="s">
        <v>81</v>
      </c>
      <c r="J56" t="str">
        <f t="shared" si="30"/>
        <v>WELD BAR</v>
      </c>
    </row>
    <row r="57" spans="1:24" ht="15.75" customHeight="1" x14ac:dyDescent="0.25">
      <c r="A57" s="1" t="str">
        <f t="shared" si="21"/>
        <v>Weld Bar (C15x33.9) - 11</v>
      </c>
      <c r="B57">
        <f t="shared" si="22"/>
        <v>11</v>
      </c>
      <c r="C57" t="s">
        <v>20</v>
      </c>
      <c r="D57" t="s">
        <v>13</v>
      </c>
      <c r="E57" s="4" t="s">
        <v>23</v>
      </c>
      <c r="F57" s="4" t="str">
        <f t="shared" si="23"/>
        <v>U</v>
      </c>
      <c r="G57" s="4" t="str">
        <f t="shared" si="28"/>
        <v>S</v>
      </c>
      <c r="H57" s="4" t="str">
        <f t="shared" si="28"/>
        <v>S</v>
      </c>
      <c r="I57" s="4" t="s">
        <v>81</v>
      </c>
      <c r="J57" t="str">
        <f t="shared" si="30"/>
        <v>WELD BAR</v>
      </c>
    </row>
    <row r="58" spans="1:24" ht="15.75" customHeight="1" x14ac:dyDescent="0.25">
      <c r="A58" s="1" t="str">
        <f t="shared" si="21"/>
        <v>Weld Bar (MC10x8.4) - 8.5</v>
      </c>
      <c r="B58">
        <f t="shared" si="22"/>
        <v>8.5</v>
      </c>
      <c r="C58" t="s">
        <v>20</v>
      </c>
      <c r="D58" t="s">
        <v>10</v>
      </c>
      <c r="E58" s="4" t="s">
        <v>23</v>
      </c>
      <c r="F58" s="4" t="str">
        <f t="shared" si="23"/>
        <v>U</v>
      </c>
      <c r="G58" s="4" t="str">
        <f t="shared" si="28"/>
        <v>S</v>
      </c>
      <c r="H58" s="4" t="str">
        <f t="shared" si="28"/>
        <v>S</v>
      </c>
      <c r="I58" s="4" t="s">
        <v>81</v>
      </c>
      <c r="J58" t="str">
        <f t="shared" si="30"/>
        <v>WELD BAR</v>
      </c>
    </row>
    <row r="59" spans="1:24" ht="15.75" customHeight="1" x14ac:dyDescent="0.25">
      <c r="A59" s="1" t="str">
        <f t="shared" si="21"/>
        <v>Weld Bar (MC12x10.6) - 9.5</v>
      </c>
      <c r="B59">
        <f t="shared" si="22"/>
        <v>9.5</v>
      </c>
      <c r="C59" t="s">
        <v>20</v>
      </c>
      <c r="D59" t="s">
        <v>12</v>
      </c>
      <c r="E59" s="4" t="s">
        <v>23</v>
      </c>
      <c r="F59" s="4" t="str">
        <f t="shared" si="23"/>
        <v>U</v>
      </c>
      <c r="G59" s="4" t="str">
        <f t="shared" si="28"/>
        <v>S</v>
      </c>
      <c r="H59" s="4" t="str">
        <f t="shared" si="28"/>
        <v>S</v>
      </c>
      <c r="I59" s="4" t="s">
        <v>81</v>
      </c>
      <c r="J59" t="str">
        <f t="shared" si="30"/>
        <v>WELD BAR</v>
      </c>
    </row>
    <row r="60" spans="1:24" ht="15.75" customHeight="1" x14ac:dyDescent="0.25">
      <c r="A60" s="1" t="str">
        <f t="shared" si="21"/>
        <v>Weld Bar (BC12x0.375) - 10.5</v>
      </c>
      <c r="B60">
        <f t="shared" si="22"/>
        <v>10.5</v>
      </c>
      <c r="C60" t="s">
        <v>20</v>
      </c>
      <c r="D60" t="s">
        <v>33</v>
      </c>
      <c r="E60" s="4" t="s">
        <v>23</v>
      </c>
      <c r="F60" s="4" t="str">
        <f t="shared" si="23"/>
        <v>U</v>
      </c>
      <c r="G60" s="4" t="str">
        <f t="shared" si="28"/>
        <v>S</v>
      </c>
      <c r="H60" s="4" t="str">
        <f t="shared" si="28"/>
        <v>S</v>
      </c>
      <c r="I60" s="4" t="s">
        <v>81</v>
      </c>
      <c r="J60" t="str">
        <f t="shared" si="30"/>
        <v>WELD BAR</v>
      </c>
    </row>
    <row r="61" spans="1:24" ht="15.75" customHeight="1" x14ac:dyDescent="0.25">
      <c r="A61" s="1" t="str">
        <f t="shared" si="21"/>
        <v>Weld Bar (BC13x0.375) - 11.5</v>
      </c>
      <c r="B61">
        <f t="shared" si="22"/>
        <v>11.5</v>
      </c>
      <c r="C61" t="s">
        <v>20</v>
      </c>
      <c r="D61" t="s">
        <v>34</v>
      </c>
      <c r="E61" s="4" t="s">
        <v>23</v>
      </c>
      <c r="F61" s="4" t="str">
        <f t="shared" si="23"/>
        <v>U</v>
      </c>
      <c r="G61" s="4" t="str">
        <f t="shared" si="28"/>
        <v>S</v>
      </c>
      <c r="H61" s="4" t="str">
        <f t="shared" si="28"/>
        <v>S</v>
      </c>
      <c r="I61" s="4" t="s">
        <v>81</v>
      </c>
      <c r="J61" t="str">
        <f t="shared" si="30"/>
        <v>WELD BAR</v>
      </c>
    </row>
    <row r="62" spans="1:24" ht="15.75" customHeight="1" x14ac:dyDescent="0.25">
      <c r="A62" s="1" t="str">
        <f t="shared" si="21"/>
        <v>Weld Bar (BC14x0.375) - 12.5</v>
      </c>
      <c r="B62">
        <f t="shared" si="22"/>
        <v>12.5</v>
      </c>
      <c r="C62" t="s">
        <v>20</v>
      </c>
      <c r="D62" t="s">
        <v>35</v>
      </c>
      <c r="E62" s="4" t="s">
        <v>23</v>
      </c>
      <c r="F62" s="4" t="str">
        <f t="shared" si="23"/>
        <v>U</v>
      </c>
      <c r="G62" s="4" t="str">
        <f t="shared" si="28"/>
        <v>S</v>
      </c>
      <c r="H62" s="4" t="str">
        <f t="shared" si="28"/>
        <v>S</v>
      </c>
      <c r="I62" s="4" t="s">
        <v>81</v>
      </c>
      <c r="J62" t="str">
        <f t="shared" si="30"/>
        <v>WELD BAR</v>
      </c>
    </row>
    <row r="63" spans="1:24" ht="15.75" customHeight="1" x14ac:dyDescent="0.25">
      <c r="A63" s="1" t="str">
        <f t="shared" si="21"/>
        <v>Weld Bar (BC15x0.375) - 13.5</v>
      </c>
      <c r="B63">
        <f t="shared" si="22"/>
        <v>13.5</v>
      </c>
      <c r="C63" t="s">
        <v>20</v>
      </c>
      <c r="D63" t="s">
        <v>36</v>
      </c>
      <c r="E63" s="4" t="s">
        <v>23</v>
      </c>
      <c r="F63" s="4" t="str">
        <f t="shared" si="23"/>
        <v>U</v>
      </c>
      <c r="G63" s="4" t="str">
        <f t="shared" si="28"/>
        <v>S</v>
      </c>
      <c r="H63" s="4" t="str">
        <f t="shared" si="28"/>
        <v>S</v>
      </c>
      <c r="I63" s="4" t="s">
        <v>81</v>
      </c>
      <c r="J63" t="str">
        <f t="shared" si="30"/>
        <v>WELD BAR</v>
      </c>
    </row>
    <row r="64" spans="1:24" ht="15.75" customHeight="1" x14ac:dyDescent="0.25">
      <c r="A64" s="1" t="str">
        <f t="shared" si="21"/>
        <v>Weld Bar (BC16x0.375) - 14.5</v>
      </c>
      <c r="B64">
        <f t="shared" si="22"/>
        <v>14.5</v>
      </c>
      <c r="C64" t="s">
        <v>20</v>
      </c>
      <c r="D64" t="s">
        <v>37</v>
      </c>
      <c r="E64" s="4" t="s">
        <v>23</v>
      </c>
      <c r="F64" s="4" t="str">
        <f t="shared" si="23"/>
        <v>U</v>
      </c>
      <c r="G64" s="4" t="str">
        <f t="shared" si="28"/>
        <v>S</v>
      </c>
      <c r="H64" s="4" t="str">
        <f t="shared" si="28"/>
        <v>S</v>
      </c>
      <c r="I64" s="4" t="s">
        <v>81</v>
      </c>
      <c r="J64" t="str">
        <f t="shared" si="30"/>
        <v>WELD BAR</v>
      </c>
    </row>
    <row r="65" spans="1:10" ht="15.75" customHeight="1" x14ac:dyDescent="0.25">
      <c r="A65" s="1" t="str">
        <f t="shared" si="21"/>
        <v>Weld Bar (BC17x0.375) - 15.5</v>
      </c>
      <c r="B65">
        <f t="shared" si="22"/>
        <v>15.5</v>
      </c>
      <c r="C65" t="s">
        <v>20</v>
      </c>
      <c r="D65" t="s">
        <v>38</v>
      </c>
      <c r="E65" s="4" t="s">
        <v>23</v>
      </c>
      <c r="F65" s="4" t="str">
        <f t="shared" si="23"/>
        <v>U</v>
      </c>
      <c r="G65" s="4" t="str">
        <f t="shared" si="28"/>
        <v>S</v>
      </c>
      <c r="H65" s="4" t="str">
        <f t="shared" si="28"/>
        <v>S</v>
      </c>
      <c r="I65" s="4" t="s">
        <v>81</v>
      </c>
      <c r="J65" t="str">
        <f t="shared" si="30"/>
        <v>WELD BAR</v>
      </c>
    </row>
    <row r="66" spans="1:10" ht="15.75" customHeight="1" x14ac:dyDescent="0.25">
      <c r="A66" s="1" t="str">
        <f t="shared" si="21"/>
        <v>Weld Bar (BC18x0.375) - 16.5</v>
      </c>
      <c r="B66">
        <f t="shared" si="22"/>
        <v>16.5</v>
      </c>
      <c r="C66" t="s">
        <v>20</v>
      </c>
      <c r="D66" t="s">
        <v>39</v>
      </c>
      <c r="E66" s="4" t="s">
        <v>23</v>
      </c>
      <c r="F66" s="4" t="str">
        <f t="shared" si="23"/>
        <v>U</v>
      </c>
      <c r="G66" s="4" t="str">
        <f t="shared" si="28"/>
        <v>S</v>
      </c>
      <c r="H66" s="4" t="str">
        <f t="shared" si="28"/>
        <v>S</v>
      </c>
      <c r="I66" s="4" t="s">
        <v>81</v>
      </c>
      <c r="J66" t="str">
        <f t="shared" si="30"/>
        <v>WELD BAR</v>
      </c>
    </row>
    <row r="67" spans="1:10" ht="15.75" customHeight="1" x14ac:dyDescent="0.25">
      <c r="A67" s="1" t="str">
        <f t="shared" si="21"/>
        <v>Weld Bar (BC19x0.375) - 17.5</v>
      </c>
      <c r="B67">
        <f t="shared" si="22"/>
        <v>17.5</v>
      </c>
      <c r="C67" t="s">
        <v>20</v>
      </c>
      <c r="D67" t="s">
        <v>40</v>
      </c>
      <c r="E67" s="4" t="s">
        <v>23</v>
      </c>
      <c r="F67" s="4" t="str">
        <f t="shared" si="23"/>
        <v>U</v>
      </c>
      <c r="G67" s="4" t="str">
        <f t="shared" si="28"/>
        <v>S</v>
      </c>
      <c r="H67" s="4" t="str">
        <f t="shared" si="28"/>
        <v>S</v>
      </c>
      <c r="I67" s="4" t="s">
        <v>81</v>
      </c>
      <c r="J67" t="str">
        <f t="shared" si="30"/>
        <v>WELD BAR</v>
      </c>
    </row>
    <row r="68" spans="1:10" ht="15.75" customHeight="1" x14ac:dyDescent="0.25">
      <c r="A68" s="1" t="str">
        <f t="shared" si="21"/>
        <v>Weld Bar (BC20x0.375) - 18.5</v>
      </c>
      <c r="B68">
        <f t="shared" si="22"/>
        <v>18.5</v>
      </c>
      <c r="C68" t="s">
        <v>20</v>
      </c>
      <c r="D68" t="s">
        <v>41</v>
      </c>
      <c r="E68" s="4" t="s">
        <v>23</v>
      </c>
      <c r="F68" s="4" t="str">
        <f t="shared" si="23"/>
        <v>U</v>
      </c>
      <c r="G68" s="4" t="str">
        <f t="shared" si="28"/>
        <v>S</v>
      </c>
      <c r="H68" s="4" t="str">
        <f t="shared" si="28"/>
        <v>S</v>
      </c>
      <c r="I68" s="4" t="s">
        <v>81</v>
      </c>
      <c r="J68" t="str">
        <f t="shared" si="30"/>
        <v>WELD BAR</v>
      </c>
    </row>
    <row r="69" spans="1:10" ht="15.75" customHeight="1" x14ac:dyDescent="0.25">
      <c r="A69" s="1" t="str">
        <f t="shared" si="21"/>
        <v>Weld Bar (BC21x0.375) - 19.5</v>
      </c>
      <c r="B69">
        <f t="shared" si="22"/>
        <v>19.5</v>
      </c>
      <c r="C69" t="s">
        <v>20</v>
      </c>
      <c r="D69" t="s">
        <v>42</v>
      </c>
      <c r="E69" s="4" t="s">
        <v>23</v>
      </c>
      <c r="F69" s="4" t="str">
        <f t="shared" si="23"/>
        <v>U</v>
      </c>
      <c r="G69" s="4" t="str">
        <f t="shared" si="28"/>
        <v>S</v>
      </c>
      <c r="H69" s="4" t="str">
        <f t="shared" si="28"/>
        <v>S</v>
      </c>
      <c r="I69" s="4" t="s">
        <v>81</v>
      </c>
      <c r="J69" t="str">
        <f t="shared" si="30"/>
        <v>WELD BAR</v>
      </c>
    </row>
    <row r="70" spans="1:10" ht="15.75" customHeight="1" x14ac:dyDescent="0.25">
      <c r="A70" s="1" t="str">
        <f t="shared" si="21"/>
        <v>Weld Bar (BC22x0.375) - 20.5</v>
      </c>
      <c r="B70">
        <f t="shared" si="22"/>
        <v>20.5</v>
      </c>
      <c r="C70" t="s">
        <v>20</v>
      </c>
      <c r="D70" t="s">
        <v>43</v>
      </c>
      <c r="E70" s="4" t="s">
        <v>23</v>
      </c>
      <c r="F70" s="4" t="str">
        <f t="shared" si="23"/>
        <v>U</v>
      </c>
      <c r="G70" s="4" t="str">
        <f t="shared" si="28"/>
        <v>S</v>
      </c>
      <c r="H70" s="4" t="str">
        <f t="shared" si="28"/>
        <v>S</v>
      </c>
      <c r="I70" s="4" t="s">
        <v>81</v>
      </c>
      <c r="J70" t="str">
        <f t="shared" si="30"/>
        <v>WELD BAR</v>
      </c>
    </row>
    <row r="71" spans="1:10" ht="15.75" customHeight="1" x14ac:dyDescent="0.25">
      <c r="A71" s="1" t="str">
        <f t="shared" si="21"/>
        <v>Weld Bar (BC23x0.375) - 21.5</v>
      </c>
      <c r="B71">
        <f t="shared" si="22"/>
        <v>21.5</v>
      </c>
      <c r="C71" t="s">
        <v>20</v>
      </c>
      <c r="D71" t="s">
        <v>44</v>
      </c>
      <c r="E71" s="4" t="s">
        <v>23</v>
      </c>
      <c r="F71" s="4" t="str">
        <f t="shared" si="23"/>
        <v>U</v>
      </c>
      <c r="G71" s="4" t="str">
        <f t="shared" si="28"/>
        <v>S</v>
      </c>
      <c r="H71" s="4" t="str">
        <f t="shared" si="28"/>
        <v>S</v>
      </c>
      <c r="I71" s="4" t="s">
        <v>81</v>
      </c>
      <c r="J71" t="str">
        <f t="shared" si="30"/>
        <v>WELD BAR</v>
      </c>
    </row>
    <row r="72" spans="1:10" ht="15.75" customHeight="1" x14ac:dyDescent="0.25">
      <c r="A72" s="1" t="str">
        <f t="shared" si="21"/>
        <v>Weld Bar (BC24x0.375) - 22.5</v>
      </c>
      <c r="B72">
        <f t="shared" si="22"/>
        <v>22.5</v>
      </c>
      <c r="C72" t="s">
        <v>20</v>
      </c>
      <c r="D72" t="s">
        <v>45</v>
      </c>
      <c r="E72" s="4" t="s">
        <v>23</v>
      </c>
      <c r="F72" s="4" t="str">
        <f t="shared" si="23"/>
        <v>U</v>
      </c>
      <c r="G72" s="4" t="str">
        <f t="shared" si="28"/>
        <v>S</v>
      </c>
      <c r="H72" s="4" t="str">
        <f t="shared" si="28"/>
        <v>S</v>
      </c>
      <c r="I72" s="4" t="s">
        <v>81</v>
      </c>
      <c r="J72" t="str">
        <f t="shared" si="30"/>
        <v>WELD BAR</v>
      </c>
    </row>
    <row r="73" spans="1:10" ht="15.75" customHeight="1" x14ac:dyDescent="0.25">
      <c r="A73" s="1" t="str">
        <f t="shared" si="21"/>
        <v>Weld Bar (BC25x0.375) - 23.5</v>
      </c>
      <c r="B73">
        <f t="shared" si="22"/>
        <v>23.5</v>
      </c>
      <c r="C73" t="s">
        <v>20</v>
      </c>
      <c r="D73" t="s">
        <v>46</v>
      </c>
      <c r="E73" s="4" t="s">
        <v>23</v>
      </c>
      <c r="F73" s="4" t="str">
        <f t="shared" si="23"/>
        <v>U</v>
      </c>
      <c r="G73" s="4" t="str">
        <f t="shared" ref="G73:H86" si="33">IF($E73="Yes","U","S")</f>
        <v>S</v>
      </c>
      <c r="H73" s="4" t="str">
        <f t="shared" si="33"/>
        <v>S</v>
      </c>
      <c r="I73" s="4" t="s">
        <v>81</v>
      </c>
      <c r="J73" t="str">
        <f t="shared" ref="J73:J86" si="34">CONCATENATE(UPPER(C73)," BAR")</f>
        <v>WELD BAR</v>
      </c>
    </row>
    <row r="74" spans="1:10" ht="15.75" customHeight="1" x14ac:dyDescent="0.25">
      <c r="A74" s="1" t="str">
        <f t="shared" si="21"/>
        <v>Weld Bar (BC26x0.375) - 24.5</v>
      </c>
      <c r="B74">
        <f t="shared" si="22"/>
        <v>24.5</v>
      </c>
      <c r="C74" t="s">
        <v>20</v>
      </c>
      <c r="D74" t="s">
        <v>47</v>
      </c>
      <c r="E74" s="4" t="s">
        <v>23</v>
      </c>
      <c r="F74" s="4" t="str">
        <f t="shared" si="23"/>
        <v>U</v>
      </c>
      <c r="G74" s="4" t="str">
        <f t="shared" si="33"/>
        <v>S</v>
      </c>
      <c r="H74" s="4" t="str">
        <f t="shared" si="33"/>
        <v>S</v>
      </c>
      <c r="I74" s="4" t="s">
        <v>81</v>
      </c>
      <c r="J74" t="str">
        <f t="shared" si="34"/>
        <v>WELD BAR</v>
      </c>
    </row>
    <row r="75" spans="1:10" ht="15.75" customHeight="1" x14ac:dyDescent="0.25">
      <c r="A75" s="1" t="str">
        <f t="shared" si="21"/>
        <v>Weld Bar (BC27x0.375) - 25.5</v>
      </c>
      <c r="B75">
        <f t="shared" si="22"/>
        <v>25.5</v>
      </c>
      <c r="C75" t="s">
        <v>20</v>
      </c>
      <c r="D75" t="s">
        <v>65</v>
      </c>
      <c r="E75" s="4" t="s">
        <v>23</v>
      </c>
      <c r="F75" s="4" t="str">
        <f t="shared" si="23"/>
        <v>U</v>
      </c>
      <c r="G75" s="4" t="str">
        <f t="shared" si="33"/>
        <v>S</v>
      </c>
      <c r="H75" s="4" t="str">
        <f t="shared" si="33"/>
        <v>S</v>
      </c>
      <c r="I75" s="4" t="s">
        <v>81</v>
      </c>
      <c r="J75" t="str">
        <f t="shared" si="34"/>
        <v>WELD BAR</v>
      </c>
    </row>
    <row r="76" spans="1:10" x14ac:dyDescent="0.25">
      <c r="A76" s="1" t="str">
        <f t="shared" si="21"/>
        <v>Weld Bar (BC28x0.375) - 26.5</v>
      </c>
      <c r="B76">
        <f t="shared" si="22"/>
        <v>26.5</v>
      </c>
      <c r="C76" t="s">
        <v>20</v>
      </c>
      <c r="D76" t="s">
        <v>66</v>
      </c>
      <c r="E76" s="4" t="s">
        <v>23</v>
      </c>
      <c r="F76" s="4" t="str">
        <f t="shared" si="23"/>
        <v>U</v>
      </c>
      <c r="G76" s="4" t="str">
        <f t="shared" si="33"/>
        <v>S</v>
      </c>
      <c r="H76" s="4" t="str">
        <f t="shared" si="33"/>
        <v>S</v>
      </c>
      <c r="I76" s="4" t="s">
        <v>81</v>
      </c>
      <c r="J76" t="str">
        <f t="shared" si="34"/>
        <v>WELD BAR</v>
      </c>
    </row>
    <row r="77" spans="1:10" x14ac:dyDescent="0.25">
      <c r="A77" s="1" t="str">
        <f t="shared" si="21"/>
        <v>Weld Bar (BC29x0.375) - 27.5</v>
      </c>
      <c r="B77">
        <f t="shared" si="22"/>
        <v>27.5</v>
      </c>
      <c r="C77" t="s">
        <v>20</v>
      </c>
      <c r="D77" t="s">
        <v>67</v>
      </c>
      <c r="E77" s="4" t="s">
        <v>23</v>
      </c>
      <c r="F77" s="4" t="str">
        <f t="shared" si="23"/>
        <v>U</v>
      </c>
      <c r="G77" s="4" t="str">
        <f t="shared" si="33"/>
        <v>S</v>
      </c>
      <c r="H77" s="4" t="str">
        <f t="shared" si="33"/>
        <v>S</v>
      </c>
      <c r="I77" s="4" t="s">
        <v>81</v>
      </c>
      <c r="J77" t="str">
        <f t="shared" si="34"/>
        <v>WELD BAR</v>
      </c>
    </row>
    <row r="78" spans="1:10" x14ac:dyDescent="0.25">
      <c r="A78" s="1" t="str">
        <f t="shared" si="21"/>
        <v>Weld Bar (BC30x0.375) - 28.5</v>
      </c>
      <c r="B78">
        <f t="shared" si="22"/>
        <v>28.5</v>
      </c>
      <c r="C78" t="s">
        <v>20</v>
      </c>
      <c r="D78" t="s">
        <v>68</v>
      </c>
      <c r="E78" s="4" t="s">
        <v>23</v>
      </c>
      <c r="F78" s="4" t="str">
        <f t="shared" si="23"/>
        <v>U</v>
      </c>
      <c r="G78" s="4" t="str">
        <f t="shared" si="33"/>
        <v>S</v>
      </c>
      <c r="H78" s="4" t="str">
        <f t="shared" si="33"/>
        <v>S</v>
      </c>
      <c r="I78" s="4" t="s">
        <v>81</v>
      </c>
      <c r="J78" t="str">
        <f t="shared" si="34"/>
        <v>WELD BAR</v>
      </c>
    </row>
    <row r="79" spans="1:10" x14ac:dyDescent="0.25">
      <c r="A79" s="1" t="str">
        <f t="shared" si="21"/>
        <v>Weld Bar (BC31x0.375) - 29.5</v>
      </c>
      <c r="B79">
        <f t="shared" si="22"/>
        <v>29.5</v>
      </c>
      <c r="C79" t="s">
        <v>20</v>
      </c>
      <c r="D79" t="s">
        <v>69</v>
      </c>
      <c r="E79" s="4" t="s">
        <v>23</v>
      </c>
      <c r="F79" s="4" t="str">
        <f t="shared" si="23"/>
        <v>U</v>
      </c>
      <c r="G79" s="4" t="str">
        <f t="shared" si="33"/>
        <v>S</v>
      </c>
      <c r="H79" s="4" t="str">
        <f t="shared" si="33"/>
        <v>S</v>
      </c>
      <c r="I79" s="4" t="s">
        <v>81</v>
      </c>
      <c r="J79" t="str">
        <f t="shared" si="34"/>
        <v>WELD BAR</v>
      </c>
    </row>
    <row r="80" spans="1:10" x14ac:dyDescent="0.25">
      <c r="A80" s="1" t="str">
        <f t="shared" si="21"/>
        <v>Weld Bar (BC32x0.375) - 30.5</v>
      </c>
      <c r="B80">
        <f t="shared" si="22"/>
        <v>30.5</v>
      </c>
      <c r="C80" t="s">
        <v>20</v>
      </c>
      <c r="D80" t="s">
        <v>70</v>
      </c>
      <c r="E80" s="4" t="s">
        <v>23</v>
      </c>
      <c r="F80" s="4" t="str">
        <f t="shared" si="23"/>
        <v>U</v>
      </c>
      <c r="G80" s="4" t="str">
        <f t="shared" si="33"/>
        <v>S</v>
      </c>
      <c r="H80" s="4" t="str">
        <f t="shared" si="33"/>
        <v>S</v>
      </c>
      <c r="I80" s="4" t="s">
        <v>81</v>
      </c>
      <c r="J80" t="str">
        <f t="shared" si="34"/>
        <v>WELD BAR</v>
      </c>
    </row>
    <row r="81" spans="1:24" x14ac:dyDescent="0.25">
      <c r="A81" s="1" t="str">
        <f t="shared" ref="A81" si="35">CONCATENATE(C81," Bar (",IF(E81="No",D81,"Custom"),") - ",IF(E81="Yes","Custom",B81))</f>
        <v>Weld Bar (BC33x0.375) - 31.5</v>
      </c>
      <c r="B81">
        <f t="shared" ref="B81:B86" si="36">IF(E81&lt;&gt;"Yes",VLOOKUP(D81,HDR_Support_Table,IF(C81="Float",5,2),FALSE),35)</f>
        <v>31.5</v>
      </c>
      <c r="C81" t="s">
        <v>20</v>
      </c>
      <c r="D81" t="s">
        <v>71</v>
      </c>
      <c r="E81" s="4" t="s">
        <v>23</v>
      </c>
      <c r="F81" s="4" t="str">
        <f t="shared" si="23"/>
        <v>U</v>
      </c>
      <c r="G81" s="4" t="str">
        <f t="shared" si="33"/>
        <v>S</v>
      </c>
      <c r="H81" s="4" t="str">
        <f t="shared" si="33"/>
        <v>S</v>
      </c>
      <c r="I81" s="4" t="s">
        <v>81</v>
      </c>
      <c r="J81" t="str">
        <f t="shared" si="34"/>
        <v>WELD BAR</v>
      </c>
    </row>
    <row r="82" spans="1:24" x14ac:dyDescent="0.25">
      <c r="A82" s="1" t="str">
        <f t="shared" ref="A82:A85" si="37">CONCATENATE(C82," Bar (",IF(E82="No",D82,"Custom"),") - ",IF(E82="Yes","Custom",B82))</f>
        <v>Weld Bar (BC34x0.375) - 32.5</v>
      </c>
      <c r="B82">
        <f t="shared" si="36"/>
        <v>32.5</v>
      </c>
      <c r="C82" t="s">
        <v>20</v>
      </c>
      <c r="D82" t="s">
        <v>72</v>
      </c>
      <c r="E82" s="4" t="s">
        <v>23</v>
      </c>
      <c r="F82" s="4" t="str">
        <f t="shared" si="23"/>
        <v>U</v>
      </c>
      <c r="G82" s="4" t="str">
        <f t="shared" si="33"/>
        <v>S</v>
      </c>
      <c r="H82" s="4" t="str">
        <f t="shared" si="33"/>
        <v>S</v>
      </c>
      <c r="I82" s="4" t="s">
        <v>81</v>
      </c>
      <c r="J82" t="str">
        <f t="shared" si="34"/>
        <v>WELD BAR</v>
      </c>
    </row>
    <row r="83" spans="1:24" x14ac:dyDescent="0.25">
      <c r="A83" s="1" t="str">
        <f t="shared" si="37"/>
        <v>Weld Bar (BC35x0.375) - 33.5</v>
      </c>
      <c r="B83">
        <f t="shared" si="36"/>
        <v>33.5</v>
      </c>
      <c r="C83" t="s">
        <v>20</v>
      </c>
      <c r="D83" t="s">
        <v>73</v>
      </c>
      <c r="E83" s="4" t="s">
        <v>23</v>
      </c>
      <c r="F83" s="4" t="str">
        <f t="shared" si="23"/>
        <v>U</v>
      </c>
      <c r="G83" s="4" t="str">
        <f t="shared" si="33"/>
        <v>S</v>
      </c>
      <c r="H83" s="4" t="str">
        <f t="shared" si="33"/>
        <v>S</v>
      </c>
      <c r="I83" s="4" t="s">
        <v>81</v>
      </c>
      <c r="J83" t="str">
        <f t="shared" si="34"/>
        <v>WELD BAR</v>
      </c>
    </row>
    <row r="84" spans="1:24" x14ac:dyDescent="0.25">
      <c r="A84" s="1" t="str">
        <f t="shared" si="37"/>
        <v>Weld Bar (BC36x0.375) - 34.5</v>
      </c>
      <c r="B84">
        <f t="shared" si="36"/>
        <v>34.5</v>
      </c>
      <c r="C84" t="s">
        <v>20</v>
      </c>
      <c r="D84" t="s">
        <v>74</v>
      </c>
      <c r="E84" s="4" t="s">
        <v>23</v>
      </c>
      <c r="F84" s="4" t="str">
        <f t="shared" si="23"/>
        <v>U</v>
      </c>
      <c r="G84" s="4" t="str">
        <f t="shared" si="33"/>
        <v>S</v>
      </c>
      <c r="H84" s="4" t="str">
        <f t="shared" si="33"/>
        <v>S</v>
      </c>
      <c r="I84" s="4" t="s">
        <v>81</v>
      </c>
      <c r="J84" t="str">
        <f t="shared" si="34"/>
        <v>WELD BAR</v>
      </c>
    </row>
    <row r="85" spans="1:24" x14ac:dyDescent="0.25">
      <c r="A85" s="1" t="str">
        <f t="shared" si="37"/>
        <v>Weld Bar (Custom) - Custom</v>
      </c>
      <c r="B85">
        <f t="shared" si="36"/>
        <v>35</v>
      </c>
      <c r="C85" t="s">
        <v>20</v>
      </c>
      <c r="D85" t="s">
        <v>74</v>
      </c>
      <c r="E85" s="4" t="s">
        <v>26</v>
      </c>
      <c r="F85" s="4" t="str">
        <f t="shared" si="23"/>
        <v>S</v>
      </c>
      <c r="G85" s="4" t="str">
        <f t="shared" si="33"/>
        <v>U</v>
      </c>
      <c r="H85" s="4" t="str">
        <f t="shared" si="33"/>
        <v>U</v>
      </c>
      <c r="I85" s="4" t="s">
        <v>81</v>
      </c>
      <c r="J85" t="str">
        <f t="shared" si="34"/>
        <v>WELD BAR</v>
      </c>
    </row>
    <row r="86" spans="1:24" x14ac:dyDescent="0.25">
      <c r="A86" s="2" t="str">
        <f>CONCATENATE(C86," Bar (",IF(E86="No",D86,"Custom"),") - ",IF(E86="Yes","Custom Rear",B86))</f>
        <v>Weld Bar (Custom) - Custom Rear</v>
      </c>
      <c r="B86" s="2">
        <f t="shared" si="36"/>
        <v>35</v>
      </c>
      <c r="C86" s="2" t="s">
        <v>20</v>
      </c>
      <c r="D86" s="2" t="s">
        <v>74</v>
      </c>
      <c r="E86" s="5" t="s">
        <v>26</v>
      </c>
      <c r="F86" s="5" t="str">
        <f t="shared" si="23"/>
        <v>S</v>
      </c>
      <c r="G86" s="5" t="str">
        <f t="shared" si="33"/>
        <v>U</v>
      </c>
      <c r="H86" s="5" t="str">
        <f t="shared" si="33"/>
        <v>U</v>
      </c>
      <c r="I86" s="4" t="s">
        <v>81</v>
      </c>
      <c r="J86" s="2" t="str">
        <f t="shared" si="34"/>
        <v>WELD BAR</v>
      </c>
      <c r="K86" s="16"/>
      <c r="L86" s="16"/>
      <c r="M86" s="16"/>
      <c r="N86" s="16"/>
      <c r="O86" s="16"/>
      <c r="P86" s="16"/>
      <c r="X86" s="16"/>
    </row>
  </sheetData>
  <mergeCells count="1">
    <mergeCell ref="D2:E2"/>
  </mergeCells>
  <dataValidations count="4">
    <dataValidation type="list" allowBlank="1" showInputMessage="1" showErrorMessage="1" sqref="E13:E86 E5:E10" xr:uid="{00000000-0002-0000-0000-000000000000}">
      <formula1>"No,Yes"</formula1>
    </dataValidation>
    <dataValidation type="list" allowBlank="1" showInputMessage="1" showErrorMessage="1" sqref="D13:D86 D5:D10" xr:uid="{00000000-0002-0000-0000-000001000000}">
      <formula1>SF_Sizes_List</formula1>
    </dataValidation>
    <dataValidation type="list" allowBlank="1" sqref="R5" xr:uid="{0819B4A3-0FDD-465A-BEEE-5047B637A9E5}">
      <formula1>Material_List</formula1>
    </dataValidation>
    <dataValidation allowBlank="1" sqref="K5:O5 M6:O10" xr:uid="{4C1E58AC-13CA-4AFE-8A6D-0F341E477086}"/>
  </dataValidations>
  <pageMargins left="0.7" right="0.7" top="0.75" bottom="0.75" header="0.3" footer="0.3"/>
  <pageSetup orientation="portrait" r:id="rId1"/>
  <ignoredErrors>
    <ignoredError sqref="K5:O5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6"/>
  <sheetViews>
    <sheetView workbookViewId="0"/>
  </sheetViews>
  <sheetFormatPr defaultRowHeight="15" x14ac:dyDescent="0.25"/>
  <cols>
    <col min="1" max="1" width="20.7109375" bestFit="1" customWidth="1"/>
    <col min="2" max="2" width="23.7109375" bestFit="1" customWidth="1"/>
    <col min="3" max="3" width="56.140625" bestFit="1" customWidth="1"/>
    <col min="4" max="4" width="18.85546875" bestFit="1" customWidth="1"/>
    <col min="5" max="5" width="19.85546875" bestFit="1" customWidth="1"/>
    <col min="6" max="6" width="15.28515625" bestFit="1" customWidth="1"/>
    <col min="7" max="7" width="18.5703125" bestFit="1" customWidth="1"/>
    <col min="8" max="8" width="19.5703125" bestFit="1" customWidth="1"/>
    <col min="9" max="9" width="19.85546875" bestFit="1" customWidth="1"/>
    <col min="10" max="10" width="17.42578125" bestFit="1" customWidth="1"/>
    <col min="11" max="11" width="17.5703125" bestFit="1" customWidth="1"/>
    <col min="12" max="12" width="10.85546875" bestFit="1" customWidth="1"/>
    <col min="14" max="14" width="12.85546875" bestFit="1" customWidth="1"/>
    <col min="15" max="15" width="15" bestFit="1" customWidth="1"/>
    <col min="16" max="16" width="10.85546875" bestFit="1" customWidth="1"/>
    <col min="19" max="19" width="28.7109375" bestFit="1" customWidth="1"/>
    <col min="20" max="20" width="10" bestFit="1" customWidth="1"/>
    <col min="21" max="21" width="10.85546875" bestFit="1" customWidth="1"/>
  </cols>
  <sheetData>
    <row r="1" spans="2:21" x14ac:dyDescent="0.25">
      <c r="B1" t="s">
        <v>51</v>
      </c>
    </row>
    <row r="2" spans="2:21" x14ac:dyDescent="0.25">
      <c r="B2" t="s">
        <v>62</v>
      </c>
      <c r="C2" s="7" t="s">
        <v>80</v>
      </c>
      <c r="D2" s="7"/>
      <c r="N2" t="s">
        <v>50</v>
      </c>
      <c r="S2" t="s">
        <v>88</v>
      </c>
    </row>
    <row r="3" spans="2:21" s="4" customFormat="1" x14ac:dyDescent="0.25"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N3" s="4">
        <v>1</v>
      </c>
      <c r="O3" s="4">
        <v>2</v>
      </c>
      <c r="S3" s="4" t="s">
        <v>89</v>
      </c>
    </row>
    <row r="4" spans="2:21" x14ac:dyDescent="0.25">
      <c r="B4" t="s">
        <v>2</v>
      </c>
      <c r="C4" t="s">
        <v>16</v>
      </c>
      <c r="D4" t="s">
        <v>54</v>
      </c>
      <c r="E4" t="s">
        <v>55</v>
      </c>
      <c r="F4" t="s">
        <v>17</v>
      </c>
      <c r="G4" t="s">
        <v>57</v>
      </c>
      <c r="H4" t="s">
        <v>56</v>
      </c>
      <c r="I4" t="s">
        <v>58</v>
      </c>
      <c r="J4" t="s">
        <v>48</v>
      </c>
      <c r="K4" t="s">
        <v>61</v>
      </c>
      <c r="N4" s="4" t="s">
        <v>49</v>
      </c>
      <c r="O4" t="s">
        <v>2</v>
      </c>
      <c r="S4">
        <v>1</v>
      </c>
      <c r="T4">
        <v>2</v>
      </c>
    </row>
    <row r="5" spans="2:21" x14ac:dyDescent="0.25">
      <c r="B5" t="s">
        <v>77</v>
      </c>
      <c r="C5" s="7">
        <v>1.625</v>
      </c>
      <c r="D5" s="7">
        <v>0.6875</v>
      </c>
      <c r="E5">
        <v>0.1875</v>
      </c>
      <c r="F5">
        <v>2</v>
      </c>
      <c r="G5">
        <v>0.5</v>
      </c>
      <c r="H5">
        <v>0.1875</v>
      </c>
      <c r="I5">
        <v>2.3125</v>
      </c>
      <c r="J5">
        <v>3</v>
      </c>
      <c r="K5" s="4">
        <v>0.5</v>
      </c>
      <c r="L5" t="s">
        <v>19</v>
      </c>
      <c r="N5" s="4">
        <v>0.5</v>
      </c>
      <c r="O5" t="s">
        <v>77</v>
      </c>
      <c r="P5" t="s">
        <v>19</v>
      </c>
      <c r="S5" s="9" t="s">
        <v>90</v>
      </c>
      <c r="T5" s="9" t="s">
        <v>91</v>
      </c>
      <c r="U5" s="9" t="s">
        <v>19</v>
      </c>
    </row>
    <row r="6" spans="2:21" x14ac:dyDescent="0.25">
      <c r="B6" t="s">
        <v>78</v>
      </c>
      <c r="C6" s="7">
        <v>2.5</v>
      </c>
      <c r="D6" s="7">
        <v>0.75</v>
      </c>
      <c r="E6">
        <v>0.1875</v>
      </c>
      <c r="F6">
        <v>3.0625</v>
      </c>
      <c r="G6">
        <v>0.5</v>
      </c>
      <c r="H6">
        <v>0.1875</v>
      </c>
      <c r="I6">
        <v>3.3125</v>
      </c>
      <c r="J6">
        <v>4</v>
      </c>
      <c r="K6" s="4">
        <v>1</v>
      </c>
      <c r="L6" t="s">
        <v>19</v>
      </c>
      <c r="N6" s="4">
        <v>1</v>
      </c>
      <c r="O6" t="s">
        <v>78</v>
      </c>
      <c r="P6" t="s">
        <v>19</v>
      </c>
      <c r="S6" s="9" t="s">
        <v>92</v>
      </c>
      <c r="T6" s="9" t="s">
        <v>91</v>
      </c>
      <c r="U6" s="9" t="s">
        <v>19</v>
      </c>
    </row>
    <row r="7" spans="2:21" x14ac:dyDescent="0.25">
      <c r="B7" t="s">
        <v>76</v>
      </c>
      <c r="C7">
        <v>4.5</v>
      </c>
      <c r="D7">
        <v>0.625</v>
      </c>
      <c r="E7">
        <v>0.1875</v>
      </c>
      <c r="F7">
        <v>4.9375</v>
      </c>
      <c r="G7">
        <v>0.5</v>
      </c>
      <c r="H7">
        <v>0.1875</v>
      </c>
      <c r="I7">
        <v>5</v>
      </c>
      <c r="J7">
        <v>6</v>
      </c>
      <c r="K7" s="4">
        <v>1.5</v>
      </c>
      <c r="L7" t="s">
        <v>19</v>
      </c>
      <c r="N7" s="4">
        <v>1.5</v>
      </c>
      <c r="O7" t="s">
        <v>76</v>
      </c>
      <c r="P7" t="s">
        <v>19</v>
      </c>
      <c r="S7" s="9" t="s">
        <v>93</v>
      </c>
      <c r="T7" s="9" t="s">
        <v>91</v>
      </c>
      <c r="U7" s="9" t="s">
        <v>19</v>
      </c>
    </row>
    <row r="8" spans="2:21" x14ac:dyDescent="0.25">
      <c r="B8" t="s">
        <v>79</v>
      </c>
      <c r="C8" s="7">
        <v>5.25</v>
      </c>
      <c r="D8" s="7">
        <v>0.875</v>
      </c>
      <c r="E8">
        <v>0.1875</v>
      </c>
      <c r="F8">
        <v>5.875</v>
      </c>
      <c r="G8">
        <v>0.5</v>
      </c>
      <c r="H8">
        <v>0.1875</v>
      </c>
      <c r="I8">
        <v>6</v>
      </c>
      <c r="J8">
        <v>7</v>
      </c>
      <c r="K8" s="4">
        <v>2</v>
      </c>
      <c r="L8" t="s">
        <v>19</v>
      </c>
      <c r="N8" s="4">
        <v>2</v>
      </c>
      <c r="O8" t="s">
        <v>79</v>
      </c>
      <c r="P8" t="s">
        <v>19</v>
      </c>
      <c r="S8" s="9" t="s">
        <v>94</v>
      </c>
      <c r="T8" s="9" t="s">
        <v>95</v>
      </c>
      <c r="U8" s="9" t="s">
        <v>19</v>
      </c>
    </row>
    <row r="9" spans="2:21" x14ac:dyDescent="0.25">
      <c r="B9" t="s">
        <v>9</v>
      </c>
      <c r="C9">
        <v>6.125</v>
      </c>
      <c r="D9">
        <v>0.875</v>
      </c>
      <c r="E9">
        <v>0.25</v>
      </c>
      <c r="F9">
        <v>6.3125</v>
      </c>
      <c r="G9">
        <v>1</v>
      </c>
      <c r="H9">
        <v>0.25</v>
      </c>
      <c r="I9">
        <v>6.5</v>
      </c>
      <c r="J9">
        <v>8</v>
      </c>
      <c r="K9" s="4">
        <v>2.5</v>
      </c>
      <c r="L9" t="s">
        <v>19</v>
      </c>
      <c r="N9" s="4">
        <v>2.5</v>
      </c>
      <c r="O9" t="s">
        <v>9</v>
      </c>
      <c r="P9" t="s">
        <v>19</v>
      </c>
      <c r="S9" s="9" t="s">
        <v>96</v>
      </c>
      <c r="T9" s="9" t="s">
        <v>95</v>
      </c>
      <c r="U9" s="9" t="s">
        <v>19</v>
      </c>
    </row>
    <row r="10" spans="2:21" x14ac:dyDescent="0.25">
      <c r="B10" t="s">
        <v>11</v>
      </c>
      <c r="C10">
        <v>7</v>
      </c>
      <c r="D10">
        <v>1.125</v>
      </c>
      <c r="E10">
        <v>0.25</v>
      </c>
      <c r="F10">
        <v>8.375</v>
      </c>
      <c r="G10">
        <v>0.875</v>
      </c>
      <c r="H10">
        <v>0.25</v>
      </c>
      <c r="I10">
        <v>8.5625</v>
      </c>
      <c r="J10">
        <v>10</v>
      </c>
      <c r="K10" s="4">
        <v>3</v>
      </c>
      <c r="L10" t="s">
        <v>19</v>
      </c>
      <c r="N10" s="4">
        <v>3</v>
      </c>
      <c r="O10" t="s">
        <v>11</v>
      </c>
      <c r="P10" t="s">
        <v>19</v>
      </c>
      <c r="S10" s="9" t="s">
        <v>97</v>
      </c>
      <c r="T10" s="9" t="s">
        <v>95</v>
      </c>
      <c r="U10" s="9" t="s">
        <v>19</v>
      </c>
    </row>
    <row r="11" spans="2:21" x14ac:dyDescent="0.25">
      <c r="B11" t="s">
        <v>75</v>
      </c>
      <c r="C11">
        <v>9.5</v>
      </c>
      <c r="D11">
        <v>1.125</v>
      </c>
      <c r="E11">
        <v>0.3125</v>
      </c>
      <c r="F11">
        <v>10.375</v>
      </c>
      <c r="G11">
        <v>0.875</v>
      </c>
      <c r="H11">
        <v>0.3125</v>
      </c>
      <c r="I11">
        <v>10.5625</v>
      </c>
      <c r="J11">
        <v>12</v>
      </c>
      <c r="K11" s="4">
        <v>3.5</v>
      </c>
      <c r="L11" t="s">
        <v>19</v>
      </c>
      <c r="N11" s="4">
        <v>3.5</v>
      </c>
      <c r="O11" t="s">
        <v>75</v>
      </c>
      <c r="P11" t="s">
        <v>19</v>
      </c>
      <c r="S11" s="9" t="s">
        <v>98</v>
      </c>
      <c r="T11" s="9" t="s">
        <v>95</v>
      </c>
      <c r="U11" s="9" t="s">
        <v>19</v>
      </c>
    </row>
    <row r="12" spans="2:21" x14ac:dyDescent="0.25">
      <c r="B12" t="s">
        <v>13</v>
      </c>
      <c r="C12">
        <v>11</v>
      </c>
      <c r="D12">
        <v>1.375</v>
      </c>
      <c r="E12">
        <v>0.375</v>
      </c>
      <c r="F12">
        <v>13.0625</v>
      </c>
      <c r="G12">
        <v>0.9375</v>
      </c>
      <c r="H12">
        <v>0.375</v>
      </c>
      <c r="I12">
        <v>13.125</v>
      </c>
      <c r="J12">
        <v>15</v>
      </c>
      <c r="K12" s="4">
        <v>4</v>
      </c>
      <c r="L12" t="s">
        <v>19</v>
      </c>
      <c r="N12" s="4">
        <v>4</v>
      </c>
      <c r="O12" t="s">
        <v>13</v>
      </c>
      <c r="P12" t="s">
        <v>19</v>
      </c>
      <c r="S12" s="9" t="s">
        <v>99</v>
      </c>
      <c r="T12" s="9" t="s">
        <v>95</v>
      </c>
      <c r="U12" s="9" t="s">
        <v>19</v>
      </c>
    </row>
    <row r="13" spans="2:21" x14ac:dyDescent="0.25">
      <c r="B13" t="s">
        <v>10</v>
      </c>
      <c r="C13">
        <v>8.5</v>
      </c>
      <c r="D13">
        <v>0.625</v>
      </c>
      <c r="E13">
        <v>0.1875</v>
      </c>
      <c r="F13">
        <v>9.0625</v>
      </c>
      <c r="G13">
        <v>0.5</v>
      </c>
      <c r="H13">
        <v>0.1875</v>
      </c>
      <c r="I13">
        <v>9.25</v>
      </c>
      <c r="J13">
        <v>10</v>
      </c>
      <c r="K13" s="4">
        <v>4.5</v>
      </c>
      <c r="L13" t="s">
        <v>19</v>
      </c>
      <c r="N13" s="4">
        <v>4.5</v>
      </c>
      <c r="O13" t="s">
        <v>10</v>
      </c>
      <c r="P13" t="s">
        <v>19</v>
      </c>
      <c r="S13" s="9" t="s">
        <v>100</v>
      </c>
      <c r="T13" s="9" t="s">
        <v>91</v>
      </c>
      <c r="U13" s="9" t="s">
        <v>19</v>
      </c>
    </row>
    <row r="14" spans="2:21" x14ac:dyDescent="0.25">
      <c r="B14" t="s">
        <v>12</v>
      </c>
      <c r="C14">
        <v>9.5</v>
      </c>
      <c r="D14">
        <v>0.625</v>
      </c>
      <c r="E14">
        <v>0.1875</v>
      </c>
      <c r="F14">
        <v>11.0625</v>
      </c>
      <c r="G14">
        <v>0.5</v>
      </c>
      <c r="H14">
        <v>0.1875</v>
      </c>
      <c r="I14">
        <v>11.25</v>
      </c>
      <c r="J14">
        <v>12</v>
      </c>
      <c r="K14" s="4">
        <v>5</v>
      </c>
      <c r="L14" t="s">
        <v>19</v>
      </c>
      <c r="N14" s="4">
        <v>5</v>
      </c>
      <c r="O14" t="s">
        <v>12</v>
      </c>
      <c r="P14" t="s">
        <v>19</v>
      </c>
      <c r="S14" s="9" t="s">
        <v>101</v>
      </c>
      <c r="T14" s="9" t="s">
        <v>91</v>
      </c>
      <c r="U14" s="9" t="s">
        <v>19</v>
      </c>
    </row>
    <row r="15" spans="2:21" x14ac:dyDescent="0.25">
      <c r="B15" t="s">
        <v>33</v>
      </c>
      <c r="C15">
        <v>10.5</v>
      </c>
      <c r="D15">
        <v>0.75</v>
      </c>
      <c r="E15">
        <v>0.375</v>
      </c>
      <c r="F15">
        <v>11</v>
      </c>
      <c r="G15">
        <v>0.5625</v>
      </c>
      <c r="H15">
        <v>0.375</v>
      </c>
      <c r="I15">
        <v>11.1875</v>
      </c>
      <c r="J15">
        <v>12</v>
      </c>
      <c r="K15" s="4">
        <v>5.5</v>
      </c>
      <c r="L15" t="s">
        <v>19</v>
      </c>
      <c r="N15" s="4">
        <v>5.5</v>
      </c>
      <c r="O15" t="s">
        <v>33</v>
      </c>
      <c r="P15" t="s">
        <v>19</v>
      </c>
      <c r="S15" s="9" t="s">
        <v>102</v>
      </c>
      <c r="T15" s="9" t="s">
        <v>95</v>
      </c>
      <c r="U15" s="9" t="s">
        <v>19</v>
      </c>
    </row>
    <row r="16" spans="2:21" x14ac:dyDescent="0.25">
      <c r="B16" t="s">
        <v>34</v>
      </c>
      <c r="C16">
        <v>11.5</v>
      </c>
      <c r="D16">
        <v>0.75</v>
      </c>
      <c r="E16">
        <v>0.375</v>
      </c>
      <c r="F16">
        <v>12</v>
      </c>
      <c r="G16">
        <v>0.5625</v>
      </c>
      <c r="H16">
        <v>0.375</v>
      </c>
      <c r="I16">
        <v>12.1875</v>
      </c>
      <c r="J16">
        <v>13</v>
      </c>
      <c r="K16" s="4">
        <v>6</v>
      </c>
      <c r="L16" t="s">
        <v>19</v>
      </c>
      <c r="N16" s="4">
        <v>6</v>
      </c>
      <c r="O16" t="s">
        <v>34</v>
      </c>
      <c r="P16" t="s">
        <v>19</v>
      </c>
      <c r="S16" s="9" t="s">
        <v>103</v>
      </c>
      <c r="T16" s="9" t="s">
        <v>91</v>
      </c>
      <c r="U16" s="9" t="s">
        <v>19</v>
      </c>
    </row>
    <row r="17" spans="2:21" x14ac:dyDescent="0.25">
      <c r="B17" t="s">
        <v>35</v>
      </c>
      <c r="C17">
        <v>12.5</v>
      </c>
      <c r="D17">
        <v>0.75</v>
      </c>
      <c r="E17">
        <v>0.375</v>
      </c>
      <c r="F17">
        <v>13</v>
      </c>
      <c r="G17">
        <v>0.5625</v>
      </c>
      <c r="H17">
        <v>0.375</v>
      </c>
      <c r="I17">
        <v>13.1875</v>
      </c>
      <c r="J17">
        <v>14</v>
      </c>
      <c r="K17" s="4">
        <v>6.5</v>
      </c>
      <c r="L17" t="s">
        <v>19</v>
      </c>
      <c r="N17" s="4">
        <v>6.5</v>
      </c>
      <c r="O17" t="s">
        <v>35</v>
      </c>
      <c r="P17" t="s">
        <v>19</v>
      </c>
      <c r="S17" s="9" t="s">
        <v>18</v>
      </c>
      <c r="T17" s="9" t="s">
        <v>18</v>
      </c>
      <c r="U17" s="9" t="s">
        <v>18</v>
      </c>
    </row>
    <row r="18" spans="2:21" x14ac:dyDescent="0.25">
      <c r="B18" t="s">
        <v>36</v>
      </c>
      <c r="C18">
        <v>13.5</v>
      </c>
      <c r="D18">
        <v>0.75</v>
      </c>
      <c r="E18">
        <v>0.375</v>
      </c>
      <c r="F18">
        <v>14</v>
      </c>
      <c r="G18">
        <v>0.5625</v>
      </c>
      <c r="H18">
        <v>0.375</v>
      </c>
      <c r="I18">
        <v>14.1875</v>
      </c>
      <c r="J18">
        <v>15</v>
      </c>
      <c r="K18" s="4">
        <v>7</v>
      </c>
      <c r="L18" t="s">
        <v>19</v>
      </c>
      <c r="N18" s="4">
        <v>7</v>
      </c>
      <c r="O18" t="s">
        <v>36</v>
      </c>
      <c r="P18" t="s">
        <v>19</v>
      </c>
    </row>
    <row r="19" spans="2:21" x14ac:dyDescent="0.25">
      <c r="B19" t="s">
        <v>37</v>
      </c>
      <c r="C19">
        <v>14.5</v>
      </c>
      <c r="D19">
        <v>0.75</v>
      </c>
      <c r="E19">
        <v>0.375</v>
      </c>
      <c r="F19">
        <v>15</v>
      </c>
      <c r="G19">
        <v>0.5625</v>
      </c>
      <c r="H19">
        <v>0.375</v>
      </c>
      <c r="I19">
        <v>15.1875</v>
      </c>
      <c r="J19">
        <v>16</v>
      </c>
      <c r="K19" s="4">
        <v>7.5</v>
      </c>
      <c r="L19" t="s">
        <v>19</v>
      </c>
      <c r="N19" s="4">
        <v>7.5</v>
      </c>
      <c r="O19" t="s">
        <v>37</v>
      </c>
      <c r="P19" t="s">
        <v>19</v>
      </c>
    </row>
    <row r="20" spans="2:21" x14ac:dyDescent="0.25">
      <c r="B20" t="s">
        <v>38</v>
      </c>
      <c r="C20">
        <v>15.5</v>
      </c>
      <c r="D20">
        <v>0.75</v>
      </c>
      <c r="E20">
        <v>0.375</v>
      </c>
      <c r="F20">
        <v>16</v>
      </c>
      <c r="G20">
        <v>0.5625</v>
      </c>
      <c r="H20">
        <v>0.375</v>
      </c>
      <c r="I20">
        <v>16.1875</v>
      </c>
      <c r="J20">
        <v>17</v>
      </c>
      <c r="K20" s="4">
        <v>8</v>
      </c>
      <c r="L20" t="s">
        <v>19</v>
      </c>
      <c r="N20" s="4">
        <v>8</v>
      </c>
      <c r="O20" t="s">
        <v>38</v>
      </c>
      <c r="P20" t="s">
        <v>19</v>
      </c>
    </row>
    <row r="21" spans="2:21" x14ac:dyDescent="0.25">
      <c r="B21" t="s">
        <v>39</v>
      </c>
      <c r="C21">
        <v>16.5</v>
      </c>
      <c r="D21">
        <v>0.75</v>
      </c>
      <c r="E21">
        <v>0.375</v>
      </c>
      <c r="F21">
        <v>17</v>
      </c>
      <c r="G21">
        <v>0.5625</v>
      </c>
      <c r="H21">
        <v>0.375</v>
      </c>
      <c r="I21">
        <v>17.1875</v>
      </c>
      <c r="J21">
        <v>18</v>
      </c>
      <c r="K21" s="4">
        <v>8.5</v>
      </c>
      <c r="L21" t="s">
        <v>19</v>
      </c>
      <c r="N21" s="4">
        <v>8.5</v>
      </c>
      <c r="O21" t="s">
        <v>39</v>
      </c>
      <c r="P21" t="s">
        <v>19</v>
      </c>
    </row>
    <row r="22" spans="2:21" x14ac:dyDescent="0.25">
      <c r="B22" t="s">
        <v>40</v>
      </c>
      <c r="C22">
        <v>17.5</v>
      </c>
      <c r="D22">
        <v>0.75</v>
      </c>
      <c r="E22">
        <v>0.375</v>
      </c>
      <c r="F22">
        <v>18</v>
      </c>
      <c r="G22">
        <v>0.5625</v>
      </c>
      <c r="H22">
        <v>0.375</v>
      </c>
      <c r="I22">
        <v>18.1875</v>
      </c>
      <c r="J22">
        <v>19</v>
      </c>
      <c r="K22" s="4">
        <v>9</v>
      </c>
      <c r="L22" t="s">
        <v>19</v>
      </c>
      <c r="N22" s="4">
        <v>9</v>
      </c>
      <c r="O22" t="s">
        <v>40</v>
      </c>
      <c r="P22" t="s">
        <v>19</v>
      </c>
    </row>
    <row r="23" spans="2:21" x14ac:dyDescent="0.25">
      <c r="B23" t="s">
        <v>41</v>
      </c>
      <c r="C23">
        <v>18.5</v>
      </c>
      <c r="D23">
        <v>0.75</v>
      </c>
      <c r="E23">
        <v>0.375</v>
      </c>
      <c r="F23">
        <v>19</v>
      </c>
      <c r="G23">
        <v>0.5625</v>
      </c>
      <c r="H23">
        <v>0.375</v>
      </c>
      <c r="I23">
        <v>19.1875</v>
      </c>
      <c r="J23">
        <v>20</v>
      </c>
      <c r="K23" s="4">
        <v>9.5</v>
      </c>
      <c r="L23" t="s">
        <v>19</v>
      </c>
      <c r="N23" s="4">
        <v>9.5</v>
      </c>
      <c r="O23" t="s">
        <v>41</v>
      </c>
      <c r="P23" t="s">
        <v>19</v>
      </c>
    </row>
    <row r="24" spans="2:21" x14ac:dyDescent="0.25">
      <c r="B24" t="s">
        <v>42</v>
      </c>
      <c r="C24">
        <v>19.5</v>
      </c>
      <c r="D24">
        <v>0.75</v>
      </c>
      <c r="E24">
        <v>0.375</v>
      </c>
      <c r="F24">
        <v>20</v>
      </c>
      <c r="G24">
        <v>0.5625</v>
      </c>
      <c r="H24">
        <v>0.375</v>
      </c>
      <c r="I24">
        <v>20.1875</v>
      </c>
      <c r="J24">
        <v>21</v>
      </c>
      <c r="K24" s="4">
        <v>10</v>
      </c>
      <c r="L24" t="s">
        <v>19</v>
      </c>
      <c r="N24" s="4">
        <v>10</v>
      </c>
      <c r="O24" t="s">
        <v>42</v>
      </c>
      <c r="P24" t="s">
        <v>19</v>
      </c>
    </row>
    <row r="25" spans="2:21" x14ac:dyDescent="0.25">
      <c r="B25" t="s">
        <v>43</v>
      </c>
      <c r="C25">
        <v>20.5</v>
      </c>
      <c r="D25">
        <v>0.75</v>
      </c>
      <c r="E25">
        <v>0.375</v>
      </c>
      <c r="F25">
        <v>21</v>
      </c>
      <c r="G25">
        <v>0.5625</v>
      </c>
      <c r="H25">
        <v>0.375</v>
      </c>
      <c r="I25">
        <v>21.1875</v>
      </c>
      <c r="J25">
        <v>22</v>
      </c>
      <c r="K25" s="4">
        <v>10.5</v>
      </c>
      <c r="L25" t="s">
        <v>19</v>
      </c>
      <c r="N25" s="4">
        <v>10.5</v>
      </c>
      <c r="O25" t="s">
        <v>43</v>
      </c>
      <c r="P25" t="s">
        <v>19</v>
      </c>
    </row>
    <row r="26" spans="2:21" x14ac:dyDescent="0.25">
      <c r="B26" t="s">
        <v>44</v>
      </c>
      <c r="C26">
        <v>21.5</v>
      </c>
      <c r="D26">
        <v>0.75</v>
      </c>
      <c r="E26">
        <v>0.375</v>
      </c>
      <c r="F26">
        <v>22</v>
      </c>
      <c r="G26">
        <v>0.5625</v>
      </c>
      <c r="H26">
        <v>0.375</v>
      </c>
      <c r="I26">
        <v>22.1875</v>
      </c>
      <c r="J26">
        <v>23</v>
      </c>
      <c r="K26" s="4">
        <v>11</v>
      </c>
      <c r="L26" t="s">
        <v>19</v>
      </c>
      <c r="N26" s="4">
        <v>11</v>
      </c>
      <c r="O26" t="s">
        <v>44</v>
      </c>
      <c r="P26" t="s">
        <v>19</v>
      </c>
    </row>
    <row r="27" spans="2:21" x14ac:dyDescent="0.25">
      <c r="B27" t="s">
        <v>45</v>
      </c>
      <c r="C27">
        <v>22.5</v>
      </c>
      <c r="D27">
        <v>0.75</v>
      </c>
      <c r="E27">
        <v>0.375</v>
      </c>
      <c r="F27">
        <v>23</v>
      </c>
      <c r="G27">
        <v>0.5625</v>
      </c>
      <c r="H27">
        <v>0.375</v>
      </c>
      <c r="I27">
        <v>23.1875</v>
      </c>
      <c r="J27">
        <v>24</v>
      </c>
      <c r="K27" s="4">
        <v>11.5</v>
      </c>
      <c r="L27" t="s">
        <v>19</v>
      </c>
      <c r="N27" s="4">
        <v>11.5</v>
      </c>
      <c r="O27" t="s">
        <v>45</v>
      </c>
      <c r="P27" t="s">
        <v>19</v>
      </c>
    </row>
    <row r="28" spans="2:21" x14ac:dyDescent="0.25">
      <c r="B28" t="s">
        <v>46</v>
      </c>
      <c r="C28">
        <v>23.5</v>
      </c>
      <c r="D28">
        <v>0.75</v>
      </c>
      <c r="E28">
        <v>0.375</v>
      </c>
      <c r="F28">
        <v>24</v>
      </c>
      <c r="G28">
        <v>0.5625</v>
      </c>
      <c r="H28">
        <v>0.375</v>
      </c>
      <c r="I28">
        <v>24.1875</v>
      </c>
      <c r="J28">
        <v>25</v>
      </c>
      <c r="K28" s="4">
        <v>12</v>
      </c>
      <c r="L28" t="s">
        <v>19</v>
      </c>
      <c r="N28" s="4">
        <v>12</v>
      </c>
      <c r="O28" t="s">
        <v>46</v>
      </c>
      <c r="P28" t="s">
        <v>19</v>
      </c>
    </row>
    <row r="29" spans="2:21" x14ac:dyDescent="0.25">
      <c r="B29" t="s">
        <v>47</v>
      </c>
      <c r="C29">
        <v>24.5</v>
      </c>
      <c r="D29">
        <v>0.75</v>
      </c>
      <c r="E29">
        <v>0.375</v>
      </c>
      <c r="F29">
        <v>25</v>
      </c>
      <c r="G29">
        <v>0.5625</v>
      </c>
      <c r="H29">
        <v>0.375</v>
      </c>
      <c r="I29">
        <v>25.1875</v>
      </c>
      <c r="J29">
        <v>26</v>
      </c>
      <c r="K29" s="4">
        <v>12.5</v>
      </c>
      <c r="L29" t="s">
        <v>19</v>
      </c>
      <c r="N29" s="4">
        <v>12.5</v>
      </c>
      <c r="O29" t="s">
        <v>47</v>
      </c>
      <c r="P29" t="s">
        <v>19</v>
      </c>
    </row>
    <row r="30" spans="2:21" x14ac:dyDescent="0.25">
      <c r="B30" t="s">
        <v>65</v>
      </c>
      <c r="C30">
        <v>25.5</v>
      </c>
      <c r="D30">
        <v>0.75</v>
      </c>
      <c r="E30">
        <v>0.375</v>
      </c>
      <c r="F30">
        <v>26</v>
      </c>
      <c r="G30">
        <v>0.5625</v>
      </c>
      <c r="H30">
        <v>0.375</v>
      </c>
      <c r="I30">
        <v>26.1875</v>
      </c>
      <c r="J30">
        <v>27</v>
      </c>
      <c r="K30" s="4">
        <v>13</v>
      </c>
      <c r="L30" t="s">
        <v>19</v>
      </c>
      <c r="N30" s="4">
        <v>13</v>
      </c>
      <c r="O30" t="s">
        <v>65</v>
      </c>
      <c r="P30" t="s">
        <v>19</v>
      </c>
    </row>
    <row r="31" spans="2:21" x14ac:dyDescent="0.25">
      <c r="B31" t="s">
        <v>66</v>
      </c>
      <c r="C31">
        <v>26.5</v>
      </c>
      <c r="D31">
        <v>0.75</v>
      </c>
      <c r="E31">
        <v>0.375</v>
      </c>
      <c r="F31">
        <v>27</v>
      </c>
      <c r="G31">
        <v>0.5625</v>
      </c>
      <c r="H31">
        <v>0.375</v>
      </c>
      <c r="I31">
        <v>27.1875</v>
      </c>
      <c r="J31">
        <v>28</v>
      </c>
      <c r="K31" s="4">
        <v>13.5</v>
      </c>
      <c r="L31" t="s">
        <v>19</v>
      </c>
      <c r="N31" s="4">
        <v>13.5</v>
      </c>
      <c r="O31" t="s">
        <v>66</v>
      </c>
      <c r="P31" t="s">
        <v>19</v>
      </c>
    </row>
    <row r="32" spans="2:21" x14ac:dyDescent="0.25">
      <c r="B32" t="s">
        <v>67</v>
      </c>
      <c r="C32">
        <v>27.5</v>
      </c>
      <c r="D32">
        <v>0.75</v>
      </c>
      <c r="E32">
        <v>0.375</v>
      </c>
      <c r="F32">
        <v>28</v>
      </c>
      <c r="G32">
        <v>0.5625</v>
      </c>
      <c r="H32">
        <v>0.375</v>
      </c>
      <c r="I32">
        <v>28.1875</v>
      </c>
      <c r="J32">
        <v>29</v>
      </c>
      <c r="K32" s="4">
        <v>14</v>
      </c>
      <c r="L32" t="s">
        <v>19</v>
      </c>
      <c r="N32" s="4">
        <v>14</v>
      </c>
      <c r="O32" t="s">
        <v>67</v>
      </c>
      <c r="P32" t="s">
        <v>19</v>
      </c>
    </row>
    <row r="33" spans="1:16" x14ac:dyDescent="0.25">
      <c r="B33" t="s">
        <v>68</v>
      </c>
      <c r="C33">
        <v>28.5</v>
      </c>
      <c r="D33">
        <v>0.75</v>
      </c>
      <c r="E33">
        <v>0.375</v>
      </c>
      <c r="F33">
        <v>29</v>
      </c>
      <c r="G33">
        <v>0.5625</v>
      </c>
      <c r="H33">
        <v>0.375</v>
      </c>
      <c r="I33">
        <v>29.1875</v>
      </c>
      <c r="J33">
        <v>30</v>
      </c>
      <c r="K33" s="4">
        <v>14.5</v>
      </c>
      <c r="L33" t="s">
        <v>19</v>
      </c>
      <c r="N33" s="4">
        <v>14.5</v>
      </c>
      <c r="O33" t="s">
        <v>68</v>
      </c>
      <c r="P33" t="s">
        <v>19</v>
      </c>
    </row>
    <row r="34" spans="1:16" x14ac:dyDescent="0.25">
      <c r="B34" t="s">
        <v>69</v>
      </c>
      <c r="C34">
        <v>29.5</v>
      </c>
      <c r="D34">
        <v>0.75</v>
      </c>
      <c r="E34">
        <v>0.375</v>
      </c>
      <c r="F34">
        <v>30</v>
      </c>
      <c r="G34">
        <v>0.5625</v>
      </c>
      <c r="H34">
        <v>0.375</v>
      </c>
      <c r="I34">
        <v>30.1875</v>
      </c>
      <c r="J34">
        <v>31</v>
      </c>
      <c r="K34" s="4">
        <v>15</v>
      </c>
      <c r="L34" t="s">
        <v>19</v>
      </c>
      <c r="N34" s="4">
        <v>15</v>
      </c>
      <c r="O34" t="s">
        <v>69</v>
      </c>
      <c r="P34" t="s">
        <v>19</v>
      </c>
    </row>
    <row r="35" spans="1:16" x14ac:dyDescent="0.25">
      <c r="B35" t="s">
        <v>70</v>
      </c>
      <c r="C35">
        <v>30.5</v>
      </c>
      <c r="D35">
        <v>0.75</v>
      </c>
      <c r="E35">
        <v>0.375</v>
      </c>
      <c r="F35">
        <v>31</v>
      </c>
      <c r="G35">
        <v>0.5625</v>
      </c>
      <c r="H35">
        <v>0.375</v>
      </c>
      <c r="I35">
        <v>31.1875</v>
      </c>
      <c r="J35">
        <v>32</v>
      </c>
      <c r="K35" s="4">
        <v>15.5</v>
      </c>
      <c r="L35" t="s">
        <v>19</v>
      </c>
      <c r="N35" s="4">
        <v>15.5</v>
      </c>
      <c r="O35" t="s">
        <v>70</v>
      </c>
      <c r="P35" t="s">
        <v>19</v>
      </c>
    </row>
    <row r="36" spans="1:16" x14ac:dyDescent="0.25">
      <c r="B36" t="s">
        <v>71</v>
      </c>
      <c r="C36">
        <v>31.5</v>
      </c>
      <c r="D36">
        <v>0.75</v>
      </c>
      <c r="E36">
        <v>0.375</v>
      </c>
      <c r="F36">
        <v>32</v>
      </c>
      <c r="G36">
        <v>0.5625</v>
      </c>
      <c r="H36">
        <v>0.375</v>
      </c>
      <c r="I36">
        <v>32.1875</v>
      </c>
      <c r="J36">
        <v>33</v>
      </c>
      <c r="K36" s="4">
        <v>16</v>
      </c>
      <c r="L36" t="s">
        <v>19</v>
      </c>
      <c r="N36" s="4">
        <v>16</v>
      </c>
      <c r="O36" t="s">
        <v>71</v>
      </c>
      <c r="P36" t="s">
        <v>19</v>
      </c>
    </row>
    <row r="37" spans="1:16" x14ac:dyDescent="0.25">
      <c r="B37" t="s">
        <v>72</v>
      </c>
      <c r="C37">
        <v>32.5</v>
      </c>
      <c r="D37">
        <v>0.75</v>
      </c>
      <c r="E37">
        <v>0.375</v>
      </c>
      <c r="F37">
        <v>33</v>
      </c>
      <c r="G37">
        <v>0.5625</v>
      </c>
      <c r="H37">
        <v>0.375</v>
      </c>
      <c r="I37">
        <v>33.1875</v>
      </c>
      <c r="J37">
        <v>34</v>
      </c>
      <c r="K37" s="4">
        <v>16.5</v>
      </c>
      <c r="L37" t="s">
        <v>19</v>
      </c>
      <c r="N37" s="4">
        <v>16.5</v>
      </c>
      <c r="O37" t="s">
        <v>72</v>
      </c>
      <c r="P37" t="s">
        <v>19</v>
      </c>
    </row>
    <row r="38" spans="1:16" x14ac:dyDescent="0.25">
      <c r="B38" t="s">
        <v>73</v>
      </c>
      <c r="C38">
        <v>33.5</v>
      </c>
      <c r="D38">
        <v>0.75</v>
      </c>
      <c r="E38">
        <v>0.375</v>
      </c>
      <c r="F38">
        <v>34</v>
      </c>
      <c r="G38">
        <v>0.5625</v>
      </c>
      <c r="H38">
        <v>0.375</v>
      </c>
      <c r="I38">
        <v>34.1875</v>
      </c>
      <c r="J38">
        <v>35</v>
      </c>
      <c r="K38" s="4">
        <v>17</v>
      </c>
      <c r="L38" t="s">
        <v>19</v>
      </c>
      <c r="N38" s="4">
        <v>17</v>
      </c>
      <c r="O38" t="s">
        <v>73</v>
      </c>
      <c r="P38" t="s">
        <v>19</v>
      </c>
    </row>
    <row r="39" spans="1:16" x14ac:dyDescent="0.25">
      <c r="B39" t="s">
        <v>74</v>
      </c>
      <c r="C39">
        <v>34.5</v>
      </c>
      <c r="D39">
        <v>0.75</v>
      </c>
      <c r="E39">
        <v>0.375</v>
      </c>
      <c r="F39">
        <v>35</v>
      </c>
      <c r="G39">
        <v>0.5625</v>
      </c>
      <c r="H39">
        <v>0.375</v>
      </c>
      <c r="I39">
        <v>35.1875</v>
      </c>
      <c r="J39">
        <v>36</v>
      </c>
      <c r="K39" s="4">
        <v>17.5</v>
      </c>
      <c r="L39" t="s">
        <v>19</v>
      </c>
      <c r="N39" s="4">
        <v>17.5</v>
      </c>
      <c r="O39" t="s">
        <v>74</v>
      </c>
      <c r="P39" t="s">
        <v>19</v>
      </c>
    </row>
    <row r="40" spans="1:16" x14ac:dyDescent="0.25">
      <c r="B40" t="s">
        <v>18</v>
      </c>
      <c r="N40" t="s">
        <v>18</v>
      </c>
    </row>
    <row r="42" spans="1:16" x14ac:dyDescent="0.25">
      <c r="A42" t="s">
        <v>52</v>
      </c>
    </row>
    <row r="43" spans="1:16" x14ac:dyDescent="0.25">
      <c r="C43" t="s">
        <v>15</v>
      </c>
      <c r="G43" t="s">
        <v>5</v>
      </c>
      <c r="H43" t="s">
        <v>14</v>
      </c>
      <c r="I43" t="s">
        <v>15</v>
      </c>
    </row>
    <row r="44" spans="1:16" x14ac:dyDescent="0.25">
      <c r="A44" t="s">
        <v>29</v>
      </c>
      <c r="G44" t="s">
        <v>6</v>
      </c>
      <c r="H44">
        <v>4.5</v>
      </c>
      <c r="I44">
        <v>6.75</v>
      </c>
    </row>
    <row r="45" spans="1:16" x14ac:dyDescent="0.25">
      <c r="A45" t="s">
        <v>6</v>
      </c>
      <c r="B45" t="s">
        <v>30</v>
      </c>
      <c r="C45">
        <v>0.75</v>
      </c>
      <c r="G45" t="s">
        <v>7</v>
      </c>
      <c r="H45">
        <v>4.9375</v>
      </c>
      <c r="I45">
        <v>0.5</v>
      </c>
    </row>
    <row r="46" spans="1:16" x14ac:dyDescent="0.25">
      <c r="A46" t="s">
        <v>7</v>
      </c>
      <c r="B46" t="s">
        <v>31</v>
      </c>
      <c r="C46">
        <v>0.5625</v>
      </c>
      <c r="G46" t="s">
        <v>8</v>
      </c>
      <c r="H46">
        <v>5</v>
      </c>
    </row>
    <row r="47" spans="1:16" x14ac:dyDescent="0.25">
      <c r="A47" t="s">
        <v>8</v>
      </c>
      <c r="B47" t="s">
        <v>32</v>
      </c>
    </row>
    <row r="48" spans="1:16" x14ac:dyDescent="0.25">
      <c r="G48" t="s">
        <v>9</v>
      </c>
    </row>
    <row r="49" spans="7:9" x14ac:dyDescent="0.25">
      <c r="G49" t="s">
        <v>6</v>
      </c>
      <c r="H49">
        <v>6.125</v>
      </c>
      <c r="I49">
        <v>0.875</v>
      </c>
    </row>
    <row r="50" spans="7:9" x14ac:dyDescent="0.25">
      <c r="G50" t="s">
        <v>7</v>
      </c>
      <c r="H50">
        <v>6.3125</v>
      </c>
      <c r="I50">
        <v>1</v>
      </c>
    </row>
    <row r="51" spans="7:9" x14ac:dyDescent="0.25">
      <c r="G51" t="s">
        <v>8</v>
      </c>
      <c r="H51">
        <v>6.5</v>
      </c>
    </row>
    <row r="53" spans="7:9" x14ac:dyDescent="0.25">
      <c r="G53" t="s">
        <v>10</v>
      </c>
    </row>
    <row r="54" spans="7:9" x14ac:dyDescent="0.25">
      <c r="G54" t="s">
        <v>6</v>
      </c>
      <c r="H54">
        <v>8.5</v>
      </c>
      <c r="I54">
        <v>0.625</v>
      </c>
    </row>
    <row r="55" spans="7:9" x14ac:dyDescent="0.25">
      <c r="G55" t="s">
        <v>7</v>
      </c>
      <c r="H55">
        <v>9.0625</v>
      </c>
      <c r="I55">
        <v>0.5</v>
      </c>
    </row>
    <row r="56" spans="7:9" x14ac:dyDescent="0.25">
      <c r="G56" t="s">
        <v>8</v>
      </c>
      <c r="H56">
        <v>9.25</v>
      </c>
    </row>
    <row r="58" spans="7:9" x14ac:dyDescent="0.25">
      <c r="G58" t="s">
        <v>11</v>
      </c>
    </row>
    <row r="59" spans="7:9" x14ac:dyDescent="0.25">
      <c r="G59" t="s">
        <v>6</v>
      </c>
      <c r="H59">
        <v>7</v>
      </c>
      <c r="I59">
        <v>1.125</v>
      </c>
    </row>
    <row r="60" spans="7:9" x14ac:dyDescent="0.25">
      <c r="G60" t="s">
        <v>7</v>
      </c>
      <c r="H60">
        <v>8.375</v>
      </c>
      <c r="I60">
        <v>0.875</v>
      </c>
    </row>
    <row r="61" spans="7:9" x14ac:dyDescent="0.25">
      <c r="G61" t="s">
        <v>8</v>
      </c>
      <c r="H61">
        <v>8.5625</v>
      </c>
    </row>
    <row r="63" spans="7:9" x14ac:dyDescent="0.25">
      <c r="G63" t="s">
        <v>12</v>
      </c>
    </row>
    <row r="64" spans="7:9" x14ac:dyDescent="0.25">
      <c r="G64" t="s">
        <v>6</v>
      </c>
      <c r="H64">
        <v>9.5</v>
      </c>
      <c r="I64">
        <v>0.625</v>
      </c>
    </row>
    <row r="65" spans="7:9" x14ac:dyDescent="0.25">
      <c r="G65" t="s">
        <v>7</v>
      </c>
      <c r="H65">
        <v>11.0625</v>
      </c>
      <c r="I65">
        <v>0.5</v>
      </c>
    </row>
    <row r="66" spans="7:9" x14ac:dyDescent="0.25">
      <c r="G66" t="s">
        <v>8</v>
      </c>
      <c r="H66">
        <v>11.25</v>
      </c>
    </row>
    <row r="68" spans="7:9" x14ac:dyDescent="0.25">
      <c r="G68" t="s">
        <v>75</v>
      </c>
    </row>
    <row r="69" spans="7:9" x14ac:dyDescent="0.25">
      <c r="G69" t="s">
        <v>6</v>
      </c>
      <c r="H69">
        <v>9.5</v>
      </c>
      <c r="I69">
        <v>1.125</v>
      </c>
    </row>
    <row r="70" spans="7:9" x14ac:dyDescent="0.25">
      <c r="G70" t="s">
        <v>7</v>
      </c>
      <c r="H70">
        <v>10.375</v>
      </c>
      <c r="I70">
        <v>0.875</v>
      </c>
    </row>
    <row r="71" spans="7:9" x14ac:dyDescent="0.25">
      <c r="G71" t="s">
        <v>8</v>
      </c>
      <c r="H71">
        <v>10.5625</v>
      </c>
    </row>
    <row r="73" spans="7:9" x14ac:dyDescent="0.25">
      <c r="G73" t="s">
        <v>13</v>
      </c>
    </row>
    <row r="74" spans="7:9" x14ac:dyDescent="0.25">
      <c r="G74" t="s">
        <v>6</v>
      </c>
      <c r="H74">
        <v>11</v>
      </c>
      <c r="I74">
        <v>1.375</v>
      </c>
    </row>
    <row r="75" spans="7:9" x14ac:dyDescent="0.25">
      <c r="G75" t="s">
        <v>7</v>
      </c>
      <c r="H75">
        <v>13.0625</v>
      </c>
      <c r="I75">
        <v>0.9375</v>
      </c>
    </row>
    <row r="76" spans="7:9" x14ac:dyDescent="0.25">
      <c r="G76" t="s">
        <v>8</v>
      </c>
      <c r="H76">
        <v>13.125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Data</vt:lpstr>
      <vt:lpstr>Family</vt:lpstr>
      <vt:lpstr>HDR_Support_Table</vt:lpstr>
      <vt:lpstr>Material_List</vt:lpstr>
      <vt:lpstr>Material_Table</vt:lpstr>
      <vt:lpstr>SF_Ref_List</vt:lpstr>
      <vt:lpstr>SF_Ref_Table</vt:lpstr>
      <vt:lpstr>SF_Sizes_List</vt:lpstr>
    </vt:vector>
  </TitlesOfParts>
  <Company>Harsco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stietz</dc:creator>
  <cp:lastModifiedBy>Tietz, Steven</cp:lastModifiedBy>
  <dcterms:created xsi:type="dcterms:W3CDTF">2015-03-23T17:29:08Z</dcterms:created>
  <dcterms:modified xsi:type="dcterms:W3CDTF">2023-11-03T20:34:55Z</dcterms:modified>
</cp:coreProperties>
</file>