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xr:revisionPtr revIDLastSave="0" documentId="8_{A457BCB9-19A2-4128-B75E-F4A661B13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Accelerator_PartNo_Table">Data!$AN$4:$AT$7</definedName>
    <definedName name="Acelerator_Material_List">Data!$AV$5:$AV$7</definedName>
    <definedName name="Acelerator_Material_Table">Data!$AV$5:$AX$7</definedName>
    <definedName name="Family">Sheet1!$A$4</definedName>
    <definedName name="JobNumber">Sheet1!$S$5</definedName>
    <definedName name="Retarder_Guage_Table">Data!$K$4:$M$6</definedName>
    <definedName name="Retarder_Material_List">Data!$O$5:$O$9</definedName>
    <definedName name="Retarder_Material_Table">Data!$O$5:$R$9</definedName>
    <definedName name="Retarder_PartNo_Table">Data!$A$4:$I$15</definedName>
    <definedName name="Retarder_Width_List">Data!$X$2:$X$11</definedName>
    <definedName name="Tube_Wall_Type_Table">Data!$AZ$4:$BB$6</definedName>
    <definedName name="WireCore_Material_List">Data!$AI$5:$AI$11</definedName>
    <definedName name="WireCore_Material_Table">Data!$AI$5:$AL$11</definedName>
    <definedName name="WireCore_PartNo_Table">Data!$Z$4:$AG$101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1" l="1"/>
  <c r="X7" i="1"/>
  <c r="X5" i="1"/>
  <c r="Z6" i="1"/>
  <c r="Z7" i="1"/>
  <c r="Y7" i="1"/>
  <c r="Y6" i="1"/>
  <c r="Y5" i="1"/>
  <c r="Z100" i="2" l="1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J45" i="2"/>
  <c r="Z44" i="2"/>
  <c r="J44" i="2"/>
  <c r="Z43" i="2"/>
  <c r="J43" i="2"/>
  <c r="Z42" i="2"/>
  <c r="J42" i="2"/>
  <c r="Z41" i="2"/>
  <c r="J41" i="2"/>
  <c r="Z40" i="2"/>
  <c r="J40" i="2"/>
  <c r="Z39" i="2"/>
  <c r="J39" i="2"/>
  <c r="Z38" i="2"/>
  <c r="J38" i="2"/>
  <c r="Z37" i="2"/>
  <c r="J37" i="2"/>
  <c r="Z36" i="2"/>
  <c r="J36" i="2"/>
  <c r="Z35" i="2"/>
  <c r="J35" i="2"/>
  <c r="Z34" i="2"/>
  <c r="J34" i="2"/>
  <c r="Z33" i="2"/>
  <c r="J33" i="2"/>
  <c r="Z32" i="2"/>
  <c r="J32" i="2"/>
  <c r="Z31" i="2"/>
  <c r="J31" i="2"/>
  <c r="Z30" i="2"/>
  <c r="J30" i="2"/>
  <c r="Z29" i="2"/>
  <c r="J29" i="2"/>
  <c r="Z28" i="2"/>
  <c r="J28" i="2"/>
  <c r="Z27" i="2"/>
  <c r="J27" i="2"/>
  <c r="Z26" i="2"/>
  <c r="J26" i="2"/>
  <c r="Z25" i="2"/>
  <c r="J25" i="2"/>
  <c r="Z24" i="2"/>
  <c r="J24" i="2"/>
  <c r="Z23" i="2"/>
  <c r="J23" i="2"/>
  <c r="Z22" i="2"/>
  <c r="J22" i="2"/>
  <c r="Z21" i="2"/>
  <c r="J21" i="2"/>
  <c r="Z20" i="2"/>
  <c r="J20" i="2"/>
  <c r="AN19" i="2"/>
  <c r="Z19" i="2"/>
  <c r="J19" i="2"/>
  <c r="AN18" i="2"/>
  <c r="Z18" i="2"/>
  <c r="AN17" i="2"/>
  <c r="Z17" i="2"/>
  <c r="AN16" i="2"/>
  <c r="Z16" i="2"/>
  <c r="AN15" i="2"/>
  <c r="Z15" i="2"/>
  <c r="AN14" i="2"/>
  <c r="Z14" i="2"/>
  <c r="H14" i="2"/>
  <c r="AN13" i="2"/>
  <c r="Z13" i="2"/>
  <c r="H13" i="2"/>
  <c r="AN12" i="2"/>
  <c r="Z12" i="2"/>
  <c r="H12" i="2"/>
  <c r="AN11" i="2"/>
  <c r="Z11" i="2"/>
  <c r="H11" i="2"/>
  <c r="AN10" i="2"/>
  <c r="Z10" i="2"/>
  <c r="H10" i="2"/>
  <c r="Z9" i="2"/>
  <c r="H9" i="2"/>
  <c r="Z8" i="2"/>
  <c r="H8" i="2"/>
  <c r="Z7" i="2"/>
  <c r="H7" i="2"/>
  <c r="AN6" i="2"/>
  <c r="Z6" i="2"/>
  <c r="H6" i="2"/>
  <c r="AN5" i="2"/>
  <c r="Z5" i="2"/>
  <c r="H5" i="2"/>
  <c r="AN4" i="2"/>
  <c r="Z4" i="2"/>
  <c r="H4" i="2"/>
  <c r="AS7" i="1"/>
  <c r="AR7" i="1"/>
  <c r="AC7" i="1"/>
  <c r="U7" i="1"/>
  <c r="T7" i="1"/>
  <c r="R7" i="1"/>
  <c r="Q7" i="1"/>
  <c r="P7" i="1"/>
  <c r="O7" i="1"/>
  <c r="N7" i="1"/>
  <c r="M7" i="1"/>
  <c r="L7" i="1"/>
  <c r="K7" i="1"/>
  <c r="J7" i="1"/>
  <c r="I7" i="1"/>
  <c r="AB7" i="1" s="1"/>
  <c r="AS6" i="1"/>
  <c r="AR6" i="1"/>
  <c r="AC6" i="1"/>
  <c r="U6" i="1"/>
  <c r="T6" i="1"/>
  <c r="R6" i="1"/>
  <c r="Q6" i="1"/>
  <c r="P6" i="1"/>
  <c r="O6" i="1"/>
  <c r="N6" i="1"/>
  <c r="M6" i="1"/>
  <c r="L6" i="1"/>
  <c r="K6" i="1"/>
  <c r="J6" i="1"/>
  <c r="I6" i="1"/>
  <c r="AB6" i="1" s="1"/>
  <c r="AC5" i="1"/>
  <c r="V5" i="1"/>
  <c r="U5" i="1"/>
  <c r="R5" i="1"/>
  <c r="Q5" i="1"/>
  <c r="P5" i="1"/>
  <c r="O5" i="1"/>
  <c r="N5" i="1"/>
  <c r="M5" i="1"/>
  <c r="L5" i="1"/>
  <c r="K5" i="1"/>
  <c r="J5" i="1"/>
  <c r="I5" i="1"/>
  <c r="AB5" i="1" s="1"/>
  <c r="A2" i="1"/>
  <c r="S5" i="1" s="1"/>
  <c r="V6" i="1" l="1"/>
  <c r="V7" i="1"/>
  <c r="AQ5" i="1"/>
  <c r="S7" i="1"/>
  <c r="AQ6" i="1"/>
  <c r="AS5" i="1"/>
  <c r="S6" i="1"/>
  <c r="AQ7" i="1"/>
  <c r="AR5" i="1"/>
  <c r="T5" i="1"/>
  <c r="C2" i="1"/>
  <c r="B2" i="1" a="1"/>
  <c r="B2" i="1" s="1"/>
  <c r="W5" i="1" s="1"/>
  <c r="Z5" i="1" l="1"/>
  <c r="AG5" i="1"/>
  <c r="W7" i="1"/>
  <c r="W6" i="1"/>
  <c r="AG7" i="1" l="1"/>
  <c r="A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<sst xmlns="http://schemas.openxmlformats.org/spreadsheetml/2006/main" count="1060" uniqueCount="321">
  <si>
    <t>Design Table for: 000000_S03-TubeInsert</t>
  </si>
  <si>
    <t/>
  </si>
  <si>
    <t>Retarder</t>
  </si>
  <si>
    <t>$PRP@PartNo</t>
  </si>
  <si>
    <t>$PRP@Description</t>
  </si>
  <si>
    <t>$PRP@NAME</t>
  </si>
  <si>
    <t>Wire Core</t>
  </si>
  <si>
    <t>$PRP@Description2</t>
  </si>
  <si>
    <t>Accelerator</t>
  </si>
  <si>
    <t>$STATE@Vertical45@Insert Length</t>
  </si>
  <si>
    <t>$STATE@Vertical49@Insert Length</t>
  </si>
  <si>
    <t>$STATE@Midpoint52@Insert Length</t>
  </si>
  <si>
    <t>$STATE@Equal length26@Insert Length</t>
  </si>
  <si>
    <t>$STATE@Equal length54@Insert Length</t>
  </si>
  <si>
    <t>$STATE@Equal radius11@Retarder Sketch</t>
  </si>
  <si>
    <t>$STATE@Equal length12@Retarder Sketch</t>
  </si>
  <si>
    <t>$STATE@Equal length13@Retarder Sketch</t>
  </si>
  <si>
    <t>$STATE@Equal length14@Retarder Sketch</t>
  </si>
  <si>
    <t>Thk@Retarder Sketch</t>
  </si>
  <si>
    <t>Width@Retarder Sketch</t>
  </si>
  <si>
    <t>Guage@Retarder Sketch</t>
  </si>
  <si>
    <t>$User_Notes</t>
  </si>
  <si>
    <t>Retarder_PartNo_Table</t>
  </si>
  <si>
    <t>Retarder_Guage_Table</t>
  </si>
  <si>
    <t>Retarder_Width_List</t>
  </si>
  <si>
    <t>Retarder_Material_List</t>
  </si>
  <si>
    <t>Description</t>
  </si>
  <si>
    <t>PartNo</t>
  </si>
  <si>
    <t>Type</t>
  </si>
  <si>
    <t>Width</t>
  </si>
  <si>
    <t>Guage</t>
  </si>
  <si>
    <t>Material</t>
  </si>
  <si>
    <t>Thickness</t>
  </si>
  <si>
    <t>C1008</t>
  </si>
  <si>
    <t>RTRD,0.3125,20,C1008</t>
  </si>
  <si>
    <t>RS1000</t>
  </si>
  <si>
    <t>RTRD</t>
  </si>
  <si>
    <t>End of Row</t>
  </si>
  <si>
    <t>TP304</t>
  </si>
  <si>
    <t>RTRD,0.3125,20,TP304</t>
  </si>
  <si>
    <t>RS1001</t>
  </si>
  <si>
    <t>TP316</t>
  </si>
  <si>
    <t>RTRD,0.3125,20,TP316</t>
  </si>
  <si>
    <t>RS1002</t>
  </si>
  <si>
    <t>304SS</t>
  </si>
  <si>
    <t>RS1003</t>
  </si>
  <si>
    <t>End of List</t>
  </si>
  <si>
    <t>316SS</t>
  </si>
  <si>
    <t>RS1004</t>
  </si>
  <si>
    <t>TP316/L</t>
  </si>
  <si>
    <t>RS1007</t>
  </si>
  <si>
    <t>End Of List</t>
  </si>
  <si>
    <t>RS1008</t>
  </si>
  <si>
    <t>RS1009</t>
  </si>
  <si>
    <t>RTRD,0.8125,20,C1008</t>
  </si>
  <si>
    <t>RS1013</t>
  </si>
  <si>
    <t>RS1015</t>
  </si>
  <si>
    <t>RTRD,0.8125,20,TP304</t>
  </si>
  <si>
    <t>RS1018</t>
  </si>
  <si>
    <t>RS1020</t>
  </si>
  <si>
    <t>RS1021</t>
  </si>
  <si>
    <t>RS1022</t>
  </si>
  <si>
    <t>RS1023</t>
  </si>
  <si>
    <t>RS1024</t>
  </si>
  <si>
    <t>RTRD,0.6875,18,C1008</t>
  </si>
  <si>
    <t>RS1025</t>
  </si>
  <si>
    <t>RTRD,0.6875,18,TP304</t>
  </si>
  <si>
    <t>RS1026</t>
  </si>
  <si>
    <t>RTRD,0.6875,18,TP316</t>
  </si>
  <si>
    <t>RS1027</t>
  </si>
  <si>
    <t>RS1030</t>
  </si>
  <si>
    <t>RS1032</t>
  </si>
  <si>
    <t>RS1033</t>
  </si>
  <si>
    <t>RTRD,0.6875,18,C1008,TWT3</t>
  </si>
  <si>
    <t>RS1034</t>
  </si>
  <si>
    <t>TWT3</t>
  </si>
  <si>
    <t>RTRD,0.6875,18,304SS,TWT3</t>
  </si>
  <si>
    <t>RS1035</t>
  </si>
  <si>
    <t>RS1036</t>
  </si>
  <si>
    <t>RTRD,0.6875,16,TP316</t>
  </si>
  <si>
    <t>RS1037</t>
  </si>
  <si>
    <t>RTRD,0.6875,16,316SS,TWT3</t>
  </si>
  <si>
    <t>RS1038</t>
  </si>
  <si>
    <t>RTRD,0.6875,16,304SS,TWT3</t>
  </si>
  <si>
    <t>RS1039</t>
  </si>
  <si>
    <t>RS1040</t>
  </si>
  <si>
    <t>RS1041</t>
  </si>
  <si>
    <t>RS1042</t>
  </si>
  <si>
    <t>RS1043</t>
  </si>
  <si>
    <t>TWT</t>
  </si>
  <si>
    <t>RS1044</t>
  </si>
  <si>
    <t>RTRD,0.6875,18,TP304*(S)</t>
  </si>
  <si>
    <t>RS1045</t>
  </si>
  <si>
    <t>TP304*(S)</t>
  </si>
  <si>
    <t>RTRD,1.0625,20,TP304</t>
  </si>
  <si>
    <t>RS1046</t>
  </si>
  <si>
    <t>RS1047</t>
  </si>
  <si>
    <t>RS1048</t>
  </si>
  <si>
    <t>$LIBRARY:MATERIAL@000000_S03-TubeInsert</t>
  </si>
  <si>
    <t>RTRD,0.375,20,TP316</t>
  </si>
  <si>
    <t>RTRD,0.375,20,C1008</t>
  </si>
  <si>
    <t>RTRD,0.375,20,TP304</t>
  </si>
  <si>
    <t>RTRD,0.5,20,C1008</t>
  </si>
  <si>
    <t>RTRD,0.5,20,TP304</t>
  </si>
  <si>
    <t>RTRD,0.75,20,C1008</t>
  </si>
  <si>
    <t>RTRD,1.25,18,C1008</t>
  </si>
  <si>
    <t>RTRD,0.75,20,TP304</t>
  </si>
  <si>
    <t>RTRD,1,18,C1008</t>
  </si>
  <si>
    <t>RTRD,1,18,TP304</t>
  </si>
  <si>
    <t>RTRD,0.5,20,TP316</t>
  </si>
  <si>
    <t>RTRD,1.25,18,TP316</t>
  </si>
  <si>
    <t>RTRD,0.375,18,C1008</t>
  </si>
  <si>
    <t>RTRD,0.75,18,TP304</t>
  </si>
  <si>
    <t>RTRD,1,16,316SS,TWT3</t>
  </si>
  <si>
    <t>RTRD,1.25,16,304SS,TWT3</t>
  </si>
  <si>
    <t>RTRD,1.25,16,316SS,TWT3</t>
  </si>
  <si>
    <t>RTRD,1,18,316SS,TWT3</t>
  </si>
  <si>
    <t>RTRD,0.75,16,C1008,TWT</t>
  </si>
  <si>
    <t>RTRD,1,8,C1008</t>
  </si>
  <si>
    <t>RTRD,1,20,TP304</t>
  </si>
  <si>
    <t>RTRD,0.5,20,TP316/L</t>
  </si>
  <si>
    <t>Job Number</t>
  </si>
  <si>
    <t>Description2</t>
  </si>
  <si>
    <t>Length</t>
  </si>
  <si>
    <t>WireCore_PartNo_Table</t>
  </si>
  <si>
    <t>Tube Length (FT)</t>
  </si>
  <si>
    <t>For Tube</t>
  </si>
  <si>
    <t>WireCore_Material_List</t>
  </si>
  <si>
    <t>IN1000</t>
  </si>
  <si>
    <t>ISRT</t>
  </si>
  <si>
    <t>8F</t>
  </si>
  <si>
    <t>CS</t>
  </si>
  <si>
    <t>IN1001</t>
  </si>
  <si>
    <t>IN1002</t>
  </si>
  <si>
    <t>IN1003</t>
  </si>
  <si>
    <t>304L</t>
  </si>
  <si>
    <t>IN1004</t>
  </si>
  <si>
    <t>IN1005</t>
  </si>
  <si>
    <t>316L</t>
  </si>
  <si>
    <t>IN1006</t>
  </si>
  <si>
    <t>IN1007</t>
  </si>
  <si>
    <t>IN1008</t>
  </si>
  <si>
    <t>IN1009</t>
  </si>
  <si>
    <t>IN1010</t>
  </si>
  <si>
    <t>IN1011</t>
  </si>
  <si>
    <t>IN1012</t>
  </si>
  <si>
    <t>IN1014</t>
  </si>
  <si>
    <t>IN1015</t>
  </si>
  <si>
    <t>IN1016</t>
  </si>
  <si>
    <t>IN1017</t>
  </si>
  <si>
    <t>IN1018</t>
  </si>
  <si>
    <t>IN1019</t>
  </si>
  <si>
    <t>IN1020</t>
  </si>
  <si>
    <t>IN1021</t>
  </si>
  <si>
    <t>IN1022</t>
  </si>
  <si>
    <t>IN1023</t>
  </si>
  <si>
    <t>IN1024</t>
  </si>
  <si>
    <t>IN1025</t>
  </si>
  <si>
    <t>IN1026</t>
  </si>
  <si>
    <t>IN1027</t>
  </si>
  <si>
    <t>IN1028</t>
  </si>
  <si>
    <t>IN1029</t>
  </si>
  <si>
    <t>IN1030</t>
  </si>
  <si>
    <t>IN1031</t>
  </si>
  <si>
    <t>IN1032</t>
  </si>
  <si>
    <t>IN1033</t>
  </si>
  <si>
    <t>IN1034</t>
  </si>
  <si>
    <t>IN1035</t>
  </si>
  <si>
    <t>IN1036</t>
  </si>
  <si>
    <t>IN1037</t>
  </si>
  <si>
    <t>IN1038</t>
  </si>
  <si>
    <t>IN1039</t>
  </si>
  <si>
    <t>IN1040</t>
  </si>
  <si>
    <t>IN1041</t>
  </si>
  <si>
    <t>IN1042</t>
  </si>
  <si>
    <t>IN1043</t>
  </si>
  <si>
    <t>IN1044</t>
  </si>
  <si>
    <t>IN1045</t>
  </si>
  <si>
    <t>IN1046</t>
  </si>
  <si>
    <t>IN1048</t>
  </si>
  <si>
    <t>IN1049</t>
  </si>
  <si>
    <t>IN1050</t>
  </si>
  <si>
    <t>IN1051</t>
  </si>
  <si>
    <t>IN1052</t>
  </si>
  <si>
    <t>IN1053</t>
  </si>
  <si>
    <t>IN1054</t>
  </si>
  <si>
    <t>IN1055</t>
  </si>
  <si>
    <t>IN1056</t>
  </si>
  <si>
    <t>IN1057</t>
  </si>
  <si>
    <t>IN1058</t>
  </si>
  <si>
    <t>IN1059</t>
  </si>
  <si>
    <t>IN1060</t>
  </si>
  <si>
    <t>IN1061</t>
  </si>
  <si>
    <t>IN1062</t>
  </si>
  <si>
    <t>IN1063</t>
  </si>
  <si>
    <t>IN1064</t>
  </si>
  <si>
    <t>IN1065</t>
  </si>
  <si>
    <t>IN1066</t>
  </si>
  <si>
    <t>IN1067</t>
  </si>
  <si>
    <t>IN1068</t>
  </si>
  <si>
    <t>IN1069</t>
  </si>
  <si>
    <t>IN1070</t>
  </si>
  <si>
    <t>IN1071</t>
  </si>
  <si>
    <t>IN1072</t>
  </si>
  <si>
    <t>IN1073</t>
  </si>
  <si>
    <t>IN1074</t>
  </si>
  <si>
    <t>IN1075</t>
  </si>
  <si>
    <t>IN1076</t>
  </si>
  <si>
    <t>IN1077</t>
  </si>
  <si>
    <t>IN1078</t>
  </si>
  <si>
    <t>IN1079</t>
  </si>
  <si>
    <t>IN1080</t>
  </si>
  <si>
    <t>IN1081</t>
  </si>
  <si>
    <t>IN1082</t>
  </si>
  <si>
    <t>IN1083</t>
  </si>
  <si>
    <t>IN1084</t>
  </si>
  <si>
    <t>IN1085</t>
  </si>
  <si>
    <t>IN1086</t>
  </si>
  <si>
    <t>IN1087</t>
  </si>
  <si>
    <t>IN1088</t>
  </si>
  <si>
    <t>IN1089</t>
  </si>
  <si>
    <t>IN1090</t>
  </si>
  <si>
    <t>IN1091</t>
  </si>
  <si>
    <t>IN1092</t>
  </si>
  <si>
    <t>IN1093</t>
  </si>
  <si>
    <t>IN1094</t>
  </si>
  <si>
    <t>IN1095</t>
  </si>
  <si>
    <t>IN1096</t>
  </si>
  <si>
    <t>IN1097</t>
  </si>
  <si>
    <t>IN1098</t>
  </si>
  <si>
    <t>Hole_Table</t>
  </si>
  <si>
    <t>Tube_Dia_List</t>
  </si>
  <si>
    <t>Retarder Width</t>
  </si>
  <si>
    <t>Retarder Guage</t>
  </si>
  <si>
    <t>NOT TYP</t>
  </si>
  <si>
    <t>??</t>
  </si>
  <si>
    <t>NOT TYP?</t>
  </si>
  <si>
    <r>
      <t>RS1025</t>
    </r>
    <r>
      <rPr>
        <sz val="11"/>
        <color rgb="FFFF0000"/>
        <rFont val="Calibri"/>
        <scheme val="minor"/>
      </rPr>
      <t>TW</t>
    </r>
  </si>
  <si>
    <t>Items in red txt may not be typical</t>
  </si>
  <si>
    <t>304 SS</t>
  </si>
  <si>
    <t>Actual SW Material</t>
  </si>
  <si>
    <t>316/L SS</t>
  </si>
  <si>
    <t>Notes</t>
  </si>
  <si>
    <t>Not sure about this one</t>
  </si>
  <si>
    <t>Retarder_Material_Table</t>
  </si>
  <si>
    <t>Insert Length@Insert Length</t>
  </si>
  <si>
    <t>Diameter</t>
  </si>
  <si>
    <t>AR1002</t>
  </si>
  <si>
    <t>ACCL</t>
  </si>
  <si>
    <t>AR1014</t>
  </si>
  <si>
    <t>AR1000</t>
  </si>
  <si>
    <t>AR1001</t>
  </si>
  <si>
    <t>AR1013</t>
  </si>
  <si>
    <t>AR1003</t>
  </si>
  <si>
    <t>AR1010</t>
  </si>
  <si>
    <t>CF1018</t>
  </si>
  <si>
    <t>20*</t>
  </si>
  <si>
    <t>AR1004</t>
  </si>
  <si>
    <t>AR1011</t>
  </si>
  <si>
    <t>304SS*</t>
  </si>
  <si>
    <t>AR1012</t>
  </si>
  <si>
    <t>AR1005</t>
  </si>
  <si>
    <t>C1008*</t>
  </si>
  <si>
    <t>AR1006</t>
  </si>
  <si>
    <t>20'*</t>
  </si>
  <si>
    <t>AR1007</t>
  </si>
  <si>
    <t>22'*</t>
  </si>
  <si>
    <t>ACCEL.ROD,1/4"x12',TP304SS</t>
  </si>
  <si>
    <t>AR1001-002461</t>
  </si>
  <si>
    <t>ACCEL.ROD</t>
  </si>
  <si>
    <t>1/4"x12'</t>
  </si>
  <si>
    <t>TP304SS</t>
  </si>
  <si>
    <t>Accelerator_PartNo_Table</t>
  </si>
  <si>
    <t>WireCore_Material_Table</t>
  </si>
  <si>
    <t>Acelerator_Material_List</t>
  </si>
  <si>
    <t>Acelerator_Material_Table</t>
  </si>
  <si>
    <t>Note</t>
  </si>
  <si>
    <t>304L SS</t>
  </si>
  <si>
    <t>316 SS</t>
  </si>
  <si>
    <t>Insert Length</t>
  </si>
  <si>
    <t>Tube Wall Thk</t>
  </si>
  <si>
    <t>FOR 1.25x0.06M TUBE</t>
  </si>
  <si>
    <t>FOR 0.75x0.06M TUBE</t>
  </si>
  <si>
    <t>FOR 1.25x0.065A TUBE</t>
  </si>
  <si>
    <t>M</t>
  </si>
  <si>
    <t>Make sure the type of insert you want is active in solidworks BEFORE you open this table</t>
  </si>
  <si>
    <t>MATERIAL</t>
  </si>
  <si>
    <t>syteline material</t>
  </si>
  <si>
    <t>Syteline material</t>
  </si>
  <si>
    <t>316/316L SS</t>
  </si>
  <si>
    <t>Syteline Material</t>
  </si>
  <si>
    <t>FOR 1x0.06M TUBE</t>
  </si>
  <si>
    <t>FOR 1x0.065A TUBE</t>
  </si>
  <si>
    <t>FOR 1x0.085M TUBE</t>
  </si>
  <si>
    <t>FOR 1x0.049A TUBE</t>
  </si>
  <si>
    <t>FOR 1x0.06A TUBE</t>
  </si>
  <si>
    <t>FOR 1x0.045M TUBE</t>
  </si>
  <si>
    <t>FOR 1x0.065M TUBE</t>
  </si>
  <si>
    <t>FOR 1x0.109M TUBE</t>
  </si>
  <si>
    <t>FOR 1x0.075M TUBE</t>
  </si>
  <si>
    <t>FOR 1x0.12M TUBE</t>
  </si>
  <si>
    <t>End of ListEnd of ListxEnd of ListEnd of List</t>
  </si>
  <si>
    <t>Only need to add these back in if you have to delete the configs and recreate them</t>
  </si>
  <si>
    <t>Tube Wall Thk Type (Min or Ave)</t>
  </si>
  <si>
    <t>Tube_Wall_Type_Table</t>
  </si>
  <si>
    <t>A</t>
  </si>
  <si>
    <t>Vlookup Value for PartNo</t>
  </si>
  <si>
    <t>$PRP@LENGTH</t>
  </si>
  <si>
    <t>$PRP@WIDTH</t>
  </si>
  <si>
    <t>$PRP@THICKNESS</t>
  </si>
  <si>
    <t>Wall_Type@Min or Ave</t>
  </si>
  <si>
    <t>ONCE WE FIGURE OUT THE MATERIAL LIST FROM PURCHASING DELETE THESE COLUMNS TO PUSH THE PARTNO
(There are materials that we do not have materials for in Solidworks)</t>
  </si>
  <si>
    <t>&lt;- section number</t>
  </si>
  <si>
    <t>$PRP@PARTNO</t>
  </si>
  <si>
    <t>$PRP@SectionNo</t>
  </si>
  <si>
    <t>Section Number</t>
  </si>
  <si>
    <t>$PRP@SectionNumber</t>
  </si>
  <si>
    <t>TYPE</t>
  </si>
  <si>
    <t>Used On</t>
  </si>
  <si>
    <t>$PRP@TYPE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</si>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</sst>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2" borderId="4" xfId="0" applyFill="1" applyBorder="1"/>
    <xf numFmtId="49" fontId="4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5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center" vertical="center" textRotation="90" wrapText="1"/>
    </xf>
    <xf numFmtId="0" fontId="0" fillId="0" borderId="0" xfId="0" applyAlignment="1">
      <alignment textRotation="90"/>
    </xf>
    <xf numFmtId="0" fontId="7" fillId="6" borderId="0" xfId="0" applyFont="1" applyFill="1"/>
    <xf numFmtId="0" fontId="6" fillId="0" borderId="0" xfId="0" applyFont="1"/>
    <xf numFmtId="49" fontId="6" fillId="0" borderId="0" xfId="0" applyNumberFormat="1" applyFont="1"/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628516</xdr:colOff>
      <xdr:row>13</xdr:row>
      <xdr:rowOff>77373</xdr:rowOff>
    </xdr:from>
    <xdr:to>
      <xdr:col>18</xdr:col>
      <xdr:colOff>218694</xdr:colOff>
      <xdr:row>45</xdr:row>
      <xdr:rowOff>115340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8605" y="2583355"/>
          <a:ext cx="6835982" cy="6206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zoomScale="115" zoomScaleNormal="115" workbookViewId="0"/>
  </sheetViews>
  <sheetFormatPr defaultRowHeight="15" outlineLevelRow="1" x14ac:dyDescent="0.25"/>
  <cols>
    <col min="1" max="1" width="22.7109375" style="1" bestFit="1" customWidth="1"/>
    <col min="2" max="2" width="5.85546875" customWidth="1"/>
    <col min="3" max="3" width="5.85546875" bestFit="1" customWidth="1"/>
    <col min="4" max="4" width="3.7109375" bestFit="1" customWidth="1"/>
    <col min="5" max="5" width="9" bestFit="1" customWidth="1"/>
    <col min="6" max="6" width="4.85546875" bestFit="1" customWidth="1"/>
    <col min="7" max="7" width="3.7109375" bestFit="1" customWidth="1"/>
    <col min="8" max="8" width="6.7109375" bestFit="1" customWidth="1"/>
    <col min="9" max="9" width="28.85546875" bestFit="1" customWidth="1"/>
    <col min="10" max="17" width="4.140625" customWidth="1"/>
    <col min="19" max="19" width="7" bestFit="1" customWidth="1"/>
    <col min="20" max="20" width="41" customWidth="1"/>
    <col min="21" max="21" width="24.5703125" customWidth="1"/>
    <col min="22" max="22" width="7.42578125" bestFit="1" customWidth="1"/>
    <col min="23" max="23" width="7.42578125" style="10" customWidth="1"/>
    <col min="24" max="24" width="4" bestFit="1" customWidth="1"/>
    <col min="25" max="25" width="9.140625" bestFit="1" customWidth="1"/>
    <col min="26" max="26" width="6" style="10" bestFit="1" customWidth="1"/>
    <col min="27" max="27" width="10.7109375" customWidth="1"/>
    <col min="28" max="28" width="7.42578125" customWidth="1"/>
    <col min="29" max="29" width="19.28515625" bestFit="1" customWidth="1"/>
    <col min="30" max="32" width="10.5703125" customWidth="1"/>
    <col min="33" max="33" width="6" style="10" bestFit="1" customWidth="1"/>
    <col min="34" max="39" width="10.5703125" customWidth="1"/>
    <col min="43" max="43" width="85.140625" customWidth="1"/>
    <col min="44" max="44" width="62.42578125" bestFit="1" customWidth="1"/>
    <col min="45" max="45" width="61.85546875" bestFit="1" customWidth="1"/>
  </cols>
  <sheetData>
    <row r="1" spans="1:45" s="23" customFormat="1" x14ac:dyDescent="0.25">
      <c r="A1" s="22" t="s">
        <v>0</v>
      </c>
      <c r="B1" s="22"/>
      <c r="C1" s="22"/>
      <c r="D1" s="22"/>
      <c r="W1" s="29"/>
      <c r="Z1" s="29"/>
      <c r="AA1"/>
      <c r="AG1" s="29"/>
    </row>
    <row r="2" spans="1:45" ht="18.75" x14ac:dyDescent="0.3">
      <c r="A2" s="1" t="str">
        <f>UPPER(RIGHT($AC$4,LEN($AC$4)-FIND("@",$AC$4,1)))</f>
        <v>000000_S03-TUBEINSERT</v>
      </c>
      <c r="B2" s="27" t="str" cm="1">
        <f t="array" ref="B2">IF(ISNUMBER(LEFT($A$2,1)+0), "", LEFT($A$2,MIN(FIND({0,1,2,3,4,5,6,7,8,9},A2&amp;"0123456789"))-1))</f>
        <v/>
      </c>
      <c r="C2" s="28">
        <f>MID($A$2,FIND("_",$A$2,1)+2,2)+0</f>
        <v>3</v>
      </c>
      <c r="D2" s="26" t="s">
        <v>312</v>
      </c>
      <c r="E2" s="26"/>
      <c r="F2" s="26"/>
      <c r="G2" s="26"/>
      <c r="H2" s="26"/>
      <c r="AQ2" t="s">
        <v>302</v>
      </c>
      <c r="AR2" t="s">
        <v>302</v>
      </c>
      <c r="AS2" t="s">
        <v>302</v>
      </c>
    </row>
    <row r="3" spans="1:45" s="3" customFormat="1" ht="362.25" x14ac:dyDescent="0.25">
      <c r="A3" s="20" t="s">
        <v>285</v>
      </c>
      <c r="B3" s="3" t="s">
        <v>18</v>
      </c>
      <c r="C3" s="3" t="s">
        <v>19</v>
      </c>
      <c r="D3" s="3" t="s">
        <v>20</v>
      </c>
      <c r="E3" s="3" t="s">
        <v>279</v>
      </c>
      <c r="F3" s="3" t="s">
        <v>280</v>
      </c>
      <c r="G3" s="3" t="s">
        <v>303</v>
      </c>
      <c r="H3" s="3" t="s">
        <v>286</v>
      </c>
      <c r="I3" s="3" t="s">
        <v>306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121</v>
      </c>
      <c r="T3" s="3" t="s">
        <v>26</v>
      </c>
      <c r="U3" s="3" t="s">
        <v>122</v>
      </c>
      <c r="V3" s="3" t="s">
        <v>5</v>
      </c>
      <c r="W3" s="3" t="s">
        <v>315</v>
      </c>
      <c r="X3" s="3" t="s">
        <v>314</v>
      </c>
      <c r="Y3" s="3" t="s">
        <v>313</v>
      </c>
      <c r="Z3" s="3" t="s">
        <v>317</v>
      </c>
      <c r="AA3" s="24" t="s">
        <v>311</v>
      </c>
      <c r="AB3" s="3" t="s">
        <v>27</v>
      </c>
      <c r="AC3" s="3" t="s">
        <v>31</v>
      </c>
      <c r="AD3" s="2"/>
      <c r="AE3" s="2"/>
      <c r="AF3" s="2"/>
      <c r="AG3" s="3" t="s">
        <v>318</v>
      </c>
      <c r="AH3" s="2"/>
      <c r="AI3" s="2"/>
      <c r="AJ3" s="2"/>
      <c r="AK3" s="2"/>
      <c r="AL3" s="2"/>
      <c r="AM3" s="2"/>
      <c r="AQ3" s="3" t="s">
        <v>123</v>
      </c>
      <c r="AR3" s="3" t="s">
        <v>29</v>
      </c>
      <c r="AS3" s="3" t="s">
        <v>32</v>
      </c>
    </row>
    <row r="4" spans="1:45" s="3" customFormat="1" ht="87" hidden="1" customHeight="1" outlineLevel="1" x14ac:dyDescent="0.25">
      <c r="A4" s="2"/>
      <c r="B4" s="3" t="s">
        <v>18</v>
      </c>
      <c r="C4" s="3" t="s">
        <v>19</v>
      </c>
      <c r="D4" s="3" t="s">
        <v>20</v>
      </c>
      <c r="E4" s="3" t="s">
        <v>245</v>
      </c>
      <c r="F4" s="3" t="s">
        <v>21</v>
      </c>
      <c r="G4" s="3" t="s">
        <v>310</v>
      </c>
      <c r="H4" s="3" t="s">
        <v>21</v>
      </c>
      <c r="I4" s="3" t="s">
        <v>21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21</v>
      </c>
      <c r="T4" s="3" t="s">
        <v>4</v>
      </c>
      <c r="U4" s="3" t="s">
        <v>7</v>
      </c>
      <c r="V4" s="3" t="s">
        <v>5</v>
      </c>
      <c r="W4" s="3" t="s">
        <v>316</v>
      </c>
      <c r="X4" s="3" t="s">
        <v>314</v>
      </c>
      <c r="Y4" s="3" t="s">
        <v>313</v>
      </c>
      <c r="Z4" s="3" t="s">
        <v>319</v>
      </c>
      <c r="AA4" s="25"/>
      <c r="AB4" s="3" t="s">
        <v>3</v>
      </c>
      <c r="AC4" s="3" t="s">
        <v>98</v>
      </c>
      <c r="AD4" s="2"/>
      <c r="AE4" s="2"/>
      <c r="AF4" s="2"/>
      <c r="AG4" s="3" t="s">
        <v>320</v>
      </c>
      <c r="AH4" s="2"/>
      <c r="AI4" s="2"/>
      <c r="AJ4" s="2"/>
      <c r="AK4" s="2"/>
      <c r="AL4" s="2"/>
      <c r="AM4" s="2"/>
      <c r="AQ4" s="3" t="s">
        <v>307</v>
      </c>
      <c r="AR4" s="3" t="s">
        <v>308</v>
      </c>
      <c r="AS4" s="3" t="s">
        <v>309</v>
      </c>
    </row>
    <row r="5" spans="1:45" collapsed="1" x14ac:dyDescent="0.25">
      <c r="A5" s="1" t="s">
        <v>2</v>
      </c>
      <c r="B5" s="4">
        <v>3.7499999999999804E-2</v>
      </c>
      <c r="C5" s="4">
        <v>0.37499999999999994</v>
      </c>
      <c r="D5" s="4">
        <v>20.000000000000046</v>
      </c>
      <c r="E5" s="19">
        <v>785.12500000000023</v>
      </c>
      <c r="F5" s="19"/>
      <c r="G5" s="19">
        <v>1.0000000000000002</v>
      </c>
      <c r="H5" t="s">
        <v>33</v>
      </c>
      <c r="I5" s="16" t="str">
        <f>CONCATENATE("RTRD,",ROUND(C5,4),",",ROUND(D5,4),",",VLOOKUP(H5,Retarder_Material_Table,2,FALSE))</f>
        <v>RTRD,0.375,20,C1008</v>
      </c>
      <c r="J5" s="21" t="str">
        <f>"U"</f>
        <v>U</v>
      </c>
      <c r="K5" s="21" t="str">
        <f>"S"</f>
        <v>S</v>
      </c>
      <c r="L5" s="21" t="str">
        <f>"S"</f>
        <v>S</v>
      </c>
      <c r="M5" s="21" t="str">
        <f>"U"</f>
        <v>U</v>
      </c>
      <c r="N5" s="21" t="str">
        <f>"S"</f>
        <v>S</v>
      </c>
      <c r="O5" s="21" t="str">
        <f t="shared" ref="N5:R7" si="0">"U"</f>
        <v>U</v>
      </c>
      <c r="P5" s="21" t="str">
        <f t="shared" si="0"/>
        <v>U</v>
      </c>
      <c r="Q5" s="21" t="str">
        <f t="shared" si="0"/>
        <v>U</v>
      </c>
      <c r="R5" s="21" t="str">
        <f t="shared" si="0"/>
        <v>U</v>
      </c>
      <c r="S5" s="8" t="str">
        <f>LEFT($A$2,FIND("_",$A$2,1)-1)</f>
        <v>000000</v>
      </c>
      <c r="T5" s="16" t="str">
        <f>CONCATENATE("RETARDER, ","""Guage@Retarder Sketch@@Retarder@",JobNumber,"_S03-TubeInsert.SLDPRT""","GA")</f>
        <v>RETARDER, "Guage@Retarder Sketch@@Retarder@000000_S03-TubeInsert.SLDPRT"GA</v>
      </c>
      <c r="U5" s="16" t="str">
        <f>""</f>
        <v/>
      </c>
      <c r="V5" s="16" t="str">
        <f>"INSERT"</f>
        <v>INSERT</v>
      </c>
      <c r="W5" s="8" t="str">
        <f>CONCATENATE($B$2,$C$2)</f>
        <v>3</v>
      </c>
      <c r="X5" s="16" t="str">
        <f>CONCATENATE(".",$W5)</f>
        <v>.3</v>
      </c>
      <c r="Y5" s="16" t="str">
        <f>CONCATENATE($W5,"-INS01")</f>
        <v>3-INS01</v>
      </c>
      <c r="Z5" s="8" t="str">
        <f>CONCATENATE($W5,"-SEC")</f>
        <v>3-SEC</v>
      </c>
      <c r="AB5" s="16" t="str">
        <f>VLOOKUP(I5,Retarder_PartNo_Table,2,FALSE)</f>
        <v>RS1003</v>
      </c>
      <c r="AC5" s="8" t="str">
        <f>CONCATENATE("AXC materials:",H5)</f>
        <v>AXC materials:C1008</v>
      </c>
      <c r="AD5" s="1"/>
      <c r="AE5" s="1"/>
      <c r="AF5" s="1"/>
      <c r="AG5" s="8" t="str">
        <f>CONCATENATE($W5,"-SEC")</f>
        <v>3-SEC</v>
      </c>
      <c r="AH5" s="1"/>
      <c r="AI5" s="1"/>
      <c r="AJ5" s="1"/>
      <c r="AK5" s="1"/>
      <c r="AL5" s="1"/>
      <c r="AM5" s="1"/>
      <c r="AQ5" s="16" t="str">
        <f>CONCATENATE("""Insert Length@Insert Length@@Retarder@",JobNumber,"_S03-TubeInsert.SLDPRT""")</f>
        <v>"Insert Length@Insert Length@@Retarder@000000_S03-TubeInsert.SLDPRT"</v>
      </c>
      <c r="AR5" s="16" t="str">
        <f>CONCATENATE("""Width@Retarder Sketch@@Retarder@",JobNumber,"_S03-TubeInsert.SLDPRT""")</f>
        <v>"Width@Retarder Sketch@@Retarder@000000_S03-TubeInsert.SLDPRT"</v>
      </c>
      <c r="AS5" s="16" t="str">
        <f>CONCATENATE("""Thk@Retarder Sketch@@Retarder@",JobNumber,"_S03-TubeInsert.SLDPRT""")</f>
        <v>"Thk@Retarder Sketch@@Retarder@000000_S03-TubeInsert.SLDPRT"</v>
      </c>
    </row>
    <row r="6" spans="1:45" x14ac:dyDescent="0.25">
      <c r="A6" s="1" t="s">
        <v>6</v>
      </c>
      <c r="B6" s="19">
        <v>3.7499999999999804E-2</v>
      </c>
      <c r="C6" s="19">
        <v>0.37500000000000022</v>
      </c>
      <c r="D6" s="19">
        <v>20.000000000000046</v>
      </c>
      <c r="E6" s="4">
        <v>780.00000000000011</v>
      </c>
      <c r="F6" s="4">
        <v>0.06</v>
      </c>
      <c r="G6" s="4">
        <v>1.0000000000000002</v>
      </c>
      <c r="H6" t="s">
        <v>131</v>
      </c>
      <c r="I6" s="16" t="str">
        <f>CONCATENATE("ISRT,",ROUND(E6,4)/12,",","8F",",",VLOOKUP(H6,WireCore_Material_Table,2,FALSE),",","FOR 1x",F6,VLOOKUP(ROUND(G6,4)+0,Tube_Wall_Type_Table,2,FALSE)," TUBE")</f>
        <v>ISRT,65,8F,CS,FOR 1x0.06M TUBE</v>
      </c>
      <c r="J6" s="21" t="str">
        <f t="shared" ref="J6:M7" si="1">"S"</f>
        <v>S</v>
      </c>
      <c r="K6" s="21" t="str">
        <f>"U"</f>
        <v>U</v>
      </c>
      <c r="L6" s="21" t="str">
        <f t="shared" si="1"/>
        <v>S</v>
      </c>
      <c r="M6" s="21" t="str">
        <f t="shared" si="1"/>
        <v>S</v>
      </c>
      <c r="N6" s="21" t="str">
        <f t="shared" si="0"/>
        <v>U</v>
      </c>
      <c r="O6" s="21" t="str">
        <f t="shared" si="0"/>
        <v>U</v>
      </c>
      <c r="P6" s="21" t="str">
        <f t="shared" si="0"/>
        <v>U</v>
      </c>
      <c r="Q6" s="21" t="str">
        <f t="shared" si="0"/>
        <v>U</v>
      </c>
      <c r="R6" s="21" t="str">
        <f t="shared" si="0"/>
        <v>U</v>
      </c>
      <c r="S6" s="9" t="str">
        <f>S$5</f>
        <v>000000</v>
      </c>
      <c r="T6" s="16" t="str">
        <f>"WIRE CORE, 8F, FOR TUBE (REF TUBE DESCRIPTION)"</f>
        <v>WIRE CORE, 8F, FOR TUBE (REF TUBE DESCRIPTION)</v>
      </c>
      <c r="U6" s="16" t="str">
        <f>"WIRE CORE, 8F, FOR TUBE &lt;MOD-DIAM&gt;### x ##BWG (### ???)"</f>
        <v>WIRE CORE, 8F, FOR TUBE &lt;MOD-DIAM&gt;### x ##BWG (### ???)</v>
      </c>
      <c r="V6" s="17" t="str">
        <f>V$5</f>
        <v>INSERT</v>
      </c>
      <c r="W6" s="30" t="str">
        <f t="shared" ref="W6:X7" si="2">W$5</f>
        <v>3</v>
      </c>
      <c r="X6" s="16" t="str">
        <f t="shared" ref="X6:X7" si="3">CONCATENATE(".",$W6)</f>
        <v>.3</v>
      </c>
      <c r="Y6" s="16" t="str">
        <f>CONCATENATE($W6,"-INS02")</f>
        <v>3-INS02</v>
      </c>
      <c r="Z6" s="8" t="str">
        <f t="shared" ref="Z6:Z7" si="4">CONCATENATE($W6,"-SEC")</f>
        <v>3-SEC</v>
      </c>
      <c r="AB6" s="16" t="e">
        <f>VLOOKUP(I6,WireCore_PartNo_Table,2,FALSE)</f>
        <v>#N/A</v>
      </c>
      <c r="AC6" s="8" t="str">
        <f>CONCATENATE("AXC materials:",H6)</f>
        <v>AXC materials:CS</v>
      </c>
      <c r="AD6" s="1"/>
      <c r="AE6" s="1"/>
      <c r="AF6" s="1"/>
      <c r="AG6" s="30" t="str">
        <f>AG$5</f>
        <v>3-SEC</v>
      </c>
      <c r="AH6" s="1"/>
      <c r="AI6" s="1"/>
      <c r="AJ6" s="1"/>
      <c r="AK6" s="1"/>
      <c r="AL6" s="1"/>
      <c r="AM6" s="1"/>
      <c r="AQ6" s="16" t="str">
        <f>CONCATENATE("""Insert Length@Insert Length@@Wire Core@",JobNumber,"_S03-TubeInsert.SLDPRT""")</f>
        <v>"Insert Length@Insert Length@@Wire Core@000000_S03-TubeInsert.SLDPRT"</v>
      </c>
      <c r="AR6" s="16" t="str">
        <f>""</f>
        <v/>
      </c>
      <c r="AS6" s="16" t="str">
        <f>""</f>
        <v/>
      </c>
    </row>
    <row r="7" spans="1:45" x14ac:dyDescent="0.25">
      <c r="A7" s="1" t="s">
        <v>8</v>
      </c>
      <c r="B7" s="19">
        <v>3.7499999999999804E-2</v>
      </c>
      <c r="C7" s="19">
        <v>0.37500000000000022</v>
      </c>
      <c r="D7" s="19">
        <v>20.000000000000046</v>
      </c>
      <c r="E7" s="19">
        <v>784.00000000000034</v>
      </c>
      <c r="F7" s="19"/>
      <c r="G7" s="19">
        <v>1.0000000000000002</v>
      </c>
      <c r="H7" t="s">
        <v>33</v>
      </c>
      <c r="I7" s="16" t="str">
        <f>CONCATENATE("ACCL,0.25",",",VLOOKUP(H7,Acelerator_Material_Table,2,FALSE))</f>
        <v>ACCL,0.25,C1008</v>
      </c>
      <c r="J7" s="21" t="str">
        <f t="shared" si="1"/>
        <v>S</v>
      </c>
      <c r="K7" s="21" t="str">
        <f t="shared" si="1"/>
        <v>S</v>
      </c>
      <c r="L7" s="21" t="str">
        <f>"U"</f>
        <v>U</v>
      </c>
      <c r="M7" s="21" t="str">
        <f t="shared" si="1"/>
        <v>S</v>
      </c>
      <c r="N7" s="21" t="str">
        <f t="shared" si="0"/>
        <v>U</v>
      </c>
      <c r="O7" s="21" t="str">
        <f t="shared" si="0"/>
        <v>U</v>
      </c>
      <c r="P7" s="21" t="str">
        <f t="shared" si="0"/>
        <v>U</v>
      </c>
      <c r="Q7" s="21" t="str">
        <f t="shared" si="0"/>
        <v>U</v>
      </c>
      <c r="R7" s="21" t="str">
        <f t="shared" si="0"/>
        <v>U</v>
      </c>
      <c r="S7" s="9" t="str">
        <f>S$5</f>
        <v>000000</v>
      </c>
      <c r="T7" s="16" t="str">
        <f>"ACCELERATOR, 1/4"</f>
        <v>ACCELERATOR, 1/4</v>
      </c>
      <c r="U7" s="16" t="str">
        <f>""</f>
        <v/>
      </c>
      <c r="V7" s="17" t="str">
        <f>V$5</f>
        <v>INSERT</v>
      </c>
      <c r="W7" s="30" t="str">
        <f t="shared" si="2"/>
        <v>3</v>
      </c>
      <c r="X7" s="16" t="str">
        <f t="shared" si="3"/>
        <v>.3</v>
      </c>
      <c r="Y7" s="16" t="str">
        <f>CONCATENATE($W6,"-INS03")</f>
        <v>3-INS03</v>
      </c>
      <c r="Z7" s="8" t="str">
        <f t="shared" si="4"/>
        <v>3-SEC</v>
      </c>
      <c r="AB7" s="16" t="str">
        <f>VLOOKUP(I7,Accelerator_PartNo_Table,2,FALSE)</f>
        <v>AR1000</v>
      </c>
      <c r="AC7" s="8" t="str">
        <f>CONCATENATE("AXC materials:",H7)</f>
        <v>AXC materials:C1008</v>
      </c>
      <c r="AD7" s="1"/>
      <c r="AE7" s="1"/>
      <c r="AF7" s="1"/>
      <c r="AG7" s="30" t="str">
        <f>AG$5</f>
        <v>3-SEC</v>
      </c>
      <c r="AH7" s="1"/>
      <c r="AI7" s="1"/>
      <c r="AJ7" s="1"/>
      <c r="AK7" s="1"/>
      <c r="AL7" s="1"/>
      <c r="AM7" s="1"/>
      <c r="AQ7" s="16" t="str">
        <f>CONCATENATE("""Insert Length@Insert Length@@Accelerator@",JobNumber,"_S03-TubeInsert.SLDPRT""")</f>
        <v>"Insert Length@Insert Length@@Accelerator@000000_S03-TubeInsert.SLDPRT"</v>
      </c>
      <c r="AR7" s="16" t="str">
        <f>""</f>
        <v/>
      </c>
      <c r="AS7" s="16" t="str">
        <f>""</f>
        <v/>
      </c>
    </row>
    <row r="8" spans="1:45" x14ac:dyDescent="0.25">
      <c r="A8" s="1" t="s">
        <v>1</v>
      </c>
      <c r="AD8" s="1"/>
      <c r="AE8" s="1"/>
      <c r="AF8" s="1"/>
      <c r="AH8" s="1"/>
      <c r="AI8" s="1"/>
      <c r="AJ8" s="1"/>
      <c r="AK8" s="1"/>
      <c r="AL8" s="1"/>
      <c r="AM8" s="1"/>
    </row>
    <row r="9" spans="1:45" x14ac:dyDescent="0.25">
      <c r="AB9" s="3"/>
    </row>
  </sheetData>
  <dataValidations count="10">
    <dataValidation type="list" allowBlank="1" showInputMessage="1" sqref="H5" xr:uid="{00000000-0002-0000-0000-000000000000}">
      <formula1>Retarder_Material_List</formula1>
    </dataValidation>
    <dataValidation type="list" allowBlank="1" showInputMessage="1" sqref="H6" xr:uid="{00000000-0002-0000-0000-000001000000}">
      <formula1>WireCore_Material_List</formula1>
    </dataValidation>
    <dataValidation type="list" allowBlank="1" showInputMessage="1" sqref="H7" xr:uid="{00000000-0002-0000-0000-000002000000}">
      <formula1>Acelerator_Material_List</formula1>
    </dataValidation>
    <dataValidation showInputMessage="1" showErrorMessage="1" errorTitle="SOLIDWORKS Error:" error="The value you have entered is invalid.  Please enter a valid value before continuing." promptTitle="Thk@Retarder Sketch" prompt="Enter a valid value for this parameter." sqref="B5:B7" xr:uid="{00000000-0002-0000-0000-000003000000}"/>
    <dataValidation showInputMessage="1" showErrorMessage="1" errorTitle="SOLIDWORKS Error:" error="The value you have entered is invalid.  Please enter a valid value before continuing." promptTitle="Width@Retarder Sketch" prompt="Enter a valid value for this parameter." sqref="C5:C7" xr:uid="{00000000-0002-0000-0000-000004000000}"/>
    <dataValidation showInputMessage="1" showErrorMessage="1" errorTitle="SOLIDWORKS Error:" error="The value you have entered is invalid.  Please enter a valid value before continuing." promptTitle="Guage@Retarder Sketch" prompt="Enter a valid value for this parameter." sqref="D5:D7" xr:uid="{00000000-0002-0000-0000-000005000000}"/>
    <dataValidation showInputMessage="1" showErrorMessage="1" errorTitle="SOLIDWORKS Error:" error="The value you have entered is invalid.  Please enter a valid value before continuing." promptTitle="Insert Length@Insert Length" prompt="Enter a valid value for this parameter." sqref="E5:E7" xr:uid="{00000000-0002-0000-0000-000006000000}"/>
    <dataValidation type="list" allowBlank="1" showInputMessage="1" promptTitle="$Partnumber" prompt="Enter the part number." sqref="AD5:AM7" xr:uid="{00000000-0002-0000-0000-000007000000}">
      <formula1>"$DOCUMENT,$CONFIGURATION,$PARENT,$D,$C,$P"</formula1>
    </dataValidation>
    <dataValidation showInputMessage="1" showErrorMessage="1" errorTitle="SOLIDWORKS Error:" error="The value you have entered is invalid.  Please enter a valid value before continuing." promptTitle="Wall_Type@Min or Ave" prompt="Enter a valid value for this parameter." sqref="G5:G7" xr:uid="{00000000-0002-0000-0000-000008000000}"/>
    <dataValidation allowBlank="1" promptTitle="$PRP@PartNo" prompt="3F-BOX" sqref="AC5:AC7 J5:S7" xr:uid="{00000000-0002-0000-0000-000009000000}"/>
  </dataValidations>
  <pageMargins left="0.7" right="0.7" top="0.75" bottom="0.75" header="0.3" footer="0.3"/>
  <pageSetup orientation="portrait" r:id="rId1"/>
  <ignoredErrors>
    <ignoredError sqref="U6:U7 Y6:Y7" formula="1"/>
    <ignoredError sqref="AB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1"/>
  <sheetViews>
    <sheetView topLeftCell="W1" zoomScale="130" zoomScaleNormal="130" workbookViewId="0">
      <selection activeCell="AE83" sqref="AE83"/>
    </sheetView>
  </sheetViews>
  <sheetFormatPr defaultRowHeight="15" x14ac:dyDescent="0.25"/>
  <cols>
    <col min="1" max="1" width="26.28515625" bestFit="1" customWidth="1"/>
    <col min="2" max="2" width="33.28515625" bestFit="1" customWidth="1"/>
    <col min="3" max="8" width="10.85546875" bestFit="1" customWidth="1"/>
    <col min="9" max="9" width="11.42578125" bestFit="1" customWidth="1"/>
    <col min="10" max="10" width="8.42578125" bestFit="1" customWidth="1"/>
    <col min="11" max="11" width="23" bestFit="1" customWidth="1"/>
    <col min="12" max="12" width="10.7109375" bestFit="1" customWidth="1"/>
    <col min="13" max="13" width="11.42578125" bestFit="1" customWidth="1"/>
    <col min="15" max="15" width="25" bestFit="1" customWidth="1"/>
    <col min="16" max="16" width="17.28515625" bestFit="1" customWidth="1"/>
    <col min="17" max="17" width="23.5703125" bestFit="1" customWidth="1"/>
    <col min="18" max="18" width="11.42578125" bestFit="1" customWidth="1"/>
    <col min="20" max="20" width="14.42578125" bestFit="1" customWidth="1"/>
    <col min="21" max="21" width="15.42578125" bestFit="1" customWidth="1"/>
    <col min="22" max="22" width="15.85546875" bestFit="1" customWidth="1"/>
    <col min="24" max="24" width="20.42578125" bestFit="1" customWidth="1"/>
    <col min="26" max="26" width="35.5703125" bestFit="1" customWidth="1"/>
    <col min="27" max="28" width="10.7109375" bestFit="1" customWidth="1"/>
    <col min="29" max="29" width="16.42578125" bestFit="1" customWidth="1"/>
    <col min="30" max="30" width="10.7109375" style="10" bestFit="1" customWidth="1"/>
    <col min="31" max="31" width="10.7109375" bestFit="1" customWidth="1"/>
    <col min="32" max="32" width="41.28515625" bestFit="1" customWidth="1"/>
    <col min="33" max="33" width="11.42578125" bestFit="1" customWidth="1"/>
    <col min="35" max="35" width="25.42578125" bestFit="1" customWidth="1"/>
    <col min="36" max="36" width="17.28515625" bestFit="1" customWidth="1"/>
    <col min="37" max="37" width="23.5703125" bestFit="1" customWidth="1"/>
    <col min="38" max="38" width="11.42578125" bestFit="1" customWidth="1"/>
    <col min="40" max="40" width="26.85546875" bestFit="1" customWidth="1"/>
    <col min="41" max="41" width="14.5703125" bestFit="1" customWidth="1"/>
    <col min="42" max="42" width="10.85546875" bestFit="1" customWidth="1"/>
    <col min="43" max="45" width="10.7109375" bestFit="1" customWidth="1"/>
    <col min="46" max="46" width="11.42578125" bestFit="1" customWidth="1"/>
    <col min="48" max="48" width="26.7109375" bestFit="1" customWidth="1"/>
    <col min="49" max="49" width="17.28515625" bestFit="1" customWidth="1"/>
    <col min="50" max="50" width="11.42578125" bestFit="1" customWidth="1"/>
    <col min="258" max="258" width="26.7109375" bestFit="1" customWidth="1"/>
    <col min="259" max="259" width="6.140625" bestFit="1" customWidth="1"/>
    <col min="260" max="260" width="6.85546875" bestFit="1" customWidth="1"/>
    <col min="261" max="261" width="6.28515625" bestFit="1" customWidth="1"/>
    <col min="262" max="262" width="9.42578125" bestFit="1" customWidth="1"/>
    <col min="263" max="263" width="6" bestFit="1" customWidth="1"/>
    <col min="264" max="265" width="10.42578125" bestFit="1" customWidth="1"/>
    <col min="266" max="266" width="10.42578125" customWidth="1"/>
    <col min="267" max="267" width="20.140625" bestFit="1" customWidth="1"/>
    <col min="268" max="268" width="9.42578125" bestFit="1" customWidth="1"/>
    <col min="269" max="269" width="10.42578125" bestFit="1" customWidth="1"/>
    <col min="271" max="271" width="19.42578125" bestFit="1" customWidth="1"/>
    <col min="273" max="273" width="17.85546875" bestFit="1" customWidth="1"/>
    <col min="514" max="514" width="26.7109375" bestFit="1" customWidth="1"/>
    <col min="515" max="515" width="6.140625" bestFit="1" customWidth="1"/>
    <col min="516" max="516" width="6.85546875" bestFit="1" customWidth="1"/>
    <col min="517" max="517" width="6.28515625" bestFit="1" customWidth="1"/>
    <col min="518" max="518" width="9.42578125" bestFit="1" customWidth="1"/>
    <col min="519" max="519" width="6" bestFit="1" customWidth="1"/>
    <col min="520" max="521" width="10.42578125" bestFit="1" customWidth="1"/>
    <col min="522" max="522" width="10.42578125" customWidth="1"/>
    <col min="523" max="523" width="20.140625" bestFit="1" customWidth="1"/>
    <col min="524" max="524" width="9.42578125" bestFit="1" customWidth="1"/>
    <col min="525" max="525" width="10.42578125" bestFit="1" customWidth="1"/>
    <col min="527" max="527" width="19.42578125" bestFit="1" customWidth="1"/>
    <col min="529" max="529" width="17.85546875" bestFit="1" customWidth="1"/>
    <col min="770" max="770" width="26.7109375" bestFit="1" customWidth="1"/>
    <col min="771" max="771" width="6.140625" bestFit="1" customWidth="1"/>
    <col min="772" max="772" width="6.85546875" bestFit="1" customWidth="1"/>
    <col min="773" max="773" width="6.28515625" bestFit="1" customWidth="1"/>
    <col min="774" max="774" width="9.42578125" bestFit="1" customWidth="1"/>
    <col min="775" max="775" width="6" bestFit="1" customWidth="1"/>
    <col min="776" max="777" width="10.42578125" bestFit="1" customWidth="1"/>
    <col min="778" max="778" width="10.42578125" customWidth="1"/>
    <col min="779" max="779" width="20.140625" bestFit="1" customWidth="1"/>
    <col min="780" max="780" width="9.42578125" bestFit="1" customWidth="1"/>
    <col min="781" max="781" width="10.42578125" bestFit="1" customWidth="1"/>
    <col min="783" max="783" width="19.42578125" bestFit="1" customWidth="1"/>
    <col min="785" max="785" width="17.85546875" bestFit="1" customWidth="1"/>
    <col min="1026" max="1026" width="26.7109375" bestFit="1" customWidth="1"/>
    <col min="1027" max="1027" width="6.140625" bestFit="1" customWidth="1"/>
    <col min="1028" max="1028" width="6.85546875" bestFit="1" customWidth="1"/>
    <col min="1029" max="1029" width="6.28515625" bestFit="1" customWidth="1"/>
    <col min="1030" max="1030" width="9.42578125" bestFit="1" customWidth="1"/>
    <col min="1031" max="1031" width="6" bestFit="1" customWidth="1"/>
    <col min="1032" max="1033" width="10.42578125" bestFit="1" customWidth="1"/>
    <col min="1034" max="1034" width="10.42578125" customWidth="1"/>
    <col min="1035" max="1035" width="20.140625" bestFit="1" customWidth="1"/>
    <col min="1036" max="1036" width="9.42578125" bestFit="1" customWidth="1"/>
    <col min="1037" max="1037" width="10.42578125" bestFit="1" customWidth="1"/>
    <col min="1039" max="1039" width="19.42578125" bestFit="1" customWidth="1"/>
    <col min="1041" max="1041" width="17.85546875" bestFit="1" customWidth="1"/>
    <col min="1282" max="1282" width="26.7109375" bestFit="1" customWidth="1"/>
    <col min="1283" max="1283" width="6.140625" bestFit="1" customWidth="1"/>
    <col min="1284" max="1284" width="6.85546875" bestFit="1" customWidth="1"/>
    <col min="1285" max="1285" width="6.28515625" bestFit="1" customWidth="1"/>
    <col min="1286" max="1286" width="9.42578125" bestFit="1" customWidth="1"/>
    <col min="1287" max="1287" width="6" bestFit="1" customWidth="1"/>
    <col min="1288" max="1289" width="10.42578125" bestFit="1" customWidth="1"/>
    <col min="1290" max="1290" width="10.42578125" customWidth="1"/>
    <col min="1291" max="1291" width="20.140625" bestFit="1" customWidth="1"/>
    <col min="1292" max="1292" width="9.42578125" bestFit="1" customWidth="1"/>
    <col min="1293" max="1293" width="10.42578125" bestFit="1" customWidth="1"/>
    <col min="1295" max="1295" width="19.42578125" bestFit="1" customWidth="1"/>
    <col min="1297" max="1297" width="17.85546875" bestFit="1" customWidth="1"/>
    <col min="1538" max="1538" width="26.7109375" bestFit="1" customWidth="1"/>
    <col min="1539" max="1539" width="6.140625" bestFit="1" customWidth="1"/>
    <col min="1540" max="1540" width="6.85546875" bestFit="1" customWidth="1"/>
    <col min="1541" max="1541" width="6.28515625" bestFit="1" customWidth="1"/>
    <col min="1542" max="1542" width="9.42578125" bestFit="1" customWidth="1"/>
    <col min="1543" max="1543" width="6" bestFit="1" customWidth="1"/>
    <col min="1544" max="1545" width="10.42578125" bestFit="1" customWidth="1"/>
    <col min="1546" max="1546" width="10.42578125" customWidth="1"/>
    <col min="1547" max="1547" width="20.140625" bestFit="1" customWidth="1"/>
    <col min="1548" max="1548" width="9.42578125" bestFit="1" customWidth="1"/>
    <col min="1549" max="1549" width="10.42578125" bestFit="1" customWidth="1"/>
    <col min="1551" max="1551" width="19.42578125" bestFit="1" customWidth="1"/>
    <col min="1553" max="1553" width="17.85546875" bestFit="1" customWidth="1"/>
    <col min="1794" max="1794" width="26.7109375" bestFit="1" customWidth="1"/>
    <col min="1795" max="1795" width="6.140625" bestFit="1" customWidth="1"/>
    <col min="1796" max="1796" width="6.85546875" bestFit="1" customWidth="1"/>
    <col min="1797" max="1797" width="6.28515625" bestFit="1" customWidth="1"/>
    <col min="1798" max="1798" width="9.42578125" bestFit="1" customWidth="1"/>
    <col min="1799" max="1799" width="6" bestFit="1" customWidth="1"/>
    <col min="1800" max="1801" width="10.42578125" bestFit="1" customWidth="1"/>
    <col min="1802" max="1802" width="10.42578125" customWidth="1"/>
    <col min="1803" max="1803" width="20.140625" bestFit="1" customWidth="1"/>
    <col min="1804" max="1804" width="9.42578125" bestFit="1" customWidth="1"/>
    <col min="1805" max="1805" width="10.42578125" bestFit="1" customWidth="1"/>
    <col min="1807" max="1807" width="19.42578125" bestFit="1" customWidth="1"/>
    <col min="1809" max="1809" width="17.85546875" bestFit="1" customWidth="1"/>
    <col min="2050" max="2050" width="26.7109375" bestFit="1" customWidth="1"/>
    <col min="2051" max="2051" width="6.140625" bestFit="1" customWidth="1"/>
    <col min="2052" max="2052" width="6.85546875" bestFit="1" customWidth="1"/>
    <col min="2053" max="2053" width="6.28515625" bestFit="1" customWidth="1"/>
    <col min="2054" max="2054" width="9.42578125" bestFit="1" customWidth="1"/>
    <col min="2055" max="2055" width="6" bestFit="1" customWidth="1"/>
    <col min="2056" max="2057" width="10.42578125" bestFit="1" customWidth="1"/>
    <col min="2058" max="2058" width="10.42578125" customWidth="1"/>
    <col min="2059" max="2059" width="20.140625" bestFit="1" customWidth="1"/>
    <col min="2060" max="2060" width="9.42578125" bestFit="1" customWidth="1"/>
    <col min="2061" max="2061" width="10.42578125" bestFit="1" customWidth="1"/>
    <col min="2063" max="2063" width="19.42578125" bestFit="1" customWidth="1"/>
    <col min="2065" max="2065" width="17.85546875" bestFit="1" customWidth="1"/>
    <col min="2306" max="2306" width="26.7109375" bestFit="1" customWidth="1"/>
    <col min="2307" max="2307" width="6.140625" bestFit="1" customWidth="1"/>
    <col min="2308" max="2308" width="6.85546875" bestFit="1" customWidth="1"/>
    <col min="2309" max="2309" width="6.28515625" bestFit="1" customWidth="1"/>
    <col min="2310" max="2310" width="9.42578125" bestFit="1" customWidth="1"/>
    <col min="2311" max="2311" width="6" bestFit="1" customWidth="1"/>
    <col min="2312" max="2313" width="10.42578125" bestFit="1" customWidth="1"/>
    <col min="2314" max="2314" width="10.42578125" customWidth="1"/>
    <col min="2315" max="2315" width="20.140625" bestFit="1" customWidth="1"/>
    <col min="2316" max="2316" width="9.42578125" bestFit="1" customWidth="1"/>
    <col min="2317" max="2317" width="10.42578125" bestFit="1" customWidth="1"/>
    <col min="2319" max="2319" width="19.42578125" bestFit="1" customWidth="1"/>
    <col min="2321" max="2321" width="17.85546875" bestFit="1" customWidth="1"/>
    <col min="2562" max="2562" width="26.7109375" bestFit="1" customWidth="1"/>
    <col min="2563" max="2563" width="6.140625" bestFit="1" customWidth="1"/>
    <col min="2564" max="2564" width="6.85546875" bestFit="1" customWidth="1"/>
    <col min="2565" max="2565" width="6.28515625" bestFit="1" customWidth="1"/>
    <col min="2566" max="2566" width="9.42578125" bestFit="1" customWidth="1"/>
    <col min="2567" max="2567" width="6" bestFit="1" customWidth="1"/>
    <col min="2568" max="2569" width="10.42578125" bestFit="1" customWidth="1"/>
    <col min="2570" max="2570" width="10.42578125" customWidth="1"/>
    <col min="2571" max="2571" width="20.140625" bestFit="1" customWidth="1"/>
    <col min="2572" max="2572" width="9.42578125" bestFit="1" customWidth="1"/>
    <col min="2573" max="2573" width="10.42578125" bestFit="1" customWidth="1"/>
    <col min="2575" max="2575" width="19.42578125" bestFit="1" customWidth="1"/>
    <col min="2577" max="2577" width="17.85546875" bestFit="1" customWidth="1"/>
    <col min="2818" max="2818" width="26.7109375" bestFit="1" customWidth="1"/>
    <col min="2819" max="2819" width="6.140625" bestFit="1" customWidth="1"/>
    <col min="2820" max="2820" width="6.85546875" bestFit="1" customWidth="1"/>
    <col min="2821" max="2821" width="6.28515625" bestFit="1" customWidth="1"/>
    <col min="2822" max="2822" width="9.42578125" bestFit="1" customWidth="1"/>
    <col min="2823" max="2823" width="6" bestFit="1" customWidth="1"/>
    <col min="2824" max="2825" width="10.42578125" bestFit="1" customWidth="1"/>
    <col min="2826" max="2826" width="10.42578125" customWidth="1"/>
    <col min="2827" max="2827" width="20.140625" bestFit="1" customWidth="1"/>
    <col min="2828" max="2828" width="9.42578125" bestFit="1" customWidth="1"/>
    <col min="2829" max="2829" width="10.42578125" bestFit="1" customWidth="1"/>
    <col min="2831" max="2831" width="19.42578125" bestFit="1" customWidth="1"/>
    <col min="2833" max="2833" width="17.85546875" bestFit="1" customWidth="1"/>
    <col min="3074" max="3074" width="26.7109375" bestFit="1" customWidth="1"/>
    <col min="3075" max="3075" width="6.140625" bestFit="1" customWidth="1"/>
    <col min="3076" max="3076" width="6.85546875" bestFit="1" customWidth="1"/>
    <col min="3077" max="3077" width="6.28515625" bestFit="1" customWidth="1"/>
    <col min="3078" max="3078" width="9.42578125" bestFit="1" customWidth="1"/>
    <col min="3079" max="3079" width="6" bestFit="1" customWidth="1"/>
    <col min="3080" max="3081" width="10.42578125" bestFit="1" customWidth="1"/>
    <col min="3082" max="3082" width="10.42578125" customWidth="1"/>
    <col min="3083" max="3083" width="20.140625" bestFit="1" customWidth="1"/>
    <col min="3084" max="3084" width="9.42578125" bestFit="1" customWidth="1"/>
    <col min="3085" max="3085" width="10.42578125" bestFit="1" customWidth="1"/>
    <col min="3087" max="3087" width="19.42578125" bestFit="1" customWidth="1"/>
    <col min="3089" max="3089" width="17.85546875" bestFit="1" customWidth="1"/>
    <col min="3330" max="3330" width="26.7109375" bestFit="1" customWidth="1"/>
    <col min="3331" max="3331" width="6.140625" bestFit="1" customWidth="1"/>
    <col min="3332" max="3332" width="6.85546875" bestFit="1" customWidth="1"/>
    <col min="3333" max="3333" width="6.28515625" bestFit="1" customWidth="1"/>
    <col min="3334" max="3334" width="9.42578125" bestFit="1" customWidth="1"/>
    <col min="3335" max="3335" width="6" bestFit="1" customWidth="1"/>
    <col min="3336" max="3337" width="10.42578125" bestFit="1" customWidth="1"/>
    <col min="3338" max="3338" width="10.42578125" customWidth="1"/>
    <col min="3339" max="3339" width="20.140625" bestFit="1" customWidth="1"/>
    <col min="3340" max="3340" width="9.42578125" bestFit="1" customWidth="1"/>
    <col min="3341" max="3341" width="10.42578125" bestFit="1" customWidth="1"/>
    <col min="3343" max="3343" width="19.42578125" bestFit="1" customWidth="1"/>
    <col min="3345" max="3345" width="17.85546875" bestFit="1" customWidth="1"/>
    <col min="3586" max="3586" width="26.7109375" bestFit="1" customWidth="1"/>
    <col min="3587" max="3587" width="6.140625" bestFit="1" customWidth="1"/>
    <col min="3588" max="3588" width="6.85546875" bestFit="1" customWidth="1"/>
    <col min="3589" max="3589" width="6.28515625" bestFit="1" customWidth="1"/>
    <col min="3590" max="3590" width="9.42578125" bestFit="1" customWidth="1"/>
    <col min="3591" max="3591" width="6" bestFit="1" customWidth="1"/>
    <col min="3592" max="3593" width="10.42578125" bestFit="1" customWidth="1"/>
    <col min="3594" max="3594" width="10.42578125" customWidth="1"/>
    <col min="3595" max="3595" width="20.140625" bestFit="1" customWidth="1"/>
    <col min="3596" max="3596" width="9.42578125" bestFit="1" customWidth="1"/>
    <col min="3597" max="3597" width="10.42578125" bestFit="1" customWidth="1"/>
    <col min="3599" max="3599" width="19.42578125" bestFit="1" customWidth="1"/>
    <col min="3601" max="3601" width="17.85546875" bestFit="1" customWidth="1"/>
    <col min="3842" max="3842" width="26.7109375" bestFit="1" customWidth="1"/>
    <col min="3843" max="3843" width="6.140625" bestFit="1" customWidth="1"/>
    <col min="3844" max="3844" width="6.85546875" bestFit="1" customWidth="1"/>
    <col min="3845" max="3845" width="6.28515625" bestFit="1" customWidth="1"/>
    <col min="3846" max="3846" width="9.42578125" bestFit="1" customWidth="1"/>
    <col min="3847" max="3847" width="6" bestFit="1" customWidth="1"/>
    <col min="3848" max="3849" width="10.42578125" bestFit="1" customWidth="1"/>
    <col min="3850" max="3850" width="10.42578125" customWidth="1"/>
    <col min="3851" max="3851" width="20.140625" bestFit="1" customWidth="1"/>
    <col min="3852" max="3852" width="9.42578125" bestFit="1" customWidth="1"/>
    <col min="3853" max="3853" width="10.42578125" bestFit="1" customWidth="1"/>
    <col min="3855" max="3855" width="19.42578125" bestFit="1" customWidth="1"/>
    <col min="3857" max="3857" width="17.85546875" bestFit="1" customWidth="1"/>
    <col min="4098" max="4098" width="26.7109375" bestFit="1" customWidth="1"/>
    <col min="4099" max="4099" width="6.140625" bestFit="1" customWidth="1"/>
    <col min="4100" max="4100" width="6.85546875" bestFit="1" customWidth="1"/>
    <col min="4101" max="4101" width="6.28515625" bestFit="1" customWidth="1"/>
    <col min="4102" max="4102" width="9.42578125" bestFit="1" customWidth="1"/>
    <col min="4103" max="4103" width="6" bestFit="1" customWidth="1"/>
    <col min="4104" max="4105" width="10.42578125" bestFit="1" customWidth="1"/>
    <col min="4106" max="4106" width="10.42578125" customWidth="1"/>
    <col min="4107" max="4107" width="20.140625" bestFit="1" customWidth="1"/>
    <col min="4108" max="4108" width="9.42578125" bestFit="1" customWidth="1"/>
    <col min="4109" max="4109" width="10.42578125" bestFit="1" customWidth="1"/>
    <col min="4111" max="4111" width="19.42578125" bestFit="1" customWidth="1"/>
    <col min="4113" max="4113" width="17.85546875" bestFit="1" customWidth="1"/>
    <col min="4354" max="4354" width="26.7109375" bestFit="1" customWidth="1"/>
    <col min="4355" max="4355" width="6.140625" bestFit="1" customWidth="1"/>
    <col min="4356" max="4356" width="6.85546875" bestFit="1" customWidth="1"/>
    <col min="4357" max="4357" width="6.28515625" bestFit="1" customWidth="1"/>
    <col min="4358" max="4358" width="9.42578125" bestFit="1" customWidth="1"/>
    <col min="4359" max="4359" width="6" bestFit="1" customWidth="1"/>
    <col min="4360" max="4361" width="10.42578125" bestFit="1" customWidth="1"/>
    <col min="4362" max="4362" width="10.42578125" customWidth="1"/>
    <col min="4363" max="4363" width="20.140625" bestFit="1" customWidth="1"/>
    <col min="4364" max="4364" width="9.42578125" bestFit="1" customWidth="1"/>
    <col min="4365" max="4365" width="10.42578125" bestFit="1" customWidth="1"/>
    <col min="4367" max="4367" width="19.42578125" bestFit="1" customWidth="1"/>
    <col min="4369" max="4369" width="17.85546875" bestFit="1" customWidth="1"/>
    <col min="4610" max="4610" width="26.7109375" bestFit="1" customWidth="1"/>
    <col min="4611" max="4611" width="6.140625" bestFit="1" customWidth="1"/>
    <col min="4612" max="4612" width="6.85546875" bestFit="1" customWidth="1"/>
    <col min="4613" max="4613" width="6.28515625" bestFit="1" customWidth="1"/>
    <col min="4614" max="4614" width="9.42578125" bestFit="1" customWidth="1"/>
    <col min="4615" max="4615" width="6" bestFit="1" customWidth="1"/>
    <col min="4616" max="4617" width="10.42578125" bestFit="1" customWidth="1"/>
    <col min="4618" max="4618" width="10.42578125" customWidth="1"/>
    <col min="4619" max="4619" width="20.140625" bestFit="1" customWidth="1"/>
    <col min="4620" max="4620" width="9.42578125" bestFit="1" customWidth="1"/>
    <col min="4621" max="4621" width="10.42578125" bestFit="1" customWidth="1"/>
    <col min="4623" max="4623" width="19.42578125" bestFit="1" customWidth="1"/>
    <col min="4625" max="4625" width="17.85546875" bestFit="1" customWidth="1"/>
    <col min="4866" max="4866" width="26.7109375" bestFit="1" customWidth="1"/>
    <col min="4867" max="4867" width="6.140625" bestFit="1" customWidth="1"/>
    <col min="4868" max="4868" width="6.85546875" bestFit="1" customWidth="1"/>
    <col min="4869" max="4869" width="6.28515625" bestFit="1" customWidth="1"/>
    <col min="4870" max="4870" width="9.42578125" bestFit="1" customWidth="1"/>
    <col min="4871" max="4871" width="6" bestFit="1" customWidth="1"/>
    <col min="4872" max="4873" width="10.42578125" bestFit="1" customWidth="1"/>
    <col min="4874" max="4874" width="10.42578125" customWidth="1"/>
    <col min="4875" max="4875" width="20.140625" bestFit="1" customWidth="1"/>
    <col min="4876" max="4876" width="9.42578125" bestFit="1" customWidth="1"/>
    <col min="4877" max="4877" width="10.42578125" bestFit="1" customWidth="1"/>
    <col min="4879" max="4879" width="19.42578125" bestFit="1" customWidth="1"/>
    <col min="4881" max="4881" width="17.85546875" bestFit="1" customWidth="1"/>
    <col min="5122" max="5122" width="26.7109375" bestFit="1" customWidth="1"/>
    <col min="5123" max="5123" width="6.140625" bestFit="1" customWidth="1"/>
    <col min="5124" max="5124" width="6.85546875" bestFit="1" customWidth="1"/>
    <col min="5125" max="5125" width="6.28515625" bestFit="1" customWidth="1"/>
    <col min="5126" max="5126" width="9.42578125" bestFit="1" customWidth="1"/>
    <col min="5127" max="5127" width="6" bestFit="1" customWidth="1"/>
    <col min="5128" max="5129" width="10.42578125" bestFit="1" customWidth="1"/>
    <col min="5130" max="5130" width="10.42578125" customWidth="1"/>
    <col min="5131" max="5131" width="20.140625" bestFit="1" customWidth="1"/>
    <col min="5132" max="5132" width="9.42578125" bestFit="1" customWidth="1"/>
    <col min="5133" max="5133" width="10.42578125" bestFit="1" customWidth="1"/>
    <col min="5135" max="5135" width="19.42578125" bestFit="1" customWidth="1"/>
    <col min="5137" max="5137" width="17.85546875" bestFit="1" customWidth="1"/>
    <col min="5378" max="5378" width="26.7109375" bestFit="1" customWidth="1"/>
    <col min="5379" max="5379" width="6.140625" bestFit="1" customWidth="1"/>
    <col min="5380" max="5380" width="6.85546875" bestFit="1" customWidth="1"/>
    <col min="5381" max="5381" width="6.28515625" bestFit="1" customWidth="1"/>
    <col min="5382" max="5382" width="9.42578125" bestFit="1" customWidth="1"/>
    <col min="5383" max="5383" width="6" bestFit="1" customWidth="1"/>
    <col min="5384" max="5385" width="10.42578125" bestFit="1" customWidth="1"/>
    <col min="5386" max="5386" width="10.42578125" customWidth="1"/>
    <col min="5387" max="5387" width="20.140625" bestFit="1" customWidth="1"/>
    <col min="5388" max="5388" width="9.42578125" bestFit="1" customWidth="1"/>
    <col min="5389" max="5389" width="10.42578125" bestFit="1" customWidth="1"/>
    <col min="5391" max="5391" width="19.42578125" bestFit="1" customWidth="1"/>
    <col min="5393" max="5393" width="17.85546875" bestFit="1" customWidth="1"/>
    <col min="5634" max="5634" width="26.7109375" bestFit="1" customWidth="1"/>
    <col min="5635" max="5635" width="6.140625" bestFit="1" customWidth="1"/>
    <col min="5636" max="5636" width="6.85546875" bestFit="1" customWidth="1"/>
    <col min="5637" max="5637" width="6.28515625" bestFit="1" customWidth="1"/>
    <col min="5638" max="5638" width="9.42578125" bestFit="1" customWidth="1"/>
    <col min="5639" max="5639" width="6" bestFit="1" customWidth="1"/>
    <col min="5640" max="5641" width="10.42578125" bestFit="1" customWidth="1"/>
    <col min="5642" max="5642" width="10.42578125" customWidth="1"/>
    <col min="5643" max="5643" width="20.140625" bestFit="1" customWidth="1"/>
    <col min="5644" max="5644" width="9.42578125" bestFit="1" customWidth="1"/>
    <col min="5645" max="5645" width="10.42578125" bestFit="1" customWidth="1"/>
    <col min="5647" max="5647" width="19.42578125" bestFit="1" customWidth="1"/>
    <col min="5649" max="5649" width="17.85546875" bestFit="1" customWidth="1"/>
    <col min="5890" max="5890" width="26.7109375" bestFit="1" customWidth="1"/>
    <col min="5891" max="5891" width="6.140625" bestFit="1" customWidth="1"/>
    <col min="5892" max="5892" width="6.85546875" bestFit="1" customWidth="1"/>
    <col min="5893" max="5893" width="6.28515625" bestFit="1" customWidth="1"/>
    <col min="5894" max="5894" width="9.42578125" bestFit="1" customWidth="1"/>
    <col min="5895" max="5895" width="6" bestFit="1" customWidth="1"/>
    <col min="5896" max="5897" width="10.42578125" bestFit="1" customWidth="1"/>
    <col min="5898" max="5898" width="10.42578125" customWidth="1"/>
    <col min="5899" max="5899" width="20.140625" bestFit="1" customWidth="1"/>
    <col min="5900" max="5900" width="9.42578125" bestFit="1" customWidth="1"/>
    <col min="5901" max="5901" width="10.42578125" bestFit="1" customWidth="1"/>
    <col min="5903" max="5903" width="19.42578125" bestFit="1" customWidth="1"/>
    <col min="5905" max="5905" width="17.85546875" bestFit="1" customWidth="1"/>
    <col min="6146" max="6146" width="26.7109375" bestFit="1" customWidth="1"/>
    <col min="6147" max="6147" width="6.140625" bestFit="1" customWidth="1"/>
    <col min="6148" max="6148" width="6.85546875" bestFit="1" customWidth="1"/>
    <col min="6149" max="6149" width="6.28515625" bestFit="1" customWidth="1"/>
    <col min="6150" max="6150" width="9.42578125" bestFit="1" customWidth="1"/>
    <col min="6151" max="6151" width="6" bestFit="1" customWidth="1"/>
    <col min="6152" max="6153" width="10.42578125" bestFit="1" customWidth="1"/>
    <col min="6154" max="6154" width="10.42578125" customWidth="1"/>
    <col min="6155" max="6155" width="20.140625" bestFit="1" customWidth="1"/>
    <col min="6156" max="6156" width="9.42578125" bestFit="1" customWidth="1"/>
    <col min="6157" max="6157" width="10.42578125" bestFit="1" customWidth="1"/>
    <col min="6159" max="6159" width="19.42578125" bestFit="1" customWidth="1"/>
    <col min="6161" max="6161" width="17.85546875" bestFit="1" customWidth="1"/>
    <col min="6402" max="6402" width="26.7109375" bestFit="1" customWidth="1"/>
    <col min="6403" max="6403" width="6.140625" bestFit="1" customWidth="1"/>
    <col min="6404" max="6404" width="6.85546875" bestFit="1" customWidth="1"/>
    <col min="6405" max="6405" width="6.28515625" bestFit="1" customWidth="1"/>
    <col min="6406" max="6406" width="9.42578125" bestFit="1" customWidth="1"/>
    <col min="6407" max="6407" width="6" bestFit="1" customWidth="1"/>
    <col min="6408" max="6409" width="10.42578125" bestFit="1" customWidth="1"/>
    <col min="6410" max="6410" width="10.42578125" customWidth="1"/>
    <col min="6411" max="6411" width="20.140625" bestFit="1" customWidth="1"/>
    <col min="6412" max="6412" width="9.42578125" bestFit="1" customWidth="1"/>
    <col min="6413" max="6413" width="10.42578125" bestFit="1" customWidth="1"/>
    <col min="6415" max="6415" width="19.42578125" bestFit="1" customWidth="1"/>
    <col min="6417" max="6417" width="17.85546875" bestFit="1" customWidth="1"/>
    <col min="6658" max="6658" width="26.7109375" bestFit="1" customWidth="1"/>
    <col min="6659" max="6659" width="6.140625" bestFit="1" customWidth="1"/>
    <col min="6660" max="6660" width="6.85546875" bestFit="1" customWidth="1"/>
    <col min="6661" max="6661" width="6.28515625" bestFit="1" customWidth="1"/>
    <col min="6662" max="6662" width="9.42578125" bestFit="1" customWidth="1"/>
    <col min="6663" max="6663" width="6" bestFit="1" customWidth="1"/>
    <col min="6664" max="6665" width="10.42578125" bestFit="1" customWidth="1"/>
    <col min="6666" max="6666" width="10.42578125" customWidth="1"/>
    <col min="6667" max="6667" width="20.140625" bestFit="1" customWidth="1"/>
    <col min="6668" max="6668" width="9.42578125" bestFit="1" customWidth="1"/>
    <col min="6669" max="6669" width="10.42578125" bestFit="1" customWidth="1"/>
    <col min="6671" max="6671" width="19.42578125" bestFit="1" customWidth="1"/>
    <col min="6673" max="6673" width="17.85546875" bestFit="1" customWidth="1"/>
    <col min="6914" max="6914" width="26.7109375" bestFit="1" customWidth="1"/>
    <col min="6915" max="6915" width="6.140625" bestFit="1" customWidth="1"/>
    <col min="6916" max="6916" width="6.85546875" bestFit="1" customWidth="1"/>
    <col min="6917" max="6917" width="6.28515625" bestFit="1" customWidth="1"/>
    <col min="6918" max="6918" width="9.42578125" bestFit="1" customWidth="1"/>
    <col min="6919" max="6919" width="6" bestFit="1" customWidth="1"/>
    <col min="6920" max="6921" width="10.42578125" bestFit="1" customWidth="1"/>
    <col min="6922" max="6922" width="10.42578125" customWidth="1"/>
    <col min="6923" max="6923" width="20.140625" bestFit="1" customWidth="1"/>
    <col min="6924" max="6924" width="9.42578125" bestFit="1" customWidth="1"/>
    <col min="6925" max="6925" width="10.42578125" bestFit="1" customWidth="1"/>
    <col min="6927" max="6927" width="19.42578125" bestFit="1" customWidth="1"/>
    <col min="6929" max="6929" width="17.85546875" bestFit="1" customWidth="1"/>
    <col min="7170" max="7170" width="26.7109375" bestFit="1" customWidth="1"/>
    <col min="7171" max="7171" width="6.140625" bestFit="1" customWidth="1"/>
    <col min="7172" max="7172" width="6.85546875" bestFit="1" customWidth="1"/>
    <col min="7173" max="7173" width="6.28515625" bestFit="1" customWidth="1"/>
    <col min="7174" max="7174" width="9.42578125" bestFit="1" customWidth="1"/>
    <col min="7175" max="7175" width="6" bestFit="1" customWidth="1"/>
    <col min="7176" max="7177" width="10.42578125" bestFit="1" customWidth="1"/>
    <col min="7178" max="7178" width="10.42578125" customWidth="1"/>
    <col min="7179" max="7179" width="20.140625" bestFit="1" customWidth="1"/>
    <col min="7180" max="7180" width="9.42578125" bestFit="1" customWidth="1"/>
    <col min="7181" max="7181" width="10.42578125" bestFit="1" customWidth="1"/>
    <col min="7183" max="7183" width="19.42578125" bestFit="1" customWidth="1"/>
    <col min="7185" max="7185" width="17.85546875" bestFit="1" customWidth="1"/>
    <col min="7426" max="7426" width="26.7109375" bestFit="1" customWidth="1"/>
    <col min="7427" max="7427" width="6.140625" bestFit="1" customWidth="1"/>
    <col min="7428" max="7428" width="6.85546875" bestFit="1" customWidth="1"/>
    <col min="7429" max="7429" width="6.28515625" bestFit="1" customWidth="1"/>
    <col min="7430" max="7430" width="9.42578125" bestFit="1" customWidth="1"/>
    <col min="7431" max="7431" width="6" bestFit="1" customWidth="1"/>
    <col min="7432" max="7433" width="10.42578125" bestFit="1" customWidth="1"/>
    <col min="7434" max="7434" width="10.42578125" customWidth="1"/>
    <col min="7435" max="7435" width="20.140625" bestFit="1" customWidth="1"/>
    <col min="7436" max="7436" width="9.42578125" bestFit="1" customWidth="1"/>
    <col min="7437" max="7437" width="10.42578125" bestFit="1" customWidth="1"/>
    <col min="7439" max="7439" width="19.42578125" bestFit="1" customWidth="1"/>
    <col min="7441" max="7441" width="17.85546875" bestFit="1" customWidth="1"/>
    <col min="7682" max="7682" width="26.7109375" bestFit="1" customWidth="1"/>
    <col min="7683" max="7683" width="6.140625" bestFit="1" customWidth="1"/>
    <col min="7684" max="7684" width="6.85546875" bestFit="1" customWidth="1"/>
    <col min="7685" max="7685" width="6.28515625" bestFit="1" customWidth="1"/>
    <col min="7686" max="7686" width="9.42578125" bestFit="1" customWidth="1"/>
    <col min="7687" max="7687" width="6" bestFit="1" customWidth="1"/>
    <col min="7688" max="7689" width="10.42578125" bestFit="1" customWidth="1"/>
    <col min="7690" max="7690" width="10.42578125" customWidth="1"/>
    <col min="7691" max="7691" width="20.140625" bestFit="1" customWidth="1"/>
    <col min="7692" max="7692" width="9.42578125" bestFit="1" customWidth="1"/>
    <col min="7693" max="7693" width="10.42578125" bestFit="1" customWidth="1"/>
    <col min="7695" max="7695" width="19.42578125" bestFit="1" customWidth="1"/>
    <col min="7697" max="7697" width="17.85546875" bestFit="1" customWidth="1"/>
    <col min="7938" max="7938" width="26.7109375" bestFit="1" customWidth="1"/>
    <col min="7939" max="7939" width="6.140625" bestFit="1" customWidth="1"/>
    <col min="7940" max="7940" width="6.85546875" bestFit="1" customWidth="1"/>
    <col min="7941" max="7941" width="6.28515625" bestFit="1" customWidth="1"/>
    <col min="7942" max="7942" width="9.42578125" bestFit="1" customWidth="1"/>
    <col min="7943" max="7943" width="6" bestFit="1" customWidth="1"/>
    <col min="7944" max="7945" width="10.42578125" bestFit="1" customWidth="1"/>
    <col min="7946" max="7946" width="10.42578125" customWidth="1"/>
    <col min="7947" max="7947" width="20.140625" bestFit="1" customWidth="1"/>
    <col min="7948" max="7948" width="9.42578125" bestFit="1" customWidth="1"/>
    <col min="7949" max="7949" width="10.42578125" bestFit="1" customWidth="1"/>
    <col min="7951" max="7951" width="19.42578125" bestFit="1" customWidth="1"/>
    <col min="7953" max="7953" width="17.85546875" bestFit="1" customWidth="1"/>
    <col min="8194" max="8194" width="26.7109375" bestFit="1" customWidth="1"/>
    <col min="8195" max="8195" width="6.140625" bestFit="1" customWidth="1"/>
    <col min="8196" max="8196" width="6.85546875" bestFit="1" customWidth="1"/>
    <col min="8197" max="8197" width="6.28515625" bestFit="1" customWidth="1"/>
    <col min="8198" max="8198" width="9.42578125" bestFit="1" customWidth="1"/>
    <col min="8199" max="8199" width="6" bestFit="1" customWidth="1"/>
    <col min="8200" max="8201" width="10.42578125" bestFit="1" customWidth="1"/>
    <col min="8202" max="8202" width="10.42578125" customWidth="1"/>
    <col min="8203" max="8203" width="20.140625" bestFit="1" customWidth="1"/>
    <col min="8204" max="8204" width="9.42578125" bestFit="1" customWidth="1"/>
    <col min="8205" max="8205" width="10.42578125" bestFit="1" customWidth="1"/>
    <col min="8207" max="8207" width="19.42578125" bestFit="1" customWidth="1"/>
    <col min="8209" max="8209" width="17.85546875" bestFit="1" customWidth="1"/>
    <col min="8450" max="8450" width="26.7109375" bestFit="1" customWidth="1"/>
    <col min="8451" max="8451" width="6.140625" bestFit="1" customWidth="1"/>
    <col min="8452" max="8452" width="6.85546875" bestFit="1" customWidth="1"/>
    <col min="8453" max="8453" width="6.28515625" bestFit="1" customWidth="1"/>
    <col min="8454" max="8454" width="9.42578125" bestFit="1" customWidth="1"/>
    <col min="8455" max="8455" width="6" bestFit="1" customWidth="1"/>
    <col min="8456" max="8457" width="10.42578125" bestFit="1" customWidth="1"/>
    <col min="8458" max="8458" width="10.42578125" customWidth="1"/>
    <col min="8459" max="8459" width="20.140625" bestFit="1" customWidth="1"/>
    <col min="8460" max="8460" width="9.42578125" bestFit="1" customWidth="1"/>
    <col min="8461" max="8461" width="10.42578125" bestFit="1" customWidth="1"/>
    <col min="8463" max="8463" width="19.42578125" bestFit="1" customWidth="1"/>
    <col min="8465" max="8465" width="17.85546875" bestFit="1" customWidth="1"/>
    <col min="8706" max="8706" width="26.7109375" bestFit="1" customWidth="1"/>
    <col min="8707" max="8707" width="6.140625" bestFit="1" customWidth="1"/>
    <col min="8708" max="8708" width="6.85546875" bestFit="1" customWidth="1"/>
    <col min="8709" max="8709" width="6.28515625" bestFit="1" customWidth="1"/>
    <col min="8710" max="8710" width="9.42578125" bestFit="1" customWidth="1"/>
    <col min="8711" max="8711" width="6" bestFit="1" customWidth="1"/>
    <col min="8712" max="8713" width="10.42578125" bestFit="1" customWidth="1"/>
    <col min="8714" max="8714" width="10.42578125" customWidth="1"/>
    <col min="8715" max="8715" width="20.140625" bestFit="1" customWidth="1"/>
    <col min="8716" max="8716" width="9.42578125" bestFit="1" customWidth="1"/>
    <col min="8717" max="8717" width="10.42578125" bestFit="1" customWidth="1"/>
    <col min="8719" max="8719" width="19.42578125" bestFit="1" customWidth="1"/>
    <col min="8721" max="8721" width="17.85546875" bestFit="1" customWidth="1"/>
    <col min="8962" max="8962" width="26.7109375" bestFit="1" customWidth="1"/>
    <col min="8963" max="8963" width="6.140625" bestFit="1" customWidth="1"/>
    <col min="8964" max="8964" width="6.85546875" bestFit="1" customWidth="1"/>
    <col min="8965" max="8965" width="6.28515625" bestFit="1" customWidth="1"/>
    <col min="8966" max="8966" width="9.42578125" bestFit="1" customWidth="1"/>
    <col min="8967" max="8967" width="6" bestFit="1" customWidth="1"/>
    <col min="8968" max="8969" width="10.42578125" bestFit="1" customWidth="1"/>
    <col min="8970" max="8970" width="10.42578125" customWidth="1"/>
    <col min="8971" max="8971" width="20.140625" bestFit="1" customWidth="1"/>
    <col min="8972" max="8972" width="9.42578125" bestFit="1" customWidth="1"/>
    <col min="8973" max="8973" width="10.42578125" bestFit="1" customWidth="1"/>
    <col min="8975" max="8975" width="19.42578125" bestFit="1" customWidth="1"/>
    <col min="8977" max="8977" width="17.85546875" bestFit="1" customWidth="1"/>
    <col min="9218" max="9218" width="26.7109375" bestFit="1" customWidth="1"/>
    <col min="9219" max="9219" width="6.140625" bestFit="1" customWidth="1"/>
    <col min="9220" max="9220" width="6.85546875" bestFit="1" customWidth="1"/>
    <col min="9221" max="9221" width="6.28515625" bestFit="1" customWidth="1"/>
    <col min="9222" max="9222" width="9.42578125" bestFit="1" customWidth="1"/>
    <col min="9223" max="9223" width="6" bestFit="1" customWidth="1"/>
    <col min="9224" max="9225" width="10.42578125" bestFit="1" customWidth="1"/>
    <col min="9226" max="9226" width="10.42578125" customWidth="1"/>
    <col min="9227" max="9227" width="20.140625" bestFit="1" customWidth="1"/>
    <col min="9228" max="9228" width="9.42578125" bestFit="1" customWidth="1"/>
    <col min="9229" max="9229" width="10.42578125" bestFit="1" customWidth="1"/>
    <col min="9231" max="9231" width="19.42578125" bestFit="1" customWidth="1"/>
    <col min="9233" max="9233" width="17.85546875" bestFit="1" customWidth="1"/>
    <col min="9474" max="9474" width="26.7109375" bestFit="1" customWidth="1"/>
    <col min="9475" max="9475" width="6.140625" bestFit="1" customWidth="1"/>
    <col min="9476" max="9476" width="6.85546875" bestFit="1" customWidth="1"/>
    <col min="9477" max="9477" width="6.28515625" bestFit="1" customWidth="1"/>
    <col min="9478" max="9478" width="9.42578125" bestFit="1" customWidth="1"/>
    <col min="9479" max="9479" width="6" bestFit="1" customWidth="1"/>
    <col min="9480" max="9481" width="10.42578125" bestFit="1" customWidth="1"/>
    <col min="9482" max="9482" width="10.42578125" customWidth="1"/>
    <col min="9483" max="9483" width="20.140625" bestFit="1" customWidth="1"/>
    <col min="9484" max="9484" width="9.42578125" bestFit="1" customWidth="1"/>
    <col min="9485" max="9485" width="10.42578125" bestFit="1" customWidth="1"/>
    <col min="9487" max="9487" width="19.42578125" bestFit="1" customWidth="1"/>
    <col min="9489" max="9489" width="17.85546875" bestFit="1" customWidth="1"/>
    <col min="9730" max="9730" width="26.7109375" bestFit="1" customWidth="1"/>
    <col min="9731" max="9731" width="6.140625" bestFit="1" customWidth="1"/>
    <col min="9732" max="9732" width="6.85546875" bestFit="1" customWidth="1"/>
    <col min="9733" max="9733" width="6.28515625" bestFit="1" customWidth="1"/>
    <col min="9734" max="9734" width="9.42578125" bestFit="1" customWidth="1"/>
    <col min="9735" max="9735" width="6" bestFit="1" customWidth="1"/>
    <col min="9736" max="9737" width="10.42578125" bestFit="1" customWidth="1"/>
    <col min="9738" max="9738" width="10.42578125" customWidth="1"/>
    <col min="9739" max="9739" width="20.140625" bestFit="1" customWidth="1"/>
    <col min="9740" max="9740" width="9.42578125" bestFit="1" customWidth="1"/>
    <col min="9741" max="9741" width="10.42578125" bestFit="1" customWidth="1"/>
    <col min="9743" max="9743" width="19.42578125" bestFit="1" customWidth="1"/>
    <col min="9745" max="9745" width="17.85546875" bestFit="1" customWidth="1"/>
    <col min="9986" max="9986" width="26.7109375" bestFit="1" customWidth="1"/>
    <col min="9987" max="9987" width="6.140625" bestFit="1" customWidth="1"/>
    <col min="9988" max="9988" width="6.85546875" bestFit="1" customWidth="1"/>
    <col min="9989" max="9989" width="6.28515625" bestFit="1" customWidth="1"/>
    <col min="9990" max="9990" width="9.42578125" bestFit="1" customWidth="1"/>
    <col min="9991" max="9991" width="6" bestFit="1" customWidth="1"/>
    <col min="9992" max="9993" width="10.42578125" bestFit="1" customWidth="1"/>
    <col min="9994" max="9994" width="10.42578125" customWidth="1"/>
    <col min="9995" max="9995" width="20.140625" bestFit="1" customWidth="1"/>
    <col min="9996" max="9996" width="9.42578125" bestFit="1" customWidth="1"/>
    <col min="9997" max="9997" width="10.42578125" bestFit="1" customWidth="1"/>
    <col min="9999" max="9999" width="19.42578125" bestFit="1" customWidth="1"/>
    <col min="10001" max="10001" width="17.85546875" bestFit="1" customWidth="1"/>
    <col min="10242" max="10242" width="26.7109375" bestFit="1" customWidth="1"/>
    <col min="10243" max="10243" width="6.140625" bestFit="1" customWidth="1"/>
    <col min="10244" max="10244" width="6.85546875" bestFit="1" customWidth="1"/>
    <col min="10245" max="10245" width="6.28515625" bestFit="1" customWidth="1"/>
    <col min="10246" max="10246" width="9.42578125" bestFit="1" customWidth="1"/>
    <col min="10247" max="10247" width="6" bestFit="1" customWidth="1"/>
    <col min="10248" max="10249" width="10.42578125" bestFit="1" customWidth="1"/>
    <col min="10250" max="10250" width="10.42578125" customWidth="1"/>
    <col min="10251" max="10251" width="20.140625" bestFit="1" customWidth="1"/>
    <col min="10252" max="10252" width="9.42578125" bestFit="1" customWidth="1"/>
    <col min="10253" max="10253" width="10.42578125" bestFit="1" customWidth="1"/>
    <col min="10255" max="10255" width="19.42578125" bestFit="1" customWidth="1"/>
    <col min="10257" max="10257" width="17.85546875" bestFit="1" customWidth="1"/>
    <col min="10498" max="10498" width="26.7109375" bestFit="1" customWidth="1"/>
    <col min="10499" max="10499" width="6.140625" bestFit="1" customWidth="1"/>
    <col min="10500" max="10500" width="6.85546875" bestFit="1" customWidth="1"/>
    <col min="10501" max="10501" width="6.28515625" bestFit="1" customWidth="1"/>
    <col min="10502" max="10502" width="9.42578125" bestFit="1" customWidth="1"/>
    <col min="10503" max="10503" width="6" bestFit="1" customWidth="1"/>
    <col min="10504" max="10505" width="10.42578125" bestFit="1" customWidth="1"/>
    <col min="10506" max="10506" width="10.42578125" customWidth="1"/>
    <col min="10507" max="10507" width="20.140625" bestFit="1" customWidth="1"/>
    <col min="10508" max="10508" width="9.42578125" bestFit="1" customWidth="1"/>
    <col min="10509" max="10509" width="10.42578125" bestFit="1" customWidth="1"/>
    <col min="10511" max="10511" width="19.42578125" bestFit="1" customWidth="1"/>
    <col min="10513" max="10513" width="17.85546875" bestFit="1" customWidth="1"/>
    <col min="10754" max="10754" width="26.7109375" bestFit="1" customWidth="1"/>
    <col min="10755" max="10755" width="6.140625" bestFit="1" customWidth="1"/>
    <col min="10756" max="10756" width="6.85546875" bestFit="1" customWidth="1"/>
    <col min="10757" max="10757" width="6.28515625" bestFit="1" customWidth="1"/>
    <col min="10758" max="10758" width="9.42578125" bestFit="1" customWidth="1"/>
    <col min="10759" max="10759" width="6" bestFit="1" customWidth="1"/>
    <col min="10760" max="10761" width="10.42578125" bestFit="1" customWidth="1"/>
    <col min="10762" max="10762" width="10.42578125" customWidth="1"/>
    <col min="10763" max="10763" width="20.140625" bestFit="1" customWidth="1"/>
    <col min="10764" max="10764" width="9.42578125" bestFit="1" customWidth="1"/>
    <col min="10765" max="10765" width="10.42578125" bestFit="1" customWidth="1"/>
    <col min="10767" max="10767" width="19.42578125" bestFit="1" customWidth="1"/>
    <col min="10769" max="10769" width="17.85546875" bestFit="1" customWidth="1"/>
    <col min="11010" max="11010" width="26.7109375" bestFit="1" customWidth="1"/>
    <col min="11011" max="11011" width="6.140625" bestFit="1" customWidth="1"/>
    <col min="11012" max="11012" width="6.85546875" bestFit="1" customWidth="1"/>
    <col min="11013" max="11013" width="6.28515625" bestFit="1" customWidth="1"/>
    <col min="11014" max="11014" width="9.42578125" bestFit="1" customWidth="1"/>
    <col min="11015" max="11015" width="6" bestFit="1" customWidth="1"/>
    <col min="11016" max="11017" width="10.42578125" bestFit="1" customWidth="1"/>
    <col min="11018" max="11018" width="10.42578125" customWidth="1"/>
    <col min="11019" max="11019" width="20.140625" bestFit="1" customWidth="1"/>
    <col min="11020" max="11020" width="9.42578125" bestFit="1" customWidth="1"/>
    <col min="11021" max="11021" width="10.42578125" bestFit="1" customWidth="1"/>
    <col min="11023" max="11023" width="19.42578125" bestFit="1" customWidth="1"/>
    <col min="11025" max="11025" width="17.85546875" bestFit="1" customWidth="1"/>
    <col min="11266" max="11266" width="26.7109375" bestFit="1" customWidth="1"/>
    <col min="11267" max="11267" width="6.140625" bestFit="1" customWidth="1"/>
    <col min="11268" max="11268" width="6.85546875" bestFit="1" customWidth="1"/>
    <col min="11269" max="11269" width="6.28515625" bestFit="1" customWidth="1"/>
    <col min="11270" max="11270" width="9.42578125" bestFit="1" customWidth="1"/>
    <col min="11271" max="11271" width="6" bestFit="1" customWidth="1"/>
    <col min="11272" max="11273" width="10.42578125" bestFit="1" customWidth="1"/>
    <col min="11274" max="11274" width="10.42578125" customWidth="1"/>
    <col min="11275" max="11275" width="20.140625" bestFit="1" customWidth="1"/>
    <col min="11276" max="11276" width="9.42578125" bestFit="1" customWidth="1"/>
    <col min="11277" max="11277" width="10.42578125" bestFit="1" customWidth="1"/>
    <col min="11279" max="11279" width="19.42578125" bestFit="1" customWidth="1"/>
    <col min="11281" max="11281" width="17.85546875" bestFit="1" customWidth="1"/>
    <col min="11522" max="11522" width="26.7109375" bestFit="1" customWidth="1"/>
    <col min="11523" max="11523" width="6.140625" bestFit="1" customWidth="1"/>
    <col min="11524" max="11524" width="6.85546875" bestFit="1" customWidth="1"/>
    <col min="11525" max="11525" width="6.28515625" bestFit="1" customWidth="1"/>
    <col min="11526" max="11526" width="9.42578125" bestFit="1" customWidth="1"/>
    <col min="11527" max="11527" width="6" bestFit="1" customWidth="1"/>
    <col min="11528" max="11529" width="10.42578125" bestFit="1" customWidth="1"/>
    <col min="11530" max="11530" width="10.42578125" customWidth="1"/>
    <col min="11531" max="11531" width="20.140625" bestFit="1" customWidth="1"/>
    <col min="11532" max="11532" width="9.42578125" bestFit="1" customWidth="1"/>
    <col min="11533" max="11533" width="10.42578125" bestFit="1" customWidth="1"/>
    <col min="11535" max="11535" width="19.42578125" bestFit="1" customWidth="1"/>
    <col min="11537" max="11537" width="17.85546875" bestFit="1" customWidth="1"/>
    <col min="11778" max="11778" width="26.7109375" bestFit="1" customWidth="1"/>
    <col min="11779" max="11779" width="6.140625" bestFit="1" customWidth="1"/>
    <col min="11780" max="11780" width="6.85546875" bestFit="1" customWidth="1"/>
    <col min="11781" max="11781" width="6.28515625" bestFit="1" customWidth="1"/>
    <col min="11782" max="11782" width="9.42578125" bestFit="1" customWidth="1"/>
    <col min="11783" max="11783" width="6" bestFit="1" customWidth="1"/>
    <col min="11784" max="11785" width="10.42578125" bestFit="1" customWidth="1"/>
    <col min="11786" max="11786" width="10.42578125" customWidth="1"/>
    <col min="11787" max="11787" width="20.140625" bestFit="1" customWidth="1"/>
    <col min="11788" max="11788" width="9.42578125" bestFit="1" customWidth="1"/>
    <col min="11789" max="11789" width="10.42578125" bestFit="1" customWidth="1"/>
    <col min="11791" max="11791" width="19.42578125" bestFit="1" customWidth="1"/>
    <col min="11793" max="11793" width="17.85546875" bestFit="1" customWidth="1"/>
    <col min="12034" max="12034" width="26.7109375" bestFit="1" customWidth="1"/>
    <col min="12035" max="12035" width="6.140625" bestFit="1" customWidth="1"/>
    <col min="12036" max="12036" width="6.85546875" bestFit="1" customWidth="1"/>
    <col min="12037" max="12037" width="6.28515625" bestFit="1" customWidth="1"/>
    <col min="12038" max="12038" width="9.42578125" bestFit="1" customWidth="1"/>
    <col min="12039" max="12039" width="6" bestFit="1" customWidth="1"/>
    <col min="12040" max="12041" width="10.42578125" bestFit="1" customWidth="1"/>
    <col min="12042" max="12042" width="10.42578125" customWidth="1"/>
    <col min="12043" max="12043" width="20.140625" bestFit="1" customWidth="1"/>
    <col min="12044" max="12044" width="9.42578125" bestFit="1" customWidth="1"/>
    <col min="12045" max="12045" width="10.42578125" bestFit="1" customWidth="1"/>
    <col min="12047" max="12047" width="19.42578125" bestFit="1" customWidth="1"/>
    <col min="12049" max="12049" width="17.85546875" bestFit="1" customWidth="1"/>
    <col min="12290" max="12290" width="26.7109375" bestFit="1" customWidth="1"/>
    <col min="12291" max="12291" width="6.140625" bestFit="1" customWidth="1"/>
    <col min="12292" max="12292" width="6.85546875" bestFit="1" customWidth="1"/>
    <col min="12293" max="12293" width="6.28515625" bestFit="1" customWidth="1"/>
    <col min="12294" max="12294" width="9.42578125" bestFit="1" customWidth="1"/>
    <col min="12295" max="12295" width="6" bestFit="1" customWidth="1"/>
    <col min="12296" max="12297" width="10.42578125" bestFit="1" customWidth="1"/>
    <col min="12298" max="12298" width="10.42578125" customWidth="1"/>
    <col min="12299" max="12299" width="20.140625" bestFit="1" customWidth="1"/>
    <col min="12300" max="12300" width="9.42578125" bestFit="1" customWidth="1"/>
    <col min="12301" max="12301" width="10.42578125" bestFit="1" customWidth="1"/>
    <col min="12303" max="12303" width="19.42578125" bestFit="1" customWidth="1"/>
    <col min="12305" max="12305" width="17.85546875" bestFit="1" customWidth="1"/>
    <col min="12546" max="12546" width="26.7109375" bestFit="1" customWidth="1"/>
    <col min="12547" max="12547" width="6.140625" bestFit="1" customWidth="1"/>
    <col min="12548" max="12548" width="6.85546875" bestFit="1" customWidth="1"/>
    <col min="12549" max="12549" width="6.28515625" bestFit="1" customWidth="1"/>
    <col min="12550" max="12550" width="9.42578125" bestFit="1" customWidth="1"/>
    <col min="12551" max="12551" width="6" bestFit="1" customWidth="1"/>
    <col min="12552" max="12553" width="10.42578125" bestFit="1" customWidth="1"/>
    <col min="12554" max="12554" width="10.42578125" customWidth="1"/>
    <col min="12555" max="12555" width="20.140625" bestFit="1" customWidth="1"/>
    <col min="12556" max="12556" width="9.42578125" bestFit="1" customWidth="1"/>
    <col min="12557" max="12557" width="10.42578125" bestFit="1" customWidth="1"/>
    <col min="12559" max="12559" width="19.42578125" bestFit="1" customWidth="1"/>
    <col min="12561" max="12561" width="17.85546875" bestFit="1" customWidth="1"/>
    <col min="12802" max="12802" width="26.7109375" bestFit="1" customWidth="1"/>
    <col min="12803" max="12803" width="6.140625" bestFit="1" customWidth="1"/>
    <col min="12804" max="12804" width="6.85546875" bestFit="1" customWidth="1"/>
    <col min="12805" max="12805" width="6.28515625" bestFit="1" customWidth="1"/>
    <col min="12806" max="12806" width="9.42578125" bestFit="1" customWidth="1"/>
    <col min="12807" max="12807" width="6" bestFit="1" customWidth="1"/>
    <col min="12808" max="12809" width="10.42578125" bestFit="1" customWidth="1"/>
    <col min="12810" max="12810" width="10.42578125" customWidth="1"/>
    <col min="12811" max="12811" width="20.140625" bestFit="1" customWidth="1"/>
    <col min="12812" max="12812" width="9.42578125" bestFit="1" customWidth="1"/>
    <col min="12813" max="12813" width="10.42578125" bestFit="1" customWidth="1"/>
    <col min="12815" max="12815" width="19.42578125" bestFit="1" customWidth="1"/>
    <col min="12817" max="12817" width="17.85546875" bestFit="1" customWidth="1"/>
    <col min="13058" max="13058" width="26.7109375" bestFit="1" customWidth="1"/>
    <col min="13059" max="13059" width="6.140625" bestFit="1" customWidth="1"/>
    <col min="13060" max="13060" width="6.85546875" bestFit="1" customWidth="1"/>
    <col min="13061" max="13061" width="6.28515625" bestFit="1" customWidth="1"/>
    <col min="13062" max="13062" width="9.42578125" bestFit="1" customWidth="1"/>
    <col min="13063" max="13063" width="6" bestFit="1" customWidth="1"/>
    <col min="13064" max="13065" width="10.42578125" bestFit="1" customWidth="1"/>
    <col min="13066" max="13066" width="10.42578125" customWidth="1"/>
    <col min="13067" max="13067" width="20.140625" bestFit="1" customWidth="1"/>
    <col min="13068" max="13068" width="9.42578125" bestFit="1" customWidth="1"/>
    <col min="13069" max="13069" width="10.42578125" bestFit="1" customWidth="1"/>
    <col min="13071" max="13071" width="19.42578125" bestFit="1" customWidth="1"/>
    <col min="13073" max="13073" width="17.85546875" bestFit="1" customWidth="1"/>
    <col min="13314" max="13314" width="26.7109375" bestFit="1" customWidth="1"/>
    <col min="13315" max="13315" width="6.140625" bestFit="1" customWidth="1"/>
    <col min="13316" max="13316" width="6.85546875" bestFit="1" customWidth="1"/>
    <col min="13317" max="13317" width="6.28515625" bestFit="1" customWidth="1"/>
    <col min="13318" max="13318" width="9.42578125" bestFit="1" customWidth="1"/>
    <col min="13319" max="13319" width="6" bestFit="1" customWidth="1"/>
    <col min="13320" max="13321" width="10.42578125" bestFit="1" customWidth="1"/>
    <col min="13322" max="13322" width="10.42578125" customWidth="1"/>
    <col min="13323" max="13323" width="20.140625" bestFit="1" customWidth="1"/>
    <col min="13324" max="13324" width="9.42578125" bestFit="1" customWidth="1"/>
    <col min="13325" max="13325" width="10.42578125" bestFit="1" customWidth="1"/>
    <col min="13327" max="13327" width="19.42578125" bestFit="1" customWidth="1"/>
    <col min="13329" max="13329" width="17.85546875" bestFit="1" customWidth="1"/>
    <col min="13570" max="13570" width="26.7109375" bestFit="1" customWidth="1"/>
    <col min="13571" max="13571" width="6.140625" bestFit="1" customWidth="1"/>
    <col min="13572" max="13572" width="6.85546875" bestFit="1" customWidth="1"/>
    <col min="13573" max="13573" width="6.28515625" bestFit="1" customWidth="1"/>
    <col min="13574" max="13574" width="9.42578125" bestFit="1" customWidth="1"/>
    <col min="13575" max="13575" width="6" bestFit="1" customWidth="1"/>
    <col min="13576" max="13577" width="10.42578125" bestFit="1" customWidth="1"/>
    <col min="13578" max="13578" width="10.42578125" customWidth="1"/>
    <col min="13579" max="13579" width="20.140625" bestFit="1" customWidth="1"/>
    <col min="13580" max="13580" width="9.42578125" bestFit="1" customWidth="1"/>
    <col min="13581" max="13581" width="10.42578125" bestFit="1" customWidth="1"/>
    <col min="13583" max="13583" width="19.42578125" bestFit="1" customWidth="1"/>
    <col min="13585" max="13585" width="17.85546875" bestFit="1" customWidth="1"/>
    <col min="13826" max="13826" width="26.7109375" bestFit="1" customWidth="1"/>
    <col min="13827" max="13827" width="6.140625" bestFit="1" customWidth="1"/>
    <col min="13828" max="13828" width="6.85546875" bestFit="1" customWidth="1"/>
    <col min="13829" max="13829" width="6.28515625" bestFit="1" customWidth="1"/>
    <col min="13830" max="13830" width="9.42578125" bestFit="1" customWidth="1"/>
    <col min="13831" max="13831" width="6" bestFit="1" customWidth="1"/>
    <col min="13832" max="13833" width="10.42578125" bestFit="1" customWidth="1"/>
    <col min="13834" max="13834" width="10.42578125" customWidth="1"/>
    <col min="13835" max="13835" width="20.140625" bestFit="1" customWidth="1"/>
    <col min="13836" max="13836" width="9.42578125" bestFit="1" customWidth="1"/>
    <col min="13837" max="13837" width="10.42578125" bestFit="1" customWidth="1"/>
    <col min="13839" max="13839" width="19.42578125" bestFit="1" customWidth="1"/>
    <col min="13841" max="13841" width="17.85546875" bestFit="1" customWidth="1"/>
    <col min="14082" max="14082" width="26.7109375" bestFit="1" customWidth="1"/>
    <col min="14083" max="14083" width="6.140625" bestFit="1" customWidth="1"/>
    <col min="14084" max="14084" width="6.85546875" bestFit="1" customWidth="1"/>
    <col min="14085" max="14085" width="6.28515625" bestFit="1" customWidth="1"/>
    <col min="14086" max="14086" width="9.42578125" bestFit="1" customWidth="1"/>
    <col min="14087" max="14087" width="6" bestFit="1" customWidth="1"/>
    <col min="14088" max="14089" width="10.42578125" bestFit="1" customWidth="1"/>
    <col min="14090" max="14090" width="10.42578125" customWidth="1"/>
    <col min="14091" max="14091" width="20.140625" bestFit="1" customWidth="1"/>
    <col min="14092" max="14092" width="9.42578125" bestFit="1" customWidth="1"/>
    <col min="14093" max="14093" width="10.42578125" bestFit="1" customWidth="1"/>
    <col min="14095" max="14095" width="19.42578125" bestFit="1" customWidth="1"/>
    <col min="14097" max="14097" width="17.85546875" bestFit="1" customWidth="1"/>
    <col min="14338" max="14338" width="26.7109375" bestFit="1" customWidth="1"/>
    <col min="14339" max="14339" width="6.140625" bestFit="1" customWidth="1"/>
    <col min="14340" max="14340" width="6.85546875" bestFit="1" customWidth="1"/>
    <col min="14341" max="14341" width="6.28515625" bestFit="1" customWidth="1"/>
    <col min="14342" max="14342" width="9.42578125" bestFit="1" customWidth="1"/>
    <col min="14343" max="14343" width="6" bestFit="1" customWidth="1"/>
    <col min="14344" max="14345" width="10.42578125" bestFit="1" customWidth="1"/>
    <col min="14346" max="14346" width="10.42578125" customWidth="1"/>
    <col min="14347" max="14347" width="20.140625" bestFit="1" customWidth="1"/>
    <col min="14348" max="14348" width="9.42578125" bestFit="1" customWidth="1"/>
    <col min="14349" max="14349" width="10.42578125" bestFit="1" customWidth="1"/>
    <col min="14351" max="14351" width="19.42578125" bestFit="1" customWidth="1"/>
    <col min="14353" max="14353" width="17.85546875" bestFit="1" customWidth="1"/>
    <col min="14594" max="14594" width="26.7109375" bestFit="1" customWidth="1"/>
    <col min="14595" max="14595" width="6.140625" bestFit="1" customWidth="1"/>
    <col min="14596" max="14596" width="6.85546875" bestFit="1" customWidth="1"/>
    <col min="14597" max="14597" width="6.28515625" bestFit="1" customWidth="1"/>
    <col min="14598" max="14598" width="9.42578125" bestFit="1" customWidth="1"/>
    <col min="14599" max="14599" width="6" bestFit="1" customWidth="1"/>
    <col min="14600" max="14601" width="10.42578125" bestFit="1" customWidth="1"/>
    <col min="14602" max="14602" width="10.42578125" customWidth="1"/>
    <col min="14603" max="14603" width="20.140625" bestFit="1" customWidth="1"/>
    <col min="14604" max="14604" width="9.42578125" bestFit="1" customWidth="1"/>
    <col min="14605" max="14605" width="10.42578125" bestFit="1" customWidth="1"/>
    <col min="14607" max="14607" width="19.42578125" bestFit="1" customWidth="1"/>
    <col min="14609" max="14609" width="17.85546875" bestFit="1" customWidth="1"/>
    <col min="14850" max="14850" width="26.7109375" bestFit="1" customWidth="1"/>
    <col min="14851" max="14851" width="6.140625" bestFit="1" customWidth="1"/>
    <col min="14852" max="14852" width="6.85546875" bestFit="1" customWidth="1"/>
    <col min="14853" max="14853" width="6.28515625" bestFit="1" customWidth="1"/>
    <col min="14854" max="14854" width="9.42578125" bestFit="1" customWidth="1"/>
    <col min="14855" max="14855" width="6" bestFit="1" customWidth="1"/>
    <col min="14856" max="14857" width="10.42578125" bestFit="1" customWidth="1"/>
    <col min="14858" max="14858" width="10.42578125" customWidth="1"/>
    <col min="14859" max="14859" width="20.140625" bestFit="1" customWidth="1"/>
    <col min="14860" max="14860" width="9.42578125" bestFit="1" customWidth="1"/>
    <col min="14861" max="14861" width="10.42578125" bestFit="1" customWidth="1"/>
    <col min="14863" max="14863" width="19.42578125" bestFit="1" customWidth="1"/>
    <col min="14865" max="14865" width="17.85546875" bestFit="1" customWidth="1"/>
    <col min="15106" max="15106" width="26.7109375" bestFit="1" customWidth="1"/>
    <col min="15107" max="15107" width="6.140625" bestFit="1" customWidth="1"/>
    <col min="15108" max="15108" width="6.85546875" bestFit="1" customWidth="1"/>
    <col min="15109" max="15109" width="6.28515625" bestFit="1" customWidth="1"/>
    <col min="15110" max="15110" width="9.42578125" bestFit="1" customWidth="1"/>
    <col min="15111" max="15111" width="6" bestFit="1" customWidth="1"/>
    <col min="15112" max="15113" width="10.42578125" bestFit="1" customWidth="1"/>
    <col min="15114" max="15114" width="10.42578125" customWidth="1"/>
    <col min="15115" max="15115" width="20.140625" bestFit="1" customWidth="1"/>
    <col min="15116" max="15116" width="9.42578125" bestFit="1" customWidth="1"/>
    <col min="15117" max="15117" width="10.42578125" bestFit="1" customWidth="1"/>
    <col min="15119" max="15119" width="19.42578125" bestFit="1" customWidth="1"/>
    <col min="15121" max="15121" width="17.85546875" bestFit="1" customWidth="1"/>
    <col min="15362" max="15362" width="26.7109375" bestFit="1" customWidth="1"/>
    <col min="15363" max="15363" width="6.140625" bestFit="1" customWidth="1"/>
    <col min="15364" max="15364" width="6.85546875" bestFit="1" customWidth="1"/>
    <col min="15365" max="15365" width="6.28515625" bestFit="1" customWidth="1"/>
    <col min="15366" max="15366" width="9.42578125" bestFit="1" customWidth="1"/>
    <col min="15367" max="15367" width="6" bestFit="1" customWidth="1"/>
    <col min="15368" max="15369" width="10.42578125" bestFit="1" customWidth="1"/>
    <col min="15370" max="15370" width="10.42578125" customWidth="1"/>
    <col min="15371" max="15371" width="20.140625" bestFit="1" customWidth="1"/>
    <col min="15372" max="15372" width="9.42578125" bestFit="1" customWidth="1"/>
    <col min="15373" max="15373" width="10.42578125" bestFit="1" customWidth="1"/>
    <col min="15375" max="15375" width="19.42578125" bestFit="1" customWidth="1"/>
    <col min="15377" max="15377" width="17.85546875" bestFit="1" customWidth="1"/>
    <col min="15618" max="15618" width="26.7109375" bestFit="1" customWidth="1"/>
    <col min="15619" max="15619" width="6.140625" bestFit="1" customWidth="1"/>
    <col min="15620" max="15620" width="6.85546875" bestFit="1" customWidth="1"/>
    <col min="15621" max="15621" width="6.28515625" bestFit="1" customWidth="1"/>
    <col min="15622" max="15622" width="9.42578125" bestFit="1" customWidth="1"/>
    <col min="15623" max="15623" width="6" bestFit="1" customWidth="1"/>
    <col min="15624" max="15625" width="10.42578125" bestFit="1" customWidth="1"/>
    <col min="15626" max="15626" width="10.42578125" customWidth="1"/>
    <col min="15627" max="15627" width="20.140625" bestFit="1" customWidth="1"/>
    <col min="15628" max="15628" width="9.42578125" bestFit="1" customWidth="1"/>
    <col min="15629" max="15629" width="10.42578125" bestFit="1" customWidth="1"/>
    <col min="15631" max="15631" width="19.42578125" bestFit="1" customWidth="1"/>
    <col min="15633" max="15633" width="17.85546875" bestFit="1" customWidth="1"/>
    <col min="15874" max="15874" width="26.7109375" bestFit="1" customWidth="1"/>
    <col min="15875" max="15875" width="6.140625" bestFit="1" customWidth="1"/>
    <col min="15876" max="15876" width="6.85546875" bestFit="1" customWidth="1"/>
    <col min="15877" max="15877" width="6.28515625" bestFit="1" customWidth="1"/>
    <col min="15878" max="15878" width="9.42578125" bestFit="1" customWidth="1"/>
    <col min="15879" max="15879" width="6" bestFit="1" customWidth="1"/>
    <col min="15880" max="15881" width="10.42578125" bestFit="1" customWidth="1"/>
    <col min="15882" max="15882" width="10.42578125" customWidth="1"/>
    <col min="15883" max="15883" width="20.140625" bestFit="1" customWidth="1"/>
    <col min="15884" max="15884" width="9.42578125" bestFit="1" customWidth="1"/>
    <col min="15885" max="15885" width="10.42578125" bestFit="1" customWidth="1"/>
    <col min="15887" max="15887" width="19.42578125" bestFit="1" customWidth="1"/>
    <col min="15889" max="15889" width="17.85546875" bestFit="1" customWidth="1"/>
    <col min="16130" max="16130" width="26.7109375" bestFit="1" customWidth="1"/>
    <col min="16131" max="16131" width="6.140625" bestFit="1" customWidth="1"/>
    <col min="16132" max="16132" width="6.85546875" bestFit="1" customWidth="1"/>
    <col min="16133" max="16133" width="6.28515625" bestFit="1" customWidth="1"/>
    <col min="16134" max="16134" width="9.42578125" bestFit="1" customWidth="1"/>
    <col min="16135" max="16135" width="6" bestFit="1" customWidth="1"/>
    <col min="16136" max="16137" width="10.42578125" bestFit="1" customWidth="1"/>
    <col min="16138" max="16138" width="10.42578125" customWidth="1"/>
    <col min="16139" max="16139" width="20.140625" bestFit="1" customWidth="1"/>
    <col min="16140" max="16140" width="9.42578125" bestFit="1" customWidth="1"/>
    <col min="16141" max="16141" width="10.42578125" bestFit="1" customWidth="1"/>
    <col min="16143" max="16143" width="19.42578125" bestFit="1" customWidth="1"/>
    <col min="16145" max="16145" width="17.85546875" bestFit="1" customWidth="1"/>
  </cols>
  <sheetData>
    <row r="1" spans="1:54" x14ac:dyDescent="0.25">
      <c r="A1" t="s">
        <v>22</v>
      </c>
      <c r="B1" s="14" t="s">
        <v>238</v>
      </c>
      <c r="K1" t="s">
        <v>23</v>
      </c>
      <c r="O1" t="s">
        <v>244</v>
      </c>
      <c r="T1" t="s">
        <v>230</v>
      </c>
      <c r="X1" t="s">
        <v>24</v>
      </c>
      <c r="Z1" t="s">
        <v>124</v>
      </c>
      <c r="AI1" t="s">
        <v>273</v>
      </c>
      <c r="AN1" t="s">
        <v>272</v>
      </c>
      <c r="AV1" t="s">
        <v>275</v>
      </c>
    </row>
    <row r="2" spans="1:54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K2" s="5">
        <v>1</v>
      </c>
      <c r="L2" s="5">
        <v>2</v>
      </c>
      <c r="M2" s="5">
        <v>3</v>
      </c>
      <c r="O2" s="5">
        <v>1</v>
      </c>
      <c r="P2" s="5">
        <v>2</v>
      </c>
      <c r="Q2" s="5">
        <v>3</v>
      </c>
      <c r="R2" s="5">
        <v>4</v>
      </c>
      <c r="T2" s="10">
        <v>1</v>
      </c>
      <c r="U2" s="10">
        <v>9</v>
      </c>
      <c r="V2" s="10">
        <v>11</v>
      </c>
      <c r="X2" s="6">
        <v>0.3125</v>
      </c>
      <c r="Z2" s="5">
        <v>1</v>
      </c>
      <c r="AA2" s="5">
        <v>2</v>
      </c>
      <c r="AB2" s="5">
        <v>3</v>
      </c>
      <c r="AC2" s="5">
        <v>4</v>
      </c>
      <c r="AD2" s="5">
        <v>5</v>
      </c>
      <c r="AE2" s="5">
        <v>6</v>
      </c>
      <c r="AF2" s="5">
        <v>7</v>
      </c>
      <c r="AG2" s="5">
        <v>8</v>
      </c>
      <c r="AI2" s="5">
        <v>1</v>
      </c>
      <c r="AJ2" s="5">
        <v>2</v>
      </c>
      <c r="AK2" s="5">
        <v>3</v>
      </c>
      <c r="AL2" s="5">
        <v>4</v>
      </c>
      <c r="AN2" s="5">
        <v>1</v>
      </c>
      <c r="AO2" s="5">
        <v>2</v>
      </c>
      <c r="AP2" s="5">
        <v>3</v>
      </c>
      <c r="AQ2" s="5">
        <v>4</v>
      </c>
      <c r="AR2" s="5">
        <v>5</v>
      </c>
      <c r="AS2" s="5">
        <v>6</v>
      </c>
      <c r="AT2" s="5">
        <v>7</v>
      </c>
      <c r="AU2" s="5"/>
      <c r="AV2" s="5">
        <v>1</v>
      </c>
      <c r="AW2" s="5">
        <v>2</v>
      </c>
      <c r="AX2" s="5">
        <v>3</v>
      </c>
    </row>
    <row r="3" spans="1:54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235</v>
      </c>
      <c r="H3" s="5" t="s">
        <v>236</v>
      </c>
      <c r="I3" s="5"/>
      <c r="K3" s="15" t="s">
        <v>32</v>
      </c>
      <c r="L3" s="15" t="s">
        <v>30</v>
      </c>
      <c r="M3" s="15"/>
      <c r="O3" s="10" t="s">
        <v>25</v>
      </c>
      <c r="Q3" s="10" t="s">
        <v>242</v>
      </c>
      <c r="R3" s="10"/>
      <c r="T3" t="s">
        <v>231</v>
      </c>
      <c r="U3" t="s">
        <v>232</v>
      </c>
      <c r="V3" t="s">
        <v>233</v>
      </c>
      <c r="X3" s="6">
        <v>0.375</v>
      </c>
      <c r="Z3" t="s">
        <v>26</v>
      </c>
      <c r="AA3" t="s">
        <v>27</v>
      </c>
      <c r="AB3" t="s">
        <v>28</v>
      </c>
      <c r="AC3" t="s">
        <v>125</v>
      </c>
      <c r="AD3" s="10" t="s">
        <v>28</v>
      </c>
      <c r="AE3" t="s">
        <v>31</v>
      </c>
      <c r="AF3" t="s">
        <v>126</v>
      </c>
      <c r="AI3" t="s">
        <v>127</v>
      </c>
      <c r="AJ3" s="5"/>
      <c r="AK3" s="5"/>
      <c r="AL3" s="5"/>
      <c r="AN3" t="s">
        <v>26</v>
      </c>
      <c r="AO3" t="s">
        <v>27</v>
      </c>
      <c r="AP3" t="s">
        <v>28</v>
      </c>
      <c r="AQ3" t="s">
        <v>246</v>
      </c>
      <c r="AR3" t="s">
        <v>31</v>
      </c>
      <c r="AS3" t="s">
        <v>123</v>
      </c>
      <c r="AV3" t="s">
        <v>274</v>
      </c>
      <c r="AX3" s="10"/>
      <c r="AZ3" t="s">
        <v>304</v>
      </c>
    </row>
    <row r="4" spans="1:54" x14ac:dyDescent="0.25">
      <c r="A4" s="6" t="s">
        <v>111</v>
      </c>
      <c r="B4" s="6" t="s">
        <v>71</v>
      </c>
      <c r="C4" s="6" t="s">
        <v>36</v>
      </c>
      <c r="D4" s="6">
        <v>0.375</v>
      </c>
      <c r="E4" s="6">
        <v>18</v>
      </c>
      <c r="F4" s="6" t="s">
        <v>33</v>
      </c>
      <c r="G4" s="6"/>
      <c r="H4" s="6" t="str">
        <f t="shared" ref="H4:H5" si="0">IF(F4="TP316","NOT TYP?","")</f>
        <v/>
      </c>
      <c r="I4" s="6" t="s">
        <v>37</v>
      </c>
      <c r="K4" s="6">
        <v>3.7499999999999999E-2</v>
      </c>
      <c r="L4" s="6">
        <v>20</v>
      </c>
      <c r="M4" s="6" t="s">
        <v>37</v>
      </c>
      <c r="O4" s="10" t="s">
        <v>240</v>
      </c>
      <c r="P4" s="10" t="s">
        <v>288</v>
      </c>
      <c r="Q4" s="10"/>
      <c r="R4" s="10"/>
      <c r="T4" s="6">
        <v>0.625</v>
      </c>
      <c r="U4" s="6">
        <v>0.375</v>
      </c>
      <c r="V4" s="6">
        <v>20</v>
      </c>
      <c r="X4" s="6">
        <v>0.5</v>
      </c>
      <c r="Z4" s="6" t="str">
        <f>CONCATENATE("ISRT",",",AC4,",",AD4,",",AE4,",",AF4)</f>
        <v>ISRT,3,8F,CS,FOR 1x0.06M TUBE</v>
      </c>
      <c r="AA4" s="6" t="s">
        <v>187</v>
      </c>
      <c r="AB4" s="6" t="s">
        <v>129</v>
      </c>
      <c r="AC4" s="6">
        <v>3</v>
      </c>
      <c r="AD4" s="18" t="s">
        <v>130</v>
      </c>
      <c r="AE4" s="6" t="s">
        <v>131</v>
      </c>
      <c r="AF4" s="6" t="s">
        <v>291</v>
      </c>
      <c r="AG4" s="6" t="s">
        <v>37</v>
      </c>
      <c r="AI4" s="10" t="s">
        <v>240</v>
      </c>
      <c r="AJ4" t="s">
        <v>287</v>
      </c>
      <c r="AK4" s="10" t="s">
        <v>276</v>
      </c>
      <c r="AL4" s="10"/>
      <c r="AN4" s="6" t="str">
        <f>CONCATENATE("ACCL",",",AQ4,",",AR4)</f>
        <v>ACCL,0.25,304SS</v>
      </c>
      <c r="AO4" s="6" t="s">
        <v>249</v>
      </c>
      <c r="AP4" s="6" t="s">
        <v>248</v>
      </c>
      <c r="AQ4" s="6">
        <v>0.25</v>
      </c>
      <c r="AR4" s="6" t="s">
        <v>44</v>
      </c>
      <c r="AS4" s="6"/>
      <c r="AT4" s="6" t="s">
        <v>37</v>
      </c>
      <c r="AV4" s="10" t="s">
        <v>240</v>
      </c>
      <c r="AW4" t="s">
        <v>290</v>
      </c>
      <c r="AX4" s="10"/>
      <c r="AZ4" s="6">
        <v>1</v>
      </c>
      <c r="BA4" s="6" t="s">
        <v>284</v>
      </c>
      <c r="BB4" s="6" t="s">
        <v>37</v>
      </c>
    </row>
    <row r="5" spans="1:54" x14ac:dyDescent="0.25">
      <c r="A5" s="6" t="s">
        <v>100</v>
      </c>
      <c r="B5" s="6" t="s">
        <v>45</v>
      </c>
      <c r="C5" s="6" t="s">
        <v>36</v>
      </c>
      <c r="D5" s="6">
        <v>0.375</v>
      </c>
      <c r="E5" s="6">
        <v>20</v>
      </c>
      <c r="F5" s="6" t="s">
        <v>33</v>
      </c>
      <c r="G5" s="6"/>
      <c r="H5" s="6" t="str">
        <f t="shared" si="0"/>
        <v/>
      </c>
      <c r="I5" s="6" t="s">
        <v>37</v>
      </c>
      <c r="K5" s="6">
        <v>0.05</v>
      </c>
      <c r="L5" s="6">
        <v>18</v>
      </c>
      <c r="M5" s="6" t="s">
        <v>37</v>
      </c>
      <c r="O5" s="6" t="s">
        <v>33</v>
      </c>
      <c r="P5" s="6" t="s">
        <v>33</v>
      </c>
      <c r="Q5" s="6"/>
      <c r="R5" s="6" t="s">
        <v>37</v>
      </c>
      <c r="T5" s="6">
        <v>0.75000000000000011</v>
      </c>
      <c r="U5" s="6">
        <v>0.5</v>
      </c>
      <c r="V5" s="6">
        <v>20</v>
      </c>
      <c r="X5" s="6">
        <v>0.75</v>
      </c>
      <c r="Z5" s="6" t="str">
        <f t="shared" ref="Z5:Z68" si="1">CONCATENATE("ISRT",",",AC5,",",AD5,",",AE5,",",AF5)</f>
        <v>ISRT,4,8F,CS,FOR 1x0.06M TUBE</v>
      </c>
      <c r="AA5" s="6" t="s">
        <v>156</v>
      </c>
      <c r="AB5" s="6" t="s">
        <v>129</v>
      </c>
      <c r="AC5" s="6">
        <v>4</v>
      </c>
      <c r="AD5" s="18" t="s">
        <v>130</v>
      </c>
      <c r="AE5" s="6" t="s">
        <v>131</v>
      </c>
      <c r="AF5" s="6" t="s">
        <v>291</v>
      </c>
      <c r="AG5" s="6" t="s">
        <v>37</v>
      </c>
      <c r="AI5" s="6" t="s">
        <v>131</v>
      </c>
      <c r="AJ5" s="6" t="s">
        <v>131</v>
      </c>
      <c r="AK5" s="6"/>
      <c r="AL5" s="6" t="s">
        <v>37</v>
      </c>
      <c r="AN5" s="6" t="str">
        <f t="shared" ref="AN5:AN6" si="2">CONCATENATE("ACCL",",",AQ5,",",AR5)</f>
        <v>ACCL,0.25,C1008</v>
      </c>
      <c r="AO5" s="6" t="s">
        <v>250</v>
      </c>
      <c r="AP5" s="6" t="s">
        <v>248</v>
      </c>
      <c r="AQ5" s="6">
        <v>0.25</v>
      </c>
      <c r="AR5" s="6" t="s">
        <v>33</v>
      </c>
      <c r="AS5" s="6"/>
      <c r="AT5" s="6" t="s">
        <v>37</v>
      </c>
      <c r="AV5" s="6" t="s">
        <v>33</v>
      </c>
      <c r="AW5" s="6" t="s">
        <v>33</v>
      </c>
      <c r="AX5" s="6" t="s">
        <v>37</v>
      </c>
      <c r="AZ5" s="6">
        <v>2</v>
      </c>
      <c r="BA5" s="6" t="s">
        <v>305</v>
      </c>
      <c r="BB5" s="6" t="s">
        <v>37</v>
      </c>
    </row>
    <row r="6" spans="1:54" x14ac:dyDescent="0.25">
      <c r="A6" s="6" t="s">
        <v>99</v>
      </c>
      <c r="B6" s="6" t="s">
        <v>60</v>
      </c>
      <c r="C6" s="6" t="s">
        <v>36</v>
      </c>
      <c r="D6" s="6">
        <v>0.375</v>
      </c>
      <c r="E6" s="6">
        <v>20</v>
      </c>
      <c r="F6" s="11" t="s">
        <v>41</v>
      </c>
      <c r="G6" s="6"/>
      <c r="H6" s="11" t="str">
        <f>IF(F6="TP316","NOT TYP?","")</f>
        <v>NOT TYP?</v>
      </c>
      <c r="I6" s="6" t="s">
        <v>37</v>
      </c>
      <c r="K6" s="6" t="s">
        <v>46</v>
      </c>
      <c r="L6" s="6" t="s">
        <v>46</v>
      </c>
      <c r="M6" s="6" t="s">
        <v>46</v>
      </c>
      <c r="O6" s="6" t="s">
        <v>289</v>
      </c>
      <c r="P6" s="6" t="s">
        <v>41</v>
      </c>
      <c r="Q6" s="6" t="s">
        <v>243</v>
      </c>
      <c r="R6" s="6" t="s">
        <v>37</v>
      </c>
      <c r="T6" s="6">
        <v>1</v>
      </c>
      <c r="U6" s="6">
        <v>0.6875</v>
      </c>
      <c r="V6" s="6">
        <v>18</v>
      </c>
      <c r="X6" s="6">
        <v>0.8125</v>
      </c>
      <c r="Z6" s="6" t="str">
        <f t="shared" si="1"/>
        <v>ISRT,5,8F,304,FOR 1x0.065A TUBE</v>
      </c>
      <c r="AA6" s="6" t="s">
        <v>167</v>
      </c>
      <c r="AB6" s="6" t="s">
        <v>129</v>
      </c>
      <c r="AC6" s="6">
        <v>5</v>
      </c>
      <c r="AD6" s="18" t="s">
        <v>130</v>
      </c>
      <c r="AE6" s="11">
        <v>304</v>
      </c>
      <c r="AF6" s="6" t="s">
        <v>292</v>
      </c>
      <c r="AG6" s="6" t="s">
        <v>37</v>
      </c>
      <c r="AI6" s="6" t="s">
        <v>289</v>
      </c>
      <c r="AJ6" s="6">
        <v>316</v>
      </c>
      <c r="AK6" s="6" t="s">
        <v>243</v>
      </c>
      <c r="AL6" s="6" t="s">
        <v>37</v>
      </c>
      <c r="AN6" s="6" t="str">
        <f t="shared" si="2"/>
        <v>ACCL,0.25,TP304</v>
      </c>
      <c r="AO6" s="6" t="s">
        <v>251</v>
      </c>
      <c r="AP6" s="6" t="s">
        <v>248</v>
      </c>
      <c r="AQ6" s="6">
        <v>0.25</v>
      </c>
      <c r="AR6" s="6" t="s">
        <v>38</v>
      </c>
      <c r="AS6" s="6"/>
      <c r="AT6" s="6" t="s">
        <v>37</v>
      </c>
      <c r="AV6" s="6" t="s">
        <v>239</v>
      </c>
      <c r="AW6" s="6" t="s">
        <v>44</v>
      </c>
      <c r="AX6" s="6" t="s">
        <v>37</v>
      </c>
      <c r="AZ6" s="6" t="s">
        <v>46</v>
      </c>
      <c r="BA6" s="6" t="s">
        <v>46</v>
      </c>
      <c r="BB6" s="6" t="s">
        <v>46</v>
      </c>
    </row>
    <row r="7" spans="1:54" x14ac:dyDescent="0.25">
      <c r="A7" s="6" t="s">
        <v>102</v>
      </c>
      <c r="B7" s="6" t="s">
        <v>50</v>
      </c>
      <c r="C7" s="6" t="s">
        <v>36</v>
      </c>
      <c r="D7" s="6">
        <v>0.5</v>
      </c>
      <c r="E7" s="6">
        <v>20</v>
      </c>
      <c r="F7" s="6" t="s">
        <v>33</v>
      </c>
      <c r="G7" s="6"/>
      <c r="H7" s="6" t="str">
        <f t="shared" ref="H7:H14" si="3">IF(F7="TP316","NOT TYP?","")</f>
        <v/>
      </c>
      <c r="I7" s="6" t="s">
        <v>37</v>
      </c>
      <c r="O7" s="6" t="s">
        <v>239</v>
      </c>
      <c r="P7" s="6" t="s">
        <v>44</v>
      </c>
      <c r="Q7" s="6"/>
      <c r="R7" s="6" t="s">
        <v>37</v>
      </c>
      <c r="T7" s="6">
        <v>1.25</v>
      </c>
      <c r="U7" s="6">
        <v>1</v>
      </c>
      <c r="V7" s="6">
        <v>18</v>
      </c>
      <c r="X7" s="6">
        <v>1.25</v>
      </c>
      <c r="Z7" s="6" t="str">
        <f t="shared" si="1"/>
        <v>ISRT,5,8F,316,FOR 1x0.065A TUBE</v>
      </c>
      <c r="AA7" s="6" t="s">
        <v>184</v>
      </c>
      <c r="AB7" s="6" t="s">
        <v>129</v>
      </c>
      <c r="AC7" s="6">
        <v>5</v>
      </c>
      <c r="AD7" s="18" t="s">
        <v>130</v>
      </c>
      <c r="AE7" s="6">
        <v>316</v>
      </c>
      <c r="AF7" s="6" t="s">
        <v>292</v>
      </c>
      <c r="AG7" s="6" t="s">
        <v>37</v>
      </c>
      <c r="AI7" s="6" t="s">
        <v>277</v>
      </c>
      <c r="AJ7" s="6" t="s">
        <v>135</v>
      </c>
      <c r="AK7" s="6"/>
      <c r="AL7" s="6" t="s">
        <v>37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V7" s="6" t="s">
        <v>46</v>
      </c>
      <c r="AW7" s="6" t="s">
        <v>46</v>
      </c>
      <c r="AX7" s="6" t="s">
        <v>46</v>
      </c>
    </row>
    <row r="8" spans="1:54" x14ac:dyDescent="0.25">
      <c r="A8" s="6" t="s">
        <v>109</v>
      </c>
      <c r="B8" s="6" t="s">
        <v>63</v>
      </c>
      <c r="C8" s="6" t="s">
        <v>36</v>
      </c>
      <c r="D8" s="6">
        <v>0.5</v>
      </c>
      <c r="E8" s="6">
        <v>20</v>
      </c>
      <c r="F8" s="11" t="s">
        <v>41</v>
      </c>
      <c r="G8" s="6"/>
      <c r="H8" s="11" t="str">
        <f t="shared" si="3"/>
        <v>NOT TYP?</v>
      </c>
      <c r="I8" s="6" t="s">
        <v>37</v>
      </c>
      <c r="O8" s="6" t="s">
        <v>241</v>
      </c>
      <c r="P8" s="6" t="s">
        <v>49</v>
      </c>
      <c r="Q8" s="6"/>
      <c r="R8" s="6" t="s">
        <v>37</v>
      </c>
      <c r="T8" s="6">
        <v>1.5000000000000002</v>
      </c>
      <c r="U8" s="6">
        <v>1.25</v>
      </c>
      <c r="V8" s="6">
        <v>18</v>
      </c>
      <c r="X8" s="6">
        <v>1</v>
      </c>
      <c r="Z8" s="6" t="str">
        <f t="shared" si="1"/>
        <v>ISRT,5,8F,CS,FOR 1x0.06M TUBE</v>
      </c>
      <c r="AA8" s="6" t="s">
        <v>164</v>
      </c>
      <c r="AB8" s="6" t="s">
        <v>129</v>
      </c>
      <c r="AC8" s="6">
        <v>5</v>
      </c>
      <c r="AD8" s="18" t="s">
        <v>130</v>
      </c>
      <c r="AE8" s="6" t="s">
        <v>131</v>
      </c>
      <c r="AF8" s="6" t="s">
        <v>291</v>
      </c>
      <c r="AG8" s="6" t="s">
        <v>37</v>
      </c>
      <c r="AI8" s="6" t="s">
        <v>239</v>
      </c>
      <c r="AJ8" s="6" t="s">
        <v>44</v>
      </c>
      <c r="AK8" s="6"/>
      <c r="AL8" s="6" t="s">
        <v>37</v>
      </c>
    </row>
    <row r="9" spans="1:54" x14ac:dyDescent="0.25">
      <c r="A9" s="6" t="s">
        <v>120</v>
      </c>
      <c r="B9" s="6" t="s">
        <v>97</v>
      </c>
      <c r="C9" s="6" t="s">
        <v>36</v>
      </c>
      <c r="D9" s="6">
        <v>0.5</v>
      </c>
      <c r="E9" s="6">
        <v>20</v>
      </c>
      <c r="F9" s="6" t="s">
        <v>49</v>
      </c>
      <c r="G9" s="6"/>
      <c r="H9" s="6" t="str">
        <f t="shared" si="3"/>
        <v/>
      </c>
      <c r="I9" s="6" t="s">
        <v>37</v>
      </c>
      <c r="O9" s="6" t="s">
        <v>51</v>
      </c>
      <c r="P9" s="6" t="s">
        <v>51</v>
      </c>
      <c r="Q9" s="6"/>
      <c r="R9" s="6" t="s">
        <v>51</v>
      </c>
      <c r="T9" s="6" t="s">
        <v>51</v>
      </c>
      <c r="U9" s="6"/>
      <c r="V9" s="6"/>
      <c r="X9" s="6">
        <v>0.6875</v>
      </c>
      <c r="Z9" s="6" t="str">
        <f t="shared" si="1"/>
        <v>ISRT,6,8F,304,FOR 1x0.065A TUBE</v>
      </c>
      <c r="AA9" s="6" t="s">
        <v>215</v>
      </c>
      <c r="AB9" s="6" t="s">
        <v>129</v>
      </c>
      <c r="AC9" s="6">
        <v>6</v>
      </c>
      <c r="AD9" s="18" t="s">
        <v>130</v>
      </c>
      <c r="AE9" s="11">
        <v>304</v>
      </c>
      <c r="AF9" s="6" t="s">
        <v>292</v>
      </c>
      <c r="AG9" s="6" t="s">
        <v>37</v>
      </c>
      <c r="AI9" s="6" t="s">
        <v>241</v>
      </c>
      <c r="AJ9" s="6" t="s">
        <v>138</v>
      </c>
      <c r="AK9" s="6"/>
      <c r="AL9" s="6" t="s">
        <v>37</v>
      </c>
    </row>
    <row r="10" spans="1:54" x14ac:dyDescent="0.25">
      <c r="A10" s="6" t="s">
        <v>64</v>
      </c>
      <c r="B10" s="6" t="s">
        <v>65</v>
      </c>
      <c r="C10" s="6" t="s">
        <v>36</v>
      </c>
      <c r="D10" s="6">
        <v>0.6875</v>
      </c>
      <c r="E10" s="6">
        <v>18</v>
      </c>
      <c r="F10" s="6" t="s">
        <v>33</v>
      </c>
      <c r="G10" s="6"/>
      <c r="H10" s="6" t="str">
        <f t="shared" si="3"/>
        <v/>
      </c>
      <c r="I10" s="6" t="s">
        <v>37</v>
      </c>
      <c r="X10" s="6">
        <v>1.0625</v>
      </c>
      <c r="Z10" s="6" t="str">
        <f t="shared" si="1"/>
        <v>ISRT,6,8F,316,FOR 1x0.065A TUBE</v>
      </c>
      <c r="AA10" s="6" t="s">
        <v>206</v>
      </c>
      <c r="AB10" s="6" t="s">
        <v>129</v>
      </c>
      <c r="AC10" s="6">
        <v>6</v>
      </c>
      <c r="AD10" s="18" t="s">
        <v>130</v>
      </c>
      <c r="AE10" s="6">
        <v>316</v>
      </c>
      <c r="AF10" s="6" t="s">
        <v>292</v>
      </c>
      <c r="AG10" s="6" t="s">
        <v>37</v>
      </c>
      <c r="AI10" s="6" t="s">
        <v>278</v>
      </c>
      <c r="AJ10" s="6" t="s">
        <v>47</v>
      </c>
      <c r="AK10" s="6"/>
      <c r="AL10" s="6" t="s">
        <v>37</v>
      </c>
      <c r="AN10" s="6" t="str">
        <f t="shared" ref="AN10:AN13" si="4">CONCATENATE("ACCL",",",AQ10,",",AR10)</f>
        <v>ACCL,0.1875,C1008</v>
      </c>
      <c r="AO10" s="6" t="s">
        <v>247</v>
      </c>
      <c r="AP10" s="6" t="s">
        <v>248</v>
      </c>
      <c r="AQ10" s="11">
        <v>0.1875</v>
      </c>
      <c r="AR10" s="6" t="s">
        <v>33</v>
      </c>
      <c r="AS10" s="6"/>
      <c r="AT10" s="6" t="s">
        <v>37</v>
      </c>
      <c r="AV10" s="6" t="s">
        <v>235</v>
      </c>
      <c r="AW10" s="6" t="s">
        <v>255</v>
      </c>
      <c r="AX10" s="6" t="s">
        <v>37</v>
      </c>
    </row>
    <row r="11" spans="1:54" x14ac:dyDescent="0.25">
      <c r="A11" s="6" t="s">
        <v>68</v>
      </c>
      <c r="B11" s="6" t="s">
        <v>69</v>
      </c>
      <c r="C11" s="6" t="s">
        <v>36</v>
      </c>
      <c r="D11" s="6">
        <v>0.6875</v>
      </c>
      <c r="E11" s="6">
        <v>18</v>
      </c>
      <c r="F11" s="11" t="s">
        <v>41</v>
      </c>
      <c r="G11" s="6"/>
      <c r="H11" s="11" t="str">
        <f t="shared" si="3"/>
        <v>NOT TYP?</v>
      </c>
      <c r="I11" s="6" t="s">
        <v>37</v>
      </c>
      <c r="O11" t="s">
        <v>235</v>
      </c>
      <c r="P11" s="6" t="s">
        <v>38</v>
      </c>
      <c r="X11" s="6" t="s">
        <v>46</v>
      </c>
      <c r="Z11" s="6" t="str">
        <f t="shared" si="1"/>
        <v>ISRT,6,8F,316L,FOR 1x0.065A TUBE</v>
      </c>
      <c r="AA11" s="6" t="s">
        <v>210</v>
      </c>
      <c r="AB11" s="6" t="s">
        <v>129</v>
      </c>
      <c r="AC11" s="6">
        <v>6</v>
      </c>
      <c r="AD11" s="18" t="s">
        <v>130</v>
      </c>
      <c r="AE11" s="6" t="s">
        <v>138</v>
      </c>
      <c r="AF11" s="6" t="s">
        <v>292</v>
      </c>
      <c r="AG11" s="6" t="s">
        <v>37</v>
      </c>
      <c r="AI11" s="6" t="s">
        <v>46</v>
      </c>
      <c r="AJ11" s="6" t="s">
        <v>46</v>
      </c>
      <c r="AK11" s="6"/>
      <c r="AL11" s="6" t="s">
        <v>46</v>
      </c>
      <c r="AN11" s="6" t="str">
        <f t="shared" si="4"/>
        <v>ACCL,0.3125,C1008</v>
      </c>
      <c r="AO11" s="6" t="s">
        <v>252</v>
      </c>
      <c r="AP11" s="6" t="s">
        <v>248</v>
      </c>
      <c r="AQ11" s="11">
        <v>0.3125</v>
      </c>
      <c r="AR11" s="6" t="s">
        <v>33</v>
      </c>
      <c r="AS11" s="6"/>
      <c r="AT11" s="6" t="s">
        <v>37</v>
      </c>
      <c r="AV11" s="6" t="s">
        <v>239</v>
      </c>
      <c r="AW11" s="6" t="s">
        <v>271</v>
      </c>
      <c r="AX11" s="6" t="s">
        <v>37</v>
      </c>
    </row>
    <row r="12" spans="1:54" x14ac:dyDescent="0.25">
      <c r="A12" s="6" t="s">
        <v>107</v>
      </c>
      <c r="B12" s="6" t="s">
        <v>61</v>
      </c>
      <c r="C12" s="6" t="s">
        <v>36</v>
      </c>
      <c r="D12" s="6">
        <v>1</v>
      </c>
      <c r="E12" s="6">
        <v>18</v>
      </c>
      <c r="F12" s="6" t="s">
        <v>33</v>
      </c>
      <c r="G12" s="6"/>
      <c r="H12" s="6" t="str">
        <f t="shared" si="3"/>
        <v/>
      </c>
      <c r="I12" s="6" t="s">
        <v>37</v>
      </c>
      <c r="O12" t="s">
        <v>235</v>
      </c>
      <c r="P12" s="6" t="s">
        <v>47</v>
      </c>
      <c r="Z12" s="6" t="str">
        <f t="shared" si="1"/>
        <v>ISRT,6,8F,CS,FOR 1x0.06M TUBE</v>
      </c>
      <c r="AA12" s="6" t="s">
        <v>158</v>
      </c>
      <c r="AB12" s="6" t="s">
        <v>129</v>
      </c>
      <c r="AC12" s="6">
        <v>6</v>
      </c>
      <c r="AD12" s="18" t="s">
        <v>130</v>
      </c>
      <c r="AE12" s="6" t="s">
        <v>131</v>
      </c>
      <c r="AF12" s="6" t="s">
        <v>291</v>
      </c>
      <c r="AG12" s="6" t="s">
        <v>37</v>
      </c>
      <c r="AN12" s="6" t="str">
        <f t="shared" si="4"/>
        <v>ACCL,0.375,C1008</v>
      </c>
      <c r="AO12" s="6" t="s">
        <v>253</v>
      </c>
      <c r="AP12" s="6" t="s">
        <v>248</v>
      </c>
      <c r="AQ12" s="11">
        <v>0.375</v>
      </c>
      <c r="AR12" s="6" t="s">
        <v>33</v>
      </c>
      <c r="AS12" s="6"/>
      <c r="AT12" s="6" t="s">
        <v>37</v>
      </c>
      <c r="AV12" s="6" t="s">
        <v>235</v>
      </c>
      <c r="AW12" s="6" t="s">
        <v>38</v>
      </c>
      <c r="AX12" s="6" t="s">
        <v>37</v>
      </c>
    </row>
    <row r="13" spans="1:54" x14ac:dyDescent="0.25">
      <c r="A13" s="6" t="s">
        <v>105</v>
      </c>
      <c r="B13" s="6" t="s">
        <v>56</v>
      </c>
      <c r="C13" s="6" t="s">
        <v>36</v>
      </c>
      <c r="D13" s="12">
        <v>1.25</v>
      </c>
      <c r="E13" s="6">
        <v>18</v>
      </c>
      <c r="F13" s="6" t="s">
        <v>33</v>
      </c>
      <c r="G13" s="6"/>
      <c r="H13" s="6" t="str">
        <f t="shared" si="3"/>
        <v/>
      </c>
      <c r="I13" s="6" t="s">
        <v>37</v>
      </c>
      <c r="Z13" s="6" t="str">
        <f t="shared" si="1"/>
        <v>ISRT,6,8F,CS,FOR 1x0.065A TUBE</v>
      </c>
      <c r="AA13" s="6" t="s">
        <v>189</v>
      </c>
      <c r="AB13" s="6" t="s">
        <v>129</v>
      </c>
      <c r="AC13" s="6">
        <v>6</v>
      </c>
      <c r="AD13" s="18" t="s">
        <v>130</v>
      </c>
      <c r="AE13" s="6" t="s">
        <v>131</v>
      </c>
      <c r="AF13" s="6" t="s">
        <v>292</v>
      </c>
      <c r="AG13" s="6" t="s">
        <v>37</v>
      </c>
      <c r="AI13" s="6" t="s">
        <v>235</v>
      </c>
      <c r="AJ13" s="6">
        <v>304</v>
      </c>
      <c r="AK13" s="6"/>
      <c r="AL13" s="6" t="s">
        <v>37</v>
      </c>
      <c r="AN13" s="6" t="str">
        <f t="shared" si="4"/>
        <v>ACCL,0.375,TP304</v>
      </c>
      <c r="AO13" s="6" t="s">
        <v>257</v>
      </c>
      <c r="AP13" s="6" t="s">
        <v>248</v>
      </c>
      <c r="AQ13" s="11">
        <v>0.375</v>
      </c>
      <c r="AR13" s="6" t="s">
        <v>38</v>
      </c>
      <c r="AS13" s="6"/>
      <c r="AT13" s="6" t="s">
        <v>37</v>
      </c>
      <c r="AV13" s="6" t="s">
        <v>239</v>
      </c>
      <c r="AW13" s="6" t="s">
        <v>259</v>
      </c>
      <c r="AX13" s="6" t="s">
        <v>37</v>
      </c>
    </row>
    <row r="14" spans="1:54" x14ac:dyDescent="0.25">
      <c r="A14" s="6" t="s">
        <v>110</v>
      </c>
      <c r="B14" s="6" t="s">
        <v>70</v>
      </c>
      <c r="C14" s="6" t="s">
        <v>36</v>
      </c>
      <c r="D14" s="6">
        <v>1.25</v>
      </c>
      <c r="E14" s="6">
        <v>18</v>
      </c>
      <c r="F14" s="11" t="s">
        <v>41</v>
      </c>
      <c r="G14" s="6"/>
      <c r="H14" s="11" t="str">
        <f t="shared" si="3"/>
        <v>NOT TYP?</v>
      </c>
      <c r="I14" s="6" t="s">
        <v>37</v>
      </c>
      <c r="Z14" s="6" t="str">
        <f t="shared" si="1"/>
        <v>ISRT,6,8F,CS,FOR 1x0.065A TUBE</v>
      </c>
      <c r="AA14" s="6" t="s">
        <v>205</v>
      </c>
      <c r="AB14" s="6" t="s">
        <v>129</v>
      </c>
      <c r="AC14" s="6">
        <v>6</v>
      </c>
      <c r="AD14" s="18" t="s">
        <v>130</v>
      </c>
      <c r="AE14" s="6" t="s">
        <v>131</v>
      </c>
      <c r="AF14" s="6" t="s">
        <v>292</v>
      </c>
      <c r="AG14" s="6" t="s">
        <v>37</v>
      </c>
      <c r="AN14" s="6" t="str">
        <f>CONCATENATE("ACCL",",",AQ14,",",AR14)</f>
        <v>ACCL,0.5,C1008</v>
      </c>
      <c r="AO14" s="6" t="s">
        <v>260</v>
      </c>
      <c r="AP14" s="6" t="s">
        <v>248</v>
      </c>
      <c r="AQ14" s="11">
        <v>0.5</v>
      </c>
      <c r="AR14" s="6" t="s">
        <v>33</v>
      </c>
      <c r="AS14" s="6"/>
      <c r="AT14" s="6" t="s">
        <v>37</v>
      </c>
      <c r="AV14" s="6" t="s">
        <v>33</v>
      </c>
      <c r="AW14" s="6" t="s">
        <v>262</v>
      </c>
      <c r="AX14" s="6" t="s">
        <v>37</v>
      </c>
    </row>
    <row r="15" spans="1:54" x14ac:dyDescent="0.25">
      <c r="A15" s="6" t="s">
        <v>51</v>
      </c>
      <c r="B15" s="6" t="s">
        <v>51</v>
      </c>
      <c r="C15" s="6" t="s">
        <v>51</v>
      </c>
      <c r="D15" s="6" t="s">
        <v>51</v>
      </c>
      <c r="E15" s="6" t="s">
        <v>51</v>
      </c>
      <c r="F15" s="6" t="s">
        <v>51</v>
      </c>
      <c r="G15" s="6" t="s">
        <v>51</v>
      </c>
      <c r="H15" s="6" t="s">
        <v>51</v>
      </c>
      <c r="I15" s="6" t="s">
        <v>51</v>
      </c>
      <c r="Z15" s="6" t="str">
        <f t="shared" si="1"/>
        <v>ISRT,6,8F,CS,FOR 1x0.085M TUBE</v>
      </c>
      <c r="AA15" s="6" t="s">
        <v>163</v>
      </c>
      <c r="AB15" s="6" t="s">
        <v>129</v>
      </c>
      <c r="AC15" s="6">
        <v>6</v>
      </c>
      <c r="AD15" s="18" t="s">
        <v>130</v>
      </c>
      <c r="AE15" s="6" t="s">
        <v>131</v>
      </c>
      <c r="AF15" s="6" t="s">
        <v>293</v>
      </c>
      <c r="AG15" s="6" t="s">
        <v>37</v>
      </c>
      <c r="AN15" s="6" t="str">
        <f t="shared" ref="AN15:AN17" si="5">CONCATENATE("ACCL",",",AQ15,",",AR15,",",AS15)</f>
        <v>ACCL,0.375,CF1018,20*</v>
      </c>
      <c r="AO15" s="6" t="s">
        <v>254</v>
      </c>
      <c r="AP15" s="6" t="s">
        <v>248</v>
      </c>
      <c r="AQ15" s="6">
        <v>0.375</v>
      </c>
      <c r="AR15" s="6" t="s">
        <v>255</v>
      </c>
      <c r="AS15" s="11" t="s">
        <v>256</v>
      </c>
      <c r="AT15" s="6" t="s">
        <v>37</v>
      </c>
    </row>
    <row r="16" spans="1:54" x14ac:dyDescent="0.25">
      <c r="A16" s="13"/>
      <c r="B16" s="13"/>
      <c r="C16" s="13"/>
      <c r="D16" s="13"/>
      <c r="E16" s="13"/>
      <c r="F16" s="13"/>
      <c r="G16" s="13"/>
      <c r="H16" s="13"/>
      <c r="I16" s="13"/>
      <c r="Z16" s="6" t="str">
        <f t="shared" si="1"/>
        <v>ISRT,8,8F,304,FOR 1x0.049A TUBE</v>
      </c>
      <c r="AA16" s="6" t="s">
        <v>203</v>
      </c>
      <c r="AB16" s="6" t="s">
        <v>129</v>
      </c>
      <c r="AC16" s="6">
        <v>8</v>
      </c>
      <c r="AD16" s="18" t="s">
        <v>130</v>
      </c>
      <c r="AE16" s="11">
        <v>304</v>
      </c>
      <c r="AF16" s="6" t="s">
        <v>294</v>
      </c>
      <c r="AG16" s="6" t="s">
        <v>37</v>
      </c>
      <c r="AN16" s="6" t="str">
        <f t="shared" si="5"/>
        <v>ACCL,0.625,CF1018,20'*</v>
      </c>
      <c r="AO16" s="6" t="s">
        <v>263</v>
      </c>
      <c r="AP16" s="6" t="s">
        <v>248</v>
      </c>
      <c r="AQ16" s="6">
        <v>0.625</v>
      </c>
      <c r="AR16" s="6" t="s">
        <v>255</v>
      </c>
      <c r="AS16" s="11" t="s">
        <v>264</v>
      </c>
      <c r="AT16" s="6" t="s">
        <v>37</v>
      </c>
    </row>
    <row r="17" spans="1:46" x14ac:dyDescent="0.25">
      <c r="Z17" s="6" t="str">
        <f t="shared" si="1"/>
        <v>ISRT,8,8F,304,FOR 1x0.06A TUBE</v>
      </c>
      <c r="AA17" s="6" t="s">
        <v>147</v>
      </c>
      <c r="AB17" s="6" t="s">
        <v>129</v>
      </c>
      <c r="AC17" s="6">
        <v>8</v>
      </c>
      <c r="AD17" s="18" t="s">
        <v>130</v>
      </c>
      <c r="AE17" s="11">
        <v>304</v>
      </c>
      <c r="AF17" s="6" t="s">
        <v>295</v>
      </c>
      <c r="AG17" s="6" t="s">
        <v>37</v>
      </c>
      <c r="AN17" s="6" t="str">
        <f t="shared" si="5"/>
        <v>ACCL,0.625,CF1018,22'*</v>
      </c>
      <c r="AO17" s="6" t="s">
        <v>265</v>
      </c>
      <c r="AP17" s="6" t="s">
        <v>248</v>
      </c>
      <c r="AQ17" s="6">
        <v>0.625</v>
      </c>
      <c r="AR17" s="6" t="s">
        <v>255</v>
      </c>
      <c r="AS17" s="11" t="s">
        <v>266</v>
      </c>
      <c r="AT17" s="6" t="s">
        <v>37</v>
      </c>
    </row>
    <row r="18" spans="1:46" x14ac:dyDescent="0.25">
      <c r="A18" s="7"/>
      <c r="B18" s="7"/>
      <c r="C18" s="7"/>
      <c r="D18" s="7"/>
      <c r="E18" s="7"/>
      <c r="F18" s="7"/>
      <c r="G18" s="7"/>
      <c r="H18" s="7"/>
      <c r="I18" s="7"/>
      <c r="Z18" s="6" t="str">
        <f t="shared" si="1"/>
        <v>ISRT,8,8F,316,FOR 1x0.045M TUBE</v>
      </c>
      <c r="AA18" s="6" t="s">
        <v>155</v>
      </c>
      <c r="AB18" s="6" t="s">
        <v>129</v>
      </c>
      <c r="AC18" s="6">
        <v>8</v>
      </c>
      <c r="AD18" s="18" t="s">
        <v>130</v>
      </c>
      <c r="AE18" s="6">
        <v>316</v>
      </c>
      <c r="AF18" s="6" t="s">
        <v>296</v>
      </c>
      <c r="AG18" s="6" t="s">
        <v>37</v>
      </c>
      <c r="AN18" s="6" t="str">
        <f>CONCATENATE("ACCL",",",AQ18,",",AR18)</f>
        <v>ACCL,0.5,304SS*</v>
      </c>
      <c r="AO18" s="6" t="s">
        <v>258</v>
      </c>
      <c r="AP18" s="6" t="s">
        <v>248</v>
      </c>
      <c r="AQ18" s="6">
        <v>0.5</v>
      </c>
      <c r="AR18" s="11" t="s">
        <v>259</v>
      </c>
      <c r="AS18" s="6"/>
      <c r="AT18" s="6" t="s">
        <v>37</v>
      </c>
    </row>
    <row r="19" spans="1:46" x14ac:dyDescent="0.25">
      <c r="A19" s="11" t="s">
        <v>34</v>
      </c>
      <c r="B19" s="6" t="s">
        <v>35</v>
      </c>
      <c r="C19" s="6" t="s">
        <v>36</v>
      </c>
      <c r="D19" s="11">
        <v>0.3125</v>
      </c>
      <c r="E19" s="6">
        <v>20</v>
      </c>
      <c r="F19" s="6" t="s">
        <v>33</v>
      </c>
      <c r="G19" s="6"/>
      <c r="H19" s="11" t="s">
        <v>234</v>
      </c>
      <c r="I19" s="6" t="s">
        <v>37</v>
      </c>
      <c r="J19" t="str">
        <f t="shared" ref="J19:J45" si="6">IF(F19="304SS","NOT TYP","")</f>
        <v/>
      </c>
      <c r="P19" s="10"/>
      <c r="Q19" s="10"/>
      <c r="R19" s="10"/>
      <c r="Z19" s="6" t="str">
        <f t="shared" si="1"/>
        <v>ISRT,8,8F,316,FOR 1x0.06A TUBE</v>
      </c>
      <c r="AA19" s="6" t="s">
        <v>141</v>
      </c>
      <c r="AB19" s="6" t="s">
        <v>129</v>
      </c>
      <c r="AC19" s="6">
        <v>8</v>
      </c>
      <c r="AD19" s="18" t="s">
        <v>130</v>
      </c>
      <c r="AE19" s="6">
        <v>316</v>
      </c>
      <c r="AF19" s="6" t="s">
        <v>295</v>
      </c>
      <c r="AG19" s="6" t="s">
        <v>37</v>
      </c>
      <c r="AN19" s="6" t="str">
        <f>CONCATENATE("ACCL",",",AQ19,",",AR19)</f>
        <v>ACCL,0.5,C1008*</v>
      </c>
      <c r="AO19" s="6" t="s">
        <v>261</v>
      </c>
      <c r="AP19" s="6" t="s">
        <v>248</v>
      </c>
      <c r="AQ19" s="6">
        <v>0.5</v>
      </c>
      <c r="AR19" s="11" t="s">
        <v>262</v>
      </c>
      <c r="AS19" s="6"/>
      <c r="AT19" s="6" t="s">
        <v>37</v>
      </c>
    </row>
    <row r="20" spans="1:46" x14ac:dyDescent="0.25">
      <c r="A20" s="11" t="s">
        <v>39</v>
      </c>
      <c r="B20" s="6" t="s">
        <v>40</v>
      </c>
      <c r="C20" s="6" t="s">
        <v>36</v>
      </c>
      <c r="D20" s="11">
        <v>0.3125</v>
      </c>
      <c r="E20" s="6">
        <v>20</v>
      </c>
      <c r="F20" s="11" t="s">
        <v>38</v>
      </c>
      <c r="G20" s="6"/>
      <c r="H20" s="11" t="s">
        <v>234</v>
      </c>
      <c r="I20" s="6" t="s">
        <v>37</v>
      </c>
      <c r="J20" t="str">
        <f t="shared" si="6"/>
        <v/>
      </c>
      <c r="Z20" s="6" t="str">
        <f t="shared" si="1"/>
        <v>ISRT,8,8F,316,FOR 1x0.065A TUBE</v>
      </c>
      <c r="AA20" s="6" t="s">
        <v>193</v>
      </c>
      <c r="AB20" s="6" t="s">
        <v>129</v>
      </c>
      <c r="AC20" s="6">
        <v>8</v>
      </c>
      <c r="AD20" s="18" t="s">
        <v>130</v>
      </c>
      <c r="AE20" s="6">
        <v>316</v>
      </c>
      <c r="AF20" s="6" t="s">
        <v>292</v>
      </c>
      <c r="AG20" s="6" t="s">
        <v>37</v>
      </c>
      <c r="AN20" s="6" t="s">
        <v>267</v>
      </c>
      <c r="AO20" s="6" t="s">
        <v>268</v>
      </c>
      <c r="AP20" s="6" t="s">
        <v>269</v>
      </c>
      <c r="AQ20" s="6" t="s">
        <v>270</v>
      </c>
      <c r="AR20" s="6" t="s">
        <v>271</v>
      </c>
      <c r="AS20" s="6"/>
      <c r="AT20" s="6" t="s">
        <v>37</v>
      </c>
    </row>
    <row r="21" spans="1:46" x14ac:dyDescent="0.25">
      <c r="A21" s="11" t="s">
        <v>42</v>
      </c>
      <c r="B21" s="6" t="s">
        <v>43</v>
      </c>
      <c r="C21" s="6" t="s">
        <v>36</v>
      </c>
      <c r="D21" s="11">
        <v>0.3125</v>
      </c>
      <c r="E21" s="6">
        <v>20</v>
      </c>
      <c r="F21" s="6" t="s">
        <v>41</v>
      </c>
      <c r="G21" s="6"/>
      <c r="H21" s="11" t="s">
        <v>234</v>
      </c>
      <c r="I21" s="6" t="s">
        <v>37</v>
      </c>
      <c r="J21" t="str">
        <f t="shared" si="6"/>
        <v/>
      </c>
      <c r="Z21" s="6" t="str">
        <f t="shared" si="1"/>
        <v>ISRT,8,8F,316L,FOR 1x0.065A TUBE</v>
      </c>
      <c r="AA21" s="6" t="s">
        <v>208</v>
      </c>
      <c r="AB21" s="6" t="s">
        <v>129</v>
      </c>
      <c r="AC21" s="6">
        <v>8</v>
      </c>
      <c r="AD21" s="18" t="s">
        <v>130</v>
      </c>
      <c r="AE21" s="6" t="s">
        <v>138</v>
      </c>
      <c r="AF21" s="6" t="s">
        <v>292</v>
      </c>
      <c r="AG21" s="6" t="s">
        <v>37</v>
      </c>
    </row>
    <row r="22" spans="1:46" x14ac:dyDescent="0.25">
      <c r="A22" s="11" t="s">
        <v>101</v>
      </c>
      <c r="B22" s="6" t="s">
        <v>48</v>
      </c>
      <c r="C22" s="6" t="s">
        <v>36</v>
      </c>
      <c r="D22" s="6">
        <v>0.375</v>
      </c>
      <c r="E22" s="6">
        <v>20</v>
      </c>
      <c r="F22" s="11" t="s">
        <v>38</v>
      </c>
      <c r="G22" s="6"/>
      <c r="H22" s="11" t="s">
        <v>234</v>
      </c>
      <c r="I22" s="6" t="s">
        <v>37</v>
      </c>
      <c r="J22" t="str">
        <f t="shared" si="6"/>
        <v/>
      </c>
      <c r="Z22" s="6" t="str">
        <f t="shared" si="1"/>
        <v>ISRT,8,8F,CS,FOR 1x0.049A TUBE</v>
      </c>
      <c r="AA22" s="6" t="s">
        <v>186</v>
      </c>
      <c r="AB22" s="6" t="s">
        <v>129</v>
      </c>
      <c r="AC22" s="6">
        <v>8</v>
      </c>
      <c r="AD22" s="18" t="s">
        <v>130</v>
      </c>
      <c r="AE22" s="6" t="s">
        <v>131</v>
      </c>
      <c r="AF22" s="6" t="s">
        <v>294</v>
      </c>
      <c r="AG22" s="6" t="s">
        <v>37</v>
      </c>
    </row>
    <row r="23" spans="1:46" x14ac:dyDescent="0.25">
      <c r="A23" s="11" t="s">
        <v>103</v>
      </c>
      <c r="B23" s="6" t="s">
        <v>52</v>
      </c>
      <c r="C23" s="6" t="s">
        <v>36</v>
      </c>
      <c r="D23" s="6">
        <v>0.5</v>
      </c>
      <c r="E23" s="6">
        <v>20</v>
      </c>
      <c r="F23" s="11" t="s">
        <v>38</v>
      </c>
      <c r="G23" s="6"/>
      <c r="H23" s="11" t="s">
        <v>234</v>
      </c>
      <c r="I23" s="6" t="s">
        <v>37</v>
      </c>
      <c r="J23" t="str">
        <f t="shared" si="6"/>
        <v/>
      </c>
      <c r="Z23" s="6" t="str">
        <f t="shared" si="1"/>
        <v>ISRT,8,8F,CS,FOR 1x0.06M TUBE</v>
      </c>
      <c r="AA23" s="6" t="s">
        <v>128</v>
      </c>
      <c r="AB23" s="6" t="s">
        <v>129</v>
      </c>
      <c r="AC23" s="6">
        <v>8</v>
      </c>
      <c r="AD23" s="18" t="s">
        <v>130</v>
      </c>
      <c r="AE23" s="6" t="s">
        <v>131</v>
      </c>
      <c r="AF23" s="6" t="s">
        <v>291</v>
      </c>
      <c r="AG23" s="6" t="s">
        <v>37</v>
      </c>
    </row>
    <row r="24" spans="1:46" x14ac:dyDescent="0.25">
      <c r="A24" s="11" t="s">
        <v>83</v>
      </c>
      <c r="B24" s="6" t="s">
        <v>84</v>
      </c>
      <c r="C24" s="6" t="s">
        <v>36</v>
      </c>
      <c r="D24" s="6">
        <v>0.6875</v>
      </c>
      <c r="E24" s="11">
        <v>16</v>
      </c>
      <c r="F24" s="12" t="s">
        <v>44</v>
      </c>
      <c r="G24" s="11" t="s">
        <v>75</v>
      </c>
      <c r="H24" s="11" t="s">
        <v>234</v>
      </c>
      <c r="I24" s="6" t="s">
        <v>37</v>
      </c>
      <c r="J24" t="str">
        <f t="shared" si="6"/>
        <v>NOT TYP</v>
      </c>
      <c r="Z24" s="6" t="str">
        <f t="shared" si="1"/>
        <v>ISRT,8,8F,CS,FOR 1x0.065A TUBE</v>
      </c>
      <c r="AA24" s="6" t="s">
        <v>195</v>
      </c>
      <c r="AB24" s="6" t="s">
        <v>129</v>
      </c>
      <c r="AC24" s="6">
        <v>8</v>
      </c>
      <c r="AD24" s="18" t="s">
        <v>130</v>
      </c>
      <c r="AE24" s="6" t="s">
        <v>131</v>
      </c>
      <c r="AF24" s="6" t="s">
        <v>292</v>
      </c>
      <c r="AG24" s="6" t="s">
        <v>37</v>
      </c>
    </row>
    <row r="25" spans="1:46" x14ac:dyDescent="0.25">
      <c r="A25" s="11" t="s">
        <v>81</v>
      </c>
      <c r="B25" s="6" t="s">
        <v>82</v>
      </c>
      <c r="C25" s="6" t="s">
        <v>36</v>
      </c>
      <c r="D25" s="6">
        <v>0.6875</v>
      </c>
      <c r="E25" s="11">
        <v>16</v>
      </c>
      <c r="F25" s="6" t="s">
        <v>47</v>
      </c>
      <c r="G25" s="11" t="s">
        <v>75</v>
      </c>
      <c r="H25" s="11" t="s">
        <v>234</v>
      </c>
      <c r="I25" s="6" t="s">
        <v>37</v>
      </c>
      <c r="J25" t="str">
        <f t="shared" si="6"/>
        <v/>
      </c>
      <c r="Z25" s="6" t="str">
        <f t="shared" si="1"/>
        <v>ISRT,8.5,8F,CS,FOR 1x0.06M TUBE</v>
      </c>
      <c r="AA25" s="6" t="s">
        <v>161</v>
      </c>
      <c r="AB25" s="6" t="s">
        <v>129</v>
      </c>
      <c r="AC25" s="6">
        <v>8.5</v>
      </c>
      <c r="AD25" s="18" t="s">
        <v>130</v>
      </c>
      <c r="AE25" s="6" t="s">
        <v>131</v>
      </c>
      <c r="AF25" s="6" t="s">
        <v>291</v>
      </c>
      <c r="AG25" s="6" t="s">
        <v>37</v>
      </c>
    </row>
    <row r="26" spans="1:46" x14ac:dyDescent="0.25">
      <c r="A26" s="11" t="s">
        <v>79</v>
      </c>
      <c r="B26" s="6" t="s">
        <v>80</v>
      </c>
      <c r="C26" s="6" t="s">
        <v>36</v>
      </c>
      <c r="D26" s="6">
        <v>0.6875</v>
      </c>
      <c r="E26" s="11">
        <v>16</v>
      </c>
      <c r="F26" s="6" t="s">
        <v>41</v>
      </c>
      <c r="G26" s="6"/>
      <c r="H26" s="11" t="s">
        <v>234</v>
      </c>
      <c r="I26" s="6" t="s">
        <v>37</v>
      </c>
      <c r="J26" t="str">
        <f t="shared" si="6"/>
        <v/>
      </c>
      <c r="Z26" s="6" t="str">
        <f t="shared" si="1"/>
        <v>ISRT,10,8F,304,FOR 1x0.045M TUBE</v>
      </c>
      <c r="AA26" s="6" t="s">
        <v>153</v>
      </c>
      <c r="AB26" s="6" t="s">
        <v>129</v>
      </c>
      <c r="AC26" s="6">
        <v>10</v>
      </c>
      <c r="AD26" s="18" t="s">
        <v>130</v>
      </c>
      <c r="AE26" s="11">
        <v>304</v>
      </c>
      <c r="AF26" s="6" t="s">
        <v>296</v>
      </c>
      <c r="AG26" s="6" t="s">
        <v>37</v>
      </c>
    </row>
    <row r="27" spans="1:46" x14ac:dyDescent="0.25">
      <c r="A27" s="11" t="s">
        <v>76</v>
      </c>
      <c r="B27" s="6" t="s">
        <v>77</v>
      </c>
      <c r="C27" s="6" t="s">
        <v>36</v>
      </c>
      <c r="D27" s="6">
        <v>0.6875</v>
      </c>
      <c r="E27" s="6">
        <v>18</v>
      </c>
      <c r="F27" s="12" t="s">
        <v>44</v>
      </c>
      <c r="G27" s="11" t="s">
        <v>75</v>
      </c>
      <c r="H27" s="11" t="s">
        <v>234</v>
      </c>
      <c r="I27" s="6" t="s">
        <v>37</v>
      </c>
      <c r="J27" t="str">
        <f t="shared" si="6"/>
        <v>NOT TYP</v>
      </c>
      <c r="Z27" s="6" t="str">
        <f t="shared" si="1"/>
        <v>ISRT,10,8F,304,FOR 1x0.06M TUBE</v>
      </c>
      <c r="AA27" s="6" t="s">
        <v>149</v>
      </c>
      <c r="AB27" s="6" t="s">
        <v>129</v>
      </c>
      <c r="AC27" s="6">
        <v>10</v>
      </c>
      <c r="AD27" s="18" t="s">
        <v>130</v>
      </c>
      <c r="AE27" s="11">
        <v>304</v>
      </c>
      <c r="AF27" s="6" t="s">
        <v>291</v>
      </c>
      <c r="AG27" s="6" t="s">
        <v>37</v>
      </c>
    </row>
    <row r="28" spans="1:46" x14ac:dyDescent="0.25">
      <c r="A28" s="11" t="s">
        <v>73</v>
      </c>
      <c r="B28" s="6" t="s">
        <v>74</v>
      </c>
      <c r="C28" s="6" t="s">
        <v>36</v>
      </c>
      <c r="D28" s="6">
        <v>0.6875</v>
      </c>
      <c r="E28" s="6">
        <v>18</v>
      </c>
      <c r="F28" s="6" t="s">
        <v>33</v>
      </c>
      <c r="G28" s="11" t="s">
        <v>75</v>
      </c>
      <c r="H28" s="11" t="s">
        <v>234</v>
      </c>
      <c r="I28" s="6" t="s">
        <v>37</v>
      </c>
      <c r="J28" t="str">
        <f t="shared" si="6"/>
        <v/>
      </c>
      <c r="Z28" s="6" t="str">
        <f t="shared" si="1"/>
        <v>ISRT,10,8F,316,FOR 1x0.049A TUBE</v>
      </c>
      <c r="AA28" s="6" t="s">
        <v>160</v>
      </c>
      <c r="AB28" s="6" t="s">
        <v>129</v>
      </c>
      <c r="AC28" s="6">
        <v>10</v>
      </c>
      <c r="AD28" s="18" t="s">
        <v>130</v>
      </c>
      <c r="AE28" s="6">
        <v>316</v>
      </c>
      <c r="AF28" s="6" t="s">
        <v>294</v>
      </c>
      <c r="AG28" s="6" t="s">
        <v>37</v>
      </c>
    </row>
    <row r="29" spans="1:46" x14ac:dyDescent="0.25">
      <c r="A29" s="6" t="s">
        <v>64</v>
      </c>
      <c r="B29" s="6" t="s">
        <v>237</v>
      </c>
      <c r="C29" s="6" t="s">
        <v>36</v>
      </c>
      <c r="D29" s="6">
        <v>0.6875</v>
      </c>
      <c r="E29" s="6">
        <v>18</v>
      </c>
      <c r="F29" s="6" t="s">
        <v>33</v>
      </c>
      <c r="G29" s="6"/>
      <c r="H29" s="11" t="s">
        <v>236</v>
      </c>
      <c r="I29" s="6" t="s">
        <v>37</v>
      </c>
      <c r="J29" t="str">
        <f t="shared" si="6"/>
        <v/>
      </c>
      <c r="Z29" s="6" t="str">
        <f t="shared" si="1"/>
        <v>ISRT,10,8F,316,FOR 1x0.06A TUBE</v>
      </c>
      <c r="AA29" s="6" t="s">
        <v>142</v>
      </c>
      <c r="AB29" s="6" t="s">
        <v>129</v>
      </c>
      <c r="AC29" s="6">
        <v>10</v>
      </c>
      <c r="AD29" s="18" t="s">
        <v>130</v>
      </c>
      <c r="AE29" s="6">
        <v>316</v>
      </c>
      <c r="AF29" s="6" t="s">
        <v>295</v>
      </c>
      <c r="AG29" s="6" t="s">
        <v>37</v>
      </c>
    </row>
    <row r="30" spans="1:46" x14ac:dyDescent="0.25">
      <c r="A30" s="11" t="s">
        <v>66</v>
      </c>
      <c r="B30" s="6" t="s">
        <v>67</v>
      </c>
      <c r="C30" s="6" t="s">
        <v>36</v>
      </c>
      <c r="D30" s="6">
        <v>0.6875</v>
      </c>
      <c r="E30" s="6">
        <v>18</v>
      </c>
      <c r="F30" s="11" t="s">
        <v>38</v>
      </c>
      <c r="G30" s="6"/>
      <c r="H30" s="11" t="s">
        <v>234</v>
      </c>
      <c r="I30" s="6" t="s">
        <v>37</v>
      </c>
      <c r="J30" t="str">
        <f t="shared" si="6"/>
        <v/>
      </c>
      <c r="Z30" s="6" t="str">
        <f t="shared" si="1"/>
        <v>ISRT,10,8F,316L,FOR 1x0.065A TUBE</v>
      </c>
      <c r="AA30" s="6" t="s">
        <v>207</v>
      </c>
      <c r="AB30" s="6" t="s">
        <v>129</v>
      </c>
      <c r="AC30" s="6">
        <v>10</v>
      </c>
      <c r="AD30" s="18" t="s">
        <v>130</v>
      </c>
      <c r="AE30" s="6" t="s">
        <v>138</v>
      </c>
      <c r="AF30" s="6" t="s">
        <v>292</v>
      </c>
      <c r="AG30" s="6" t="s">
        <v>37</v>
      </c>
    </row>
    <row r="31" spans="1:46" x14ac:dyDescent="0.25">
      <c r="A31" s="11" t="s">
        <v>91</v>
      </c>
      <c r="B31" s="6" t="s">
        <v>92</v>
      </c>
      <c r="C31" s="6" t="s">
        <v>36</v>
      </c>
      <c r="D31" s="6">
        <v>0.6875</v>
      </c>
      <c r="E31" s="6">
        <v>18</v>
      </c>
      <c r="F31" s="11" t="s">
        <v>93</v>
      </c>
      <c r="G31" s="6"/>
      <c r="H31" s="11" t="s">
        <v>234</v>
      </c>
      <c r="I31" s="6" t="s">
        <v>37</v>
      </c>
      <c r="J31" t="str">
        <f t="shared" si="6"/>
        <v/>
      </c>
      <c r="Z31" s="6" t="str">
        <f t="shared" si="1"/>
        <v>ISRT,10,8F,CS,FOR 1x0.049A TUBE</v>
      </c>
      <c r="AA31" s="6" t="s">
        <v>222</v>
      </c>
      <c r="AB31" s="6" t="s">
        <v>129</v>
      </c>
      <c r="AC31" s="6">
        <v>10</v>
      </c>
      <c r="AD31" s="18" t="s">
        <v>130</v>
      </c>
      <c r="AE31" s="6" t="s">
        <v>131</v>
      </c>
      <c r="AF31" s="6" t="s">
        <v>294</v>
      </c>
      <c r="AG31" s="6" t="s">
        <v>37</v>
      </c>
    </row>
    <row r="32" spans="1:46" x14ac:dyDescent="0.25">
      <c r="A32" s="11" t="s">
        <v>117</v>
      </c>
      <c r="B32" s="6" t="s">
        <v>88</v>
      </c>
      <c r="C32" s="6" t="s">
        <v>36</v>
      </c>
      <c r="D32" s="11">
        <v>0.75</v>
      </c>
      <c r="E32" s="11">
        <v>16</v>
      </c>
      <c r="F32" s="6" t="s">
        <v>33</v>
      </c>
      <c r="G32" s="11" t="s">
        <v>89</v>
      </c>
      <c r="H32" s="11" t="s">
        <v>234</v>
      </c>
      <c r="I32" s="6" t="s">
        <v>37</v>
      </c>
      <c r="J32" t="str">
        <f t="shared" si="6"/>
        <v/>
      </c>
      <c r="Z32" s="6" t="str">
        <f t="shared" si="1"/>
        <v>ISRT,10,8F,CS,FOR 1x0.06M TUBE</v>
      </c>
      <c r="AA32" s="6" t="s">
        <v>132</v>
      </c>
      <c r="AB32" s="6" t="s">
        <v>129</v>
      </c>
      <c r="AC32" s="6">
        <v>10</v>
      </c>
      <c r="AD32" s="18" t="s">
        <v>130</v>
      </c>
      <c r="AE32" s="6" t="s">
        <v>131</v>
      </c>
      <c r="AF32" s="6" t="s">
        <v>291</v>
      </c>
      <c r="AG32" s="6" t="s">
        <v>37</v>
      </c>
    </row>
    <row r="33" spans="1:33" x14ac:dyDescent="0.25">
      <c r="A33" s="11" t="s">
        <v>112</v>
      </c>
      <c r="B33" s="6" t="s">
        <v>72</v>
      </c>
      <c r="C33" s="6" t="s">
        <v>36</v>
      </c>
      <c r="D33" s="11">
        <v>0.75</v>
      </c>
      <c r="E33" s="6">
        <v>18</v>
      </c>
      <c r="F33" s="11" t="s">
        <v>38</v>
      </c>
      <c r="G33" s="6"/>
      <c r="H33" s="11" t="s">
        <v>234</v>
      </c>
      <c r="I33" s="6" t="s">
        <v>37</v>
      </c>
      <c r="J33" t="str">
        <f t="shared" si="6"/>
        <v/>
      </c>
      <c r="Z33" s="6" t="str">
        <f t="shared" si="1"/>
        <v>ISRT,10,8F,CS,FOR 1x0.065A TUBE</v>
      </c>
      <c r="AA33" s="6" t="s">
        <v>212</v>
      </c>
      <c r="AB33" s="6" t="s">
        <v>129</v>
      </c>
      <c r="AC33" s="6">
        <v>10</v>
      </c>
      <c r="AD33" s="18" t="s">
        <v>130</v>
      </c>
      <c r="AE33" s="6" t="s">
        <v>131</v>
      </c>
      <c r="AF33" s="6" t="s">
        <v>292</v>
      </c>
      <c r="AG33" s="6" t="s">
        <v>37</v>
      </c>
    </row>
    <row r="34" spans="1:33" x14ac:dyDescent="0.25">
      <c r="A34" s="11" t="s">
        <v>104</v>
      </c>
      <c r="B34" s="6" t="s">
        <v>53</v>
      </c>
      <c r="C34" s="6" t="s">
        <v>36</v>
      </c>
      <c r="D34" s="11">
        <v>0.75</v>
      </c>
      <c r="E34" s="6">
        <v>20</v>
      </c>
      <c r="F34" s="6" t="s">
        <v>33</v>
      </c>
      <c r="G34" s="6"/>
      <c r="H34" s="11" t="s">
        <v>234</v>
      </c>
      <c r="I34" s="6" t="s">
        <v>37</v>
      </c>
      <c r="J34" t="str">
        <f t="shared" si="6"/>
        <v/>
      </c>
      <c r="Z34" s="6" t="str">
        <f t="shared" si="1"/>
        <v>ISRT,10.5,8F,CS,FOR 1x0.06M TUBE</v>
      </c>
      <c r="AA34" s="6" t="s">
        <v>178</v>
      </c>
      <c r="AB34" s="6" t="s">
        <v>129</v>
      </c>
      <c r="AC34" s="6">
        <v>10.5</v>
      </c>
      <c r="AD34" s="18" t="s">
        <v>130</v>
      </c>
      <c r="AE34" s="6" t="s">
        <v>131</v>
      </c>
      <c r="AF34" s="6" t="s">
        <v>291</v>
      </c>
      <c r="AG34" s="6" t="s">
        <v>37</v>
      </c>
    </row>
    <row r="35" spans="1:33" x14ac:dyDescent="0.25">
      <c r="A35" s="11" t="s">
        <v>106</v>
      </c>
      <c r="B35" s="6" t="s">
        <v>59</v>
      </c>
      <c r="C35" s="6" t="s">
        <v>36</v>
      </c>
      <c r="D35" s="11">
        <v>0.75</v>
      </c>
      <c r="E35" s="6">
        <v>20</v>
      </c>
      <c r="F35" s="11" t="s">
        <v>38</v>
      </c>
      <c r="G35" s="6"/>
      <c r="H35" s="11" t="s">
        <v>234</v>
      </c>
      <c r="I35" s="6" t="s">
        <v>37</v>
      </c>
      <c r="J35" t="str">
        <f t="shared" si="6"/>
        <v/>
      </c>
      <c r="Z35" s="6" t="str">
        <f t="shared" si="1"/>
        <v>ISRT,11,8F,CS,FOR 1x0.06M TUBE</v>
      </c>
      <c r="AA35" s="6" t="s">
        <v>202</v>
      </c>
      <c r="AB35" s="6" t="s">
        <v>129</v>
      </c>
      <c r="AC35" s="6">
        <v>11</v>
      </c>
      <c r="AD35" s="18" t="s">
        <v>130</v>
      </c>
      <c r="AE35" s="6" t="s">
        <v>131</v>
      </c>
      <c r="AF35" s="6" t="s">
        <v>291</v>
      </c>
      <c r="AG35" s="6" t="s">
        <v>37</v>
      </c>
    </row>
    <row r="36" spans="1:33" x14ac:dyDescent="0.25">
      <c r="A36" s="11" t="s">
        <v>54</v>
      </c>
      <c r="B36" s="6" t="s">
        <v>55</v>
      </c>
      <c r="C36" s="6" t="s">
        <v>36</v>
      </c>
      <c r="D36" s="11">
        <v>0.8125</v>
      </c>
      <c r="E36" s="6">
        <v>20</v>
      </c>
      <c r="F36" s="6" t="s">
        <v>33</v>
      </c>
      <c r="G36" s="6"/>
      <c r="H36" s="11" t="s">
        <v>234</v>
      </c>
      <c r="I36" s="6" t="s">
        <v>37</v>
      </c>
      <c r="J36" t="str">
        <f t="shared" si="6"/>
        <v/>
      </c>
      <c r="Z36" s="6" t="str">
        <f t="shared" si="1"/>
        <v>ISRT,11.75,8F,CS,FOR 1x0.06M TUBE</v>
      </c>
      <c r="AA36" s="6" t="s">
        <v>146</v>
      </c>
      <c r="AB36" s="6" t="s">
        <v>129</v>
      </c>
      <c r="AC36" s="6">
        <v>11.75</v>
      </c>
      <c r="AD36" s="18" t="s">
        <v>130</v>
      </c>
      <c r="AE36" s="6" t="s">
        <v>131</v>
      </c>
      <c r="AF36" s="6" t="s">
        <v>291</v>
      </c>
      <c r="AG36" s="6" t="s">
        <v>37</v>
      </c>
    </row>
    <row r="37" spans="1:33" x14ac:dyDescent="0.25">
      <c r="A37" s="11" t="s">
        <v>57</v>
      </c>
      <c r="B37" s="6" t="s">
        <v>58</v>
      </c>
      <c r="C37" s="6" t="s">
        <v>36</v>
      </c>
      <c r="D37" s="11">
        <v>0.8125</v>
      </c>
      <c r="E37" s="6">
        <v>20</v>
      </c>
      <c r="F37" s="11" t="s">
        <v>38</v>
      </c>
      <c r="G37" s="6"/>
      <c r="H37" s="11" t="s">
        <v>234</v>
      </c>
      <c r="I37" s="6" t="s">
        <v>37</v>
      </c>
      <c r="J37" t="str">
        <f t="shared" si="6"/>
        <v/>
      </c>
      <c r="Z37" s="6" t="str">
        <f t="shared" si="1"/>
        <v>ISRT,12,8F,304,FOR 1x0.065M TUBE</v>
      </c>
      <c r="AA37" s="6" t="s">
        <v>216</v>
      </c>
      <c r="AB37" s="6" t="s">
        <v>129</v>
      </c>
      <c r="AC37" s="6">
        <v>12</v>
      </c>
      <c r="AD37" s="18" t="s">
        <v>130</v>
      </c>
      <c r="AE37" s="11">
        <v>304</v>
      </c>
      <c r="AF37" s="6" t="s">
        <v>297</v>
      </c>
      <c r="AG37" s="6" t="s">
        <v>37</v>
      </c>
    </row>
    <row r="38" spans="1:33" x14ac:dyDescent="0.25">
      <c r="A38" s="11" t="s">
        <v>118</v>
      </c>
      <c r="B38" s="6" t="s">
        <v>90</v>
      </c>
      <c r="C38" s="6" t="s">
        <v>36</v>
      </c>
      <c r="D38" s="6">
        <v>1</v>
      </c>
      <c r="E38" s="11">
        <v>8</v>
      </c>
      <c r="F38" s="6" t="s">
        <v>33</v>
      </c>
      <c r="G38" s="6"/>
      <c r="H38" s="11" t="s">
        <v>234</v>
      </c>
      <c r="I38" s="6" t="s">
        <v>37</v>
      </c>
      <c r="J38" t="str">
        <f t="shared" si="6"/>
        <v/>
      </c>
      <c r="Z38" s="6" t="str">
        <f t="shared" si="1"/>
        <v>ISRT,12,8F,304,FOR 1x0.045M TUBE</v>
      </c>
      <c r="AA38" s="6" t="s">
        <v>157</v>
      </c>
      <c r="AB38" s="6" t="s">
        <v>129</v>
      </c>
      <c r="AC38" s="6">
        <v>12</v>
      </c>
      <c r="AD38" s="18" t="s">
        <v>130</v>
      </c>
      <c r="AE38" s="11">
        <v>304</v>
      </c>
      <c r="AF38" s="6" t="s">
        <v>296</v>
      </c>
      <c r="AG38" s="6" t="s">
        <v>37</v>
      </c>
    </row>
    <row r="39" spans="1:33" x14ac:dyDescent="0.25">
      <c r="A39" s="11" t="s">
        <v>113</v>
      </c>
      <c r="B39" s="6" t="s">
        <v>78</v>
      </c>
      <c r="C39" s="6" t="s">
        <v>36</v>
      </c>
      <c r="D39" s="6">
        <v>1</v>
      </c>
      <c r="E39" s="11">
        <v>16</v>
      </c>
      <c r="F39" s="6" t="s">
        <v>47</v>
      </c>
      <c r="G39" s="11" t="s">
        <v>75</v>
      </c>
      <c r="H39" s="11" t="s">
        <v>234</v>
      </c>
      <c r="I39" s="6" t="s">
        <v>37</v>
      </c>
      <c r="J39" t="str">
        <f t="shared" si="6"/>
        <v/>
      </c>
      <c r="Z39" s="6" t="str">
        <f t="shared" si="1"/>
        <v>ISRT,12,8F,304,FOR 1x0.06A TUBE</v>
      </c>
      <c r="AA39" s="6" t="s">
        <v>162</v>
      </c>
      <c r="AB39" s="6" t="s">
        <v>129</v>
      </c>
      <c r="AC39" s="6">
        <v>12</v>
      </c>
      <c r="AD39" s="18" t="s">
        <v>130</v>
      </c>
      <c r="AE39" s="11">
        <v>304</v>
      </c>
      <c r="AF39" s="6" t="s">
        <v>295</v>
      </c>
      <c r="AG39" s="6" t="s">
        <v>37</v>
      </c>
    </row>
    <row r="40" spans="1:33" x14ac:dyDescent="0.25">
      <c r="A40" s="11" t="s">
        <v>116</v>
      </c>
      <c r="B40" s="6" t="s">
        <v>87</v>
      </c>
      <c r="C40" s="6" t="s">
        <v>36</v>
      </c>
      <c r="D40" s="6">
        <v>1</v>
      </c>
      <c r="E40" s="6">
        <v>18</v>
      </c>
      <c r="F40" s="6" t="s">
        <v>47</v>
      </c>
      <c r="G40" s="11" t="s">
        <v>75</v>
      </c>
      <c r="H40" s="11" t="s">
        <v>234</v>
      </c>
      <c r="I40" s="6" t="s">
        <v>37</v>
      </c>
      <c r="J40" t="str">
        <f t="shared" si="6"/>
        <v/>
      </c>
      <c r="Z40" s="6" t="str">
        <f t="shared" si="1"/>
        <v>ISRT,12,8F,316,FOR 1x0.06A TUBE</v>
      </c>
      <c r="AA40" s="6" t="s">
        <v>143</v>
      </c>
      <c r="AB40" s="6" t="s">
        <v>129</v>
      </c>
      <c r="AC40" s="6">
        <v>12</v>
      </c>
      <c r="AD40" s="18" t="s">
        <v>130</v>
      </c>
      <c r="AE40" s="6">
        <v>316</v>
      </c>
      <c r="AF40" s="6" t="s">
        <v>295</v>
      </c>
      <c r="AG40" s="6" t="s">
        <v>37</v>
      </c>
    </row>
    <row r="41" spans="1:33" x14ac:dyDescent="0.25">
      <c r="A41" s="11" t="s">
        <v>108</v>
      </c>
      <c r="B41" s="6" t="s">
        <v>62</v>
      </c>
      <c r="C41" s="6" t="s">
        <v>36</v>
      </c>
      <c r="D41" s="6">
        <v>1</v>
      </c>
      <c r="E41" s="6">
        <v>18</v>
      </c>
      <c r="F41" s="11" t="s">
        <v>38</v>
      </c>
      <c r="G41" s="6"/>
      <c r="H41" s="11" t="s">
        <v>234</v>
      </c>
      <c r="I41" s="6" t="s">
        <v>37</v>
      </c>
      <c r="J41" t="str">
        <f t="shared" si="6"/>
        <v/>
      </c>
      <c r="Z41" s="6" t="str">
        <f t="shared" si="1"/>
        <v>ISRT,12,8F,316L,FOR 1x0.065A TUBE</v>
      </c>
      <c r="AA41" s="6" t="s">
        <v>213</v>
      </c>
      <c r="AB41" s="6" t="s">
        <v>129</v>
      </c>
      <c r="AC41" s="6">
        <v>12</v>
      </c>
      <c r="AD41" s="18" t="s">
        <v>130</v>
      </c>
      <c r="AE41" s="6" t="s">
        <v>138</v>
      </c>
      <c r="AF41" s="6" t="s">
        <v>292</v>
      </c>
      <c r="AG41" s="6" t="s">
        <v>37</v>
      </c>
    </row>
    <row r="42" spans="1:33" x14ac:dyDescent="0.25">
      <c r="A42" s="11" t="s">
        <v>119</v>
      </c>
      <c r="B42" s="6" t="s">
        <v>96</v>
      </c>
      <c r="C42" s="6" t="s">
        <v>36</v>
      </c>
      <c r="D42" s="6">
        <v>1</v>
      </c>
      <c r="E42" s="6">
        <v>20</v>
      </c>
      <c r="F42" s="11" t="s">
        <v>38</v>
      </c>
      <c r="G42" s="6"/>
      <c r="H42" s="11" t="s">
        <v>234</v>
      </c>
      <c r="I42" s="6" t="s">
        <v>37</v>
      </c>
      <c r="J42" t="str">
        <f t="shared" si="6"/>
        <v/>
      </c>
      <c r="Z42" s="6" t="str">
        <f t="shared" si="1"/>
        <v>ISRT,12,8F,CS,FOR 1x0.049A TUBE</v>
      </c>
      <c r="AA42" s="6" t="s">
        <v>197</v>
      </c>
      <c r="AB42" s="6" t="s">
        <v>129</v>
      </c>
      <c r="AC42" s="6">
        <v>12</v>
      </c>
      <c r="AD42" s="18" t="s">
        <v>130</v>
      </c>
      <c r="AE42" s="6" t="s">
        <v>131</v>
      </c>
      <c r="AF42" s="6" t="s">
        <v>294</v>
      </c>
      <c r="AG42" s="6" t="s">
        <v>37</v>
      </c>
    </row>
    <row r="43" spans="1:33" x14ac:dyDescent="0.25">
      <c r="A43" s="11" t="s">
        <v>94</v>
      </c>
      <c r="B43" s="6" t="s">
        <v>95</v>
      </c>
      <c r="C43" s="6" t="s">
        <v>36</v>
      </c>
      <c r="D43" s="11">
        <v>1.0625</v>
      </c>
      <c r="E43" s="6">
        <v>20</v>
      </c>
      <c r="F43" s="11" t="s">
        <v>38</v>
      </c>
      <c r="G43" s="6"/>
      <c r="H43" s="11" t="s">
        <v>234</v>
      </c>
      <c r="I43" s="6" t="s">
        <v>37</v>
      </c>
      <c r="J43" t="str">
        <f t="shared" si="6"/>
        <v/>
      </c>
      <c r="Z43" s="6" t="str">
        <f t="shared" si="1"/>
        <v>ISRT,12,8F,CS,FOR 1x0.06M TUBE</v>
      </c>
      <c r="AA43" s="6" t="s">
        <v>133</v>
      </c>
      <c r="AB43" s="6" t="s">
        <v>129</v>
      </c>
      <c r="AC43" s="6">
        <v>12</v>
      </c>
      <c r="AD43" s="18" t="s">
        <v>130</v>
      </c>
      <c r="AE43" s="6" t="s">
        <v>131</v>
      </c>
      <c r="AF43" s="6" t="s">
        <v>291</v>
      </c>
      <c r="AG43" s="6" t="s">
        <v>37</v>
      </c>
    </row>
    <row r="44" spans="1:33" x14ac:dyDescent="0.25">
      <c r="A44" s="11" t="s">
        <v>114</v>
      </c>
      <c r="B44" s="6" t="s">
        <v>85</v>
      </c>
      <c r="C44" s="6" t="s">
        <v>36</v>
      </c>
      <c r="D44" s="6">
        <v>1.25</v>
      </c>
      <c r="E44" s="11">
        <v>16</v>
      </c>
      <c r="F44" s="12" t="s">
        <v>44</v>
      </c>
      <c r="G44" s="11" t="s">
        <v>75</v>
      </c>
      <c r="H44" s="11" t="s">
        <v>234</v>
      </c>
      <c r="I44" s="6" t="s">
        <v>37</v>
      </c>
      <c r="J44" t="str">
        <f t="shared" si="6"/>
        <v>NOT TYP</v>
      </c>
      <c r="Z44" s="6" t="str">
        <f t="shared" si="1"/>
        <v>ISRT,12,8F,CS,FOR 1x0.065A TUBE</v>
      </c>
      <c r="AA44" s="6" t="s">
        <v>188</v>
      </c>
      <c r="AB44" s="6" t="s">
        <v>129</v>
      </c>
      <c r="AC44" s="6">
        <v>12</v>
      </c>
      <c r="AD44" s="18" t="s">
        <v>130</v>
      </c>
      <c r="AE44" s="6" t="s">
        <v>131</v>
      </c>
      <c r="AF44" s="6" t="s">
        <v>292</v>
      </c>
      <c r="AG44" s="6" t="s">
        <v>37</v>
      </c>
    </row>
    <row r="45" spans="1:33" x14ac:dyDescent="0.25">
      <c r="A45" s="11" t="s">
        <v>115</v>
      </c>
      <c r="B45" s="6" t="s">
        <v>86</v>
      </c>
      <c r="C45" s="6" t="s">
        <v>36</v>
      </c>
      <c r="D45" s="6">
        <v>1.25</v>
      </c>
      <c r="E45" s="11">
        <v>16</v>
      </c>
      <c r="F45" s="6" t="s">
        <v>47</v>
      </c>
      <c r="G45" s="11" t="s">
        <v>75</v>
      </c>
      <c r="H45" s="11" t="s">
        <v>234</v>
      </c>
      <c r="I45" s="6" t="s">
        <v>37</v>
      </c>
      <c r="J45" t="str">
        <f t="shared" si="6"/>
        <v/>
      </c>
      <c r="Z45" s="6" t="str">
        <f t="shared" si="1"/>
        <v>ISRT,12,8F,CS,FOR 1x0.109M TUBE</v>
      </c>
      <c r="AA45" s="6" t="s">
        <v>218</v>
      </c>
      <c r="AB45" s="6" t="s">
        <v>129</v>
      </c>
      <c r="AC45" s="6">
        <v>12</v>
      </c>
      <c r="AD45" s="18" t="s">
        <v>130</v>
      </c>
      <c r="AE45" s="6" t="s">
        <v>131</v>
      </c>
      <c r="AF45" s="6" t="s">
        <v>298</v>
      </c>
      <c r="AG45" s="6" t="s">
        <v>37</v>
      </c>
    </row>
    <row r="46" spans="1:33" x14ac:dyDescent="0.25">
      <c r="Z46" s="6" t="str">
        <f t="shared" si="1"/>
        <v>ISRT,13,8F,316,FOR 1x0.065A TUBE</v>
      </c>
      <c r="AA46" s="6" t="s">
        <v>183</v>
      </c>
      <c r="AB46" s="6" t="s">
        <v>129</v>
      </c>
      <c r="AC46" s="6">
        <v>13</v>
      </c>
      <c r="AD46" s="18" t="s">
        <v>130</v>
      </c>
      <c r="AE46" s="6">
        <v>316</v>
      </c>
      <c r="AF46" s="6" t="s">
        <v>292</v>
      </c>
      <c r="AG46" s="6" t="s">
        <v>37</v>
      </c>
    </row>
    <row r="47" spans="1:33" x14ac:dyDescent="0.25">
      <c r="Z47" s="6" t="str">
        <f t="shared" si="1"/>
        <v>ISRT,13,8F,CS,FOR 1x0.06M TUBE</v>
      </c>
      <c r="AA47" s="6" t="s">
        <v>214</v>
      </c>
      <c r="AB47" s="6" t="s">
        <v>129</v>
      </c>
      <c r="AC47" s="6">
        <v>13</v>
      </c>
      <c r="AD47" s="18" t="s">
        <v>130</v>
      </c>
      <c r="AE47" s="6" t="s">
        <v>131</v>
      </c>
      <c r="AF47" s="6" t="s">
        <v>291</v>
      </c>
      <c r="AG47" s="6" t="s">
        <v>37</v>
      </c>
    </row>
    <row r="48" spans="1:33" x14ac:dyDescent="0.25">
      <c r="Z48" s="6" t="str">
        <f t="shared" si="1"/>
        <v>ISRT,13.5,8F,CS,FOR 1x0.06M TUBE</v>
      </c>
      <c r="AA48" s="6" t="s">
        <v>150</v>
      </c>
      <c r="AB48" s="6" t="s">
        <v>129</v>
      </c>
      <c r="AC48" s="6">
        <v>13.5</v>
      </c>
      <c r="AD48" s="18" t="s">
        <v>130</v>
      </c>
      <c r="AE48" s="6" t="s">
        <v>131</v>
      </c>
      <c r="AF48" s="6" t="s">
        <v>291</v>
      </c>
      <c r="AG48" s="6" t="s">
        <v>37</v>
      </c>
    </row>
    <row r="49" spans="26:33" x14ac:dyDescent="0.25">
      <c r="Z49" s="6" t="str">
        <f t="shared" si="1"/>
        <v>ISRT,14,8F,316,FOR 1x0.065A TUBE</v>
      </c>
      <c r="AA49" s="6" t="s">
        <v>148</v>
      </c>
      <c r="AB49" s="6" t="s">
        <v>129</v>
      </c>
      <c r="AC49" s="6">
        <v>14</v>
      </c>
      <c r="AD49" s="18" t="s">
        <v>130</v>
      </c>
      <c r="AE49" s="6">
        <v>316</v>
      </c>
      <c r="AF49" s="6" t="s">
        <v>292</v>
      </c>
      <c r="AG49" s="6" t="s">
        <v>37</v>
      </c>
    </row>
    <row r="50" spans="26:33" x14ac:dyDescent="0.25">
      <c r="Z50" s="6" t="str">
        <f t="shared" si="1"/>
        <v>ISRT,14,8F,304L,FOR 1x0.06A TUBE</v>
      </c>
      <c r="AA50" s="6" t="s">
        <v>144</v>
      </c>
      <c r="AB50" s="6" t="s">
        <v>129</v>
      </c>
      <c r="AC50" s="6">
        <v>14</v>
      </c>
      <c r="AD50" s="18" t="s">
        <v>130</v>
      </c>
      <c r="AE50" s="6" t="s">
        <v>135</v>
      </c>
      <c r="AF50" s="6" t="s">
        <v>295</v>
      </c>
      <c r="AG50" s="6" t="s">
        <v>37</v>
      </c>
    </row>
    <row r="51" spans="26:33" x14ac:dyDescent="0.25">
      <c r="Z51" s="6" t="str">
        <f t="shared" si="1"/>
        <v>ISRT,14,8F,304SS,FOR 1x0.06M TUBE</v>
      </c>
      <c r="AA51" s="6" t="s">
        <v>209</v>
      </c>
      <c r="AB51" s="6" t="s">
        <v>129</v>
      </c>
      <c r="AC51" s="6">
        <v>14</v>
      </c>
      <c r="AD51" s="18" t="s">
        <v>130</v>
      </c>
      <c r="AE51" s="6" t="s">
        <v>44</v>
      </c>
      <c r="AF51" s="6" t="s">
        <v>291</v>
      </c>
      <c r="AG51" s="6" t="s">
        <v>37</v>
      </c>
    </row>
    <row r="52" spans="26:33" x14ac:dyDescent="0.25">
      <c r="Z52" s="6" t="str">
        <f t="shared" si="1"/>
        <v>ISRT,14,8F,304SS,FOR 1x0.065A TUBE</v>
      </c>
      <c r="AA52" s="6" t="s">
        <v>211</v>
      </c>
      <c r="AB52" s="6" t="s">
        <v>129</v>
      </c>
      <c r="AC52" s="6">
        <v>14</v>
      </c>
      <c r="AD52" s="18" t="s">
        <v>130</v>
      </c>
      <c r="AE52" s="6" t="s">
        <v>44</v>
      </c>
      <c r="AF52" s="6" t="s">
        <v>292</v>
      </c>
      <c r="AG52" s="6" t="s">
        <v>37</v>
      </c>
    </row>
    <row r="53" spans="26:33" x14ac:dyDescent="0.25">
      <c r="Z53" s="6" t="str">
        <f t="shared" si="1"/>
        <v>ISRT,14,8F,CS,FOR 1x0.06M TUBE</v>
      </c>
      <c r="AA53" s="6" t="s">
        <v>136</v>
      </c>
      <c r="AB53" s="6" t="s">
        <v>129</v>
      </c>
      <c r="AC53" s="6">
        <v>14</v>
      </c>
      <c r="AD53" s="18" t="s">
        <v>130</v>
      </c>
      <c r="AE53" s="6" t="s">
        <v>131</v>
      </c>
      <c r="AF53" s="6" t="s">
        <v>291</v>
      </c>
      <c r="AG53" s="6" t="s">
        <v>37</v>
      </c>
    </row>
    <row r="54" spans="26:33" x14ac:dyDescent="0.25">
      <c r="Z54" s="6" t="str">
        <f t="shared" si="1"/>
        <v>ISRT,14,8F,CS,FOR 1x0.065A TUBE</v>
      </c>
      <c r="AA54" s="6" t="s">
        <v>217</v>
      </c>
      <c r="AB54" s="6" t="s">
        <v>129</v>
      </c>
      <c r="AC54" s="6">
        <v>14</v>
      </c>
      <c r="AD54" s="18" t="s">
        <v>130</v>
      </c>
      <c r="AE54" s="6" t="s">
        <v>131</v>
      </c>
      <c r="AF54" s="6" t="s">
        <v>292</v>
      </c>
      <c r="AG54" s="6" t="s">
        <v>37</v>
      </c>
    </row>
    <row r="55" spans="26:33" x14ac:dyDescent="0.25">
      <c r="Z55" s="6" t="str">
        <f t="shared" si="1"/>
        <v>ISRT,15,8F,304,FOR 1x0.065A TUBE</v>
      </c>
      <c r="AA55" s="6" t="s">
        <v>168</v>
      </c>
      <c r="AB55" s="6" t="s">
        <v>129</v>
      </c>
      <c r="AC55" s="6">
        <v>15</v>
      </c>
      <c r="AD55" s="18" t="s">
        <v>130</v>
      </c>
      <c r="AE55" s="11">
        <v>304</v>
      </c>
      <c r="AF55" s="6" t="s">
        <v>292</v>
      </c>
      <c r="AG55" s="6" t="s">
        <v>37</v>
      </c>
    </row>
    <row r="56" spans="26:33" x14ac:dyDescent="0.25">
      <c r="Z56" s="6" t="str">
        <f t="shared" si="1"/>
        <v>ISRT,15,8F,316,FOR 1x0.065A TUBE</v>
      </c>
      <c r="AA56" s="6" t="s">
        <v>176</v>
      </c>
      <c r="AB56" s="6" t="s">
        <v>129</v>
      </c>
      <c r="AC56" s="6">
        <v>15</v>
      </c>
      <c r="AD56" s="18" t="s">
        <v>130</v>
      </c>
      <c r="AE56" s="6">
        <v>316</v>
      </c>
      <c r="AF56" s="6" t="s">
        <v>292</v>
      </c>
      <c r="AG56" s="6" t="s">
        <v>37</v>
      </c>
    </row>
    <row r="57" spans="26:33" x14ac:dyDescent="0.25">
      <c r="Z57" s="6" t="str">
        <f t="shared" si="1"/>
        <v>ISRT,15,8F,CS,FOR 1x0.06M TUBE</v>
      </c>
      <c r="AA57" s="6" t="s">
        <v>139</v>
      </c>
      <c r="AB57" s="6" t="s">
        <v>129</v>
      </c>
      <c r="AC57" s="6">
        <v>15</v>
      </c>
      <c r="AD57" s="18" t="s">
        <v>130</v>
      </c>
      <c r="AE57" s="6" t="s">
        <v>131</v>
      </c>
      <c r="AF57" s="6" t="s">
        <v>291</v>
      </c>
      <c r="AG57" s="6" t="s">
        <v>37</v>
      </c>
    </row>
    <row r="58" spans="26:33" x14ac:dyDescent="0.25">
      <c r="Z58" s="6" t="str">
        <f t="shared" si="1"/>
        <v>ISRT,16,8F,304,FOR 1x0.06M TUBE</v>
      </c>
      <c r="AA58" s="6" t="s">
        <v>165</v>
      </c>
      <c r="AB58" s="6" t="s">
        <v>129</v>
      </c>
      <c r="AC58" s="6">
        <v>16</v>
      </c>
      <c r="AD58" s="18" t="s">
        <v>130</v>
      </c>
      <c r="AE58" s="11">
        <v>304</v>
      </c>
      <c r="AF58" s="6" t="s">
        <v>291</v>
      </c>
      <c r="AG58" s="6" t="s">
        <v>37</v>
      </c>
    </row>
    <row r="59" spans="26:33" x14ac:dyDescent="0.25">
      <c r="Z59" s="6" t="str">
        <f t="shared" si="1"/>
        <v>ISRT,16,8F,316,FOR 1x0.06A TUBE</v>
      </c>
      <c r="AA59" s="6" t="s">
        <v>145</v>
      </c>
      <c r="AB59" s="6" t="s">
        <v>129</v>
      </c>
      <c r="AC59" s="6">
        <v>16</v>
      </c>
      <c r="AD59" s="18" t="s">
        <v>130</v>
      </c>
      <c r="AE59" s="6">
        <v>316</v>
      </c>
      <c r="AF59" s="6" t="s">
        <v>295</v>
      </c>
      <c r="AG59" s="6" t="s">
        <v>37</v>
      </c>
    </row>
    <row r="60" spans="26:33" x14ac:dyDescent="0.25">
      <c r="Z60" s="6" t="str">
        <f t="shared" si="1"/>
        <v>ISRT,16,8F,316L,FOR 1x0.065A TUBE</v>
      </c>
      <c r="AA60" s="6" t="s">
        <v>220</v>
      </c>
      <c r="AB60" s="6" t="s">
        <v>129</v>
      </c>
      <c r="AC60" s="6">
        <v>16</v>
      </c>
      <c r="AD60" s="18" t="s">
        <v>130</v>
      </c>
      <c r="AE60" s="6" t="s">
        <v>138</v>
      </c>
      <c r="AF60" s="6" t="s">
        <v>292</v>
      </c>
      <c r="AG60" s="6" t="s">
        <v>37</v>
      </c>
    </row>
    <row r="61" spans="26:33" x14ac:dyDescent="0.25">
      <c r="Z61" s="6" t="str">
        <f t="shared" si="1"/>
        <v>ISRT,16,8F,316L,FOR 1.25x0.065A TUBE</v>
      </c>
      <c r="AA61" s="6" t="s">
        <v>228</v>
      </c>
      <c r="AB61" s="6" t="s">
        <v>129</v>
      </c>
      <c r="AC61" s="6">
        <v>16</v>
      </c>
      <c r="AD61" s="18" t="s">
        <v>130</v>
      </c>
      <c r="AE61" s="6" t="s">
        <v>138</v>
      </c>
      <c r="AF61" s="6" t="s">
        <v>283</v>
      </c>
      <c r="AG61" s="6" t="s">
        <v>37</v>
      </c>
    </row>
    <row r="62" spans="26:33" x14ac:dyDescent="0.25">
      <c r="Z62" s="6" t="str">
        <f t="shared" si="1"/>
        <v>ISRT,16,8F,CS,FOR 1x0.06M TUBE</v>
      </c>
      <c r="AA62" s="6" t="s">
        <v>134</v>
      </c>
      <c r="AB62" s="6" t="s">
        <v>129</v>
      </c>
      <c r="AC62" s="6">
        <v>16</v>
      </c>
      <c r="AD62" s="18" t="s">
        <v>130</v>
      </c>
      <c r="AE62" s="6" t="s">
        <v>131</v>
      </c>
      <c r="AF62" s="6" t="s">
        <v>291</v>
      </c>
      <c r="AG62" s="6" t="s">
        <v>37</v>
      </c>
    </row>
    <row r="63" spans="26:33" x14ac:dyDescent="0.25">
      <c r="Z63" s="6" t="str">
        <f t="shared" si="1"/>
        <v>ISRT,16,8F,CS,FOR 1x0.065A TUBE</v>
      </c>
      <c r="AA63" s="6" t="s">
        <v>219</v>
      </c>
      <c r="AB63" s="6" t="s">
        <v>129</v>
      </c>
      <c r="AC63" s="6">
        <v>16</v>
      </c>
      <c r="AD63" s="18" t="s">
        <v>130</v>
      </c>
      <c r="AE63" s="6" t="s">
        <v>131</v>
      </c>
      <c r="AF63" s="6" t="s">
        <v>292</v>
      </c>
      <c r="AG63" s="6" t="s">
        <v>37</v>
      </c>
    </row>
    <row r="64" spans="26:33" x14ac:dyDescent="0.25">
      <c r="Z64" s="6" t="str">
        <f t="shared" si="1"/>
        <v>ISRT,16,8F,CS,FOR 1x0.075M TUBE</v>
      </c>
      <c r="AA64" s="6" t="s">
        <v>151</v>
      </c>
      <c r="AB64" s="6" t="s">
        <v>129</v>
      </c>
      <c r="AC64" s="6">
        <v>16</v>
      </c>
      <c r="AD64" s="18" t="s">
        <v>130</v>
      </c>
      <c r="AE64" s="6" t="s">
        <v>131</v>
      </c>
      <c r="AF64" s="6" t="s">
        <v>299</v>
      </c>
      <c r="AG64" s="6" t="s">
        <v>37</v>
      </c>
    </row>
    <row r="65" spans="26:33" x14ac:dyDescent="0.25">
      <c r="Z65" s="6" t="str">
        <f t="shared" si="1"/>
        <v>ISRT,16,8F,CS,FOR 1.25x0.06M TUBE</v>
      </c>
      <c r="AA65" s="6" t="s">
        <v>221</v>
      </c>
      <c r="AB65" s="6" t="s">
        <v>129</v>
      </c>
      <c r="AC65" s="6">
        <v>16</v>
      </c>
      <c r="AD65" s="18" t="s">
        <v>130</v>
      </c>
      <c r="AE65" s="6" t="s">
        <v>131</v>
      </c>
      <c r="AF65" s="6" t="s">
        <v>281</v>
      </c>
      <c r="AG65" s="6" t="s">
        <v>37</v>
      </c>
    </row>
    <row r="66" spans="26:33" x14ac:dyDescent="0.25">
      <c r="Z66" s="6" t="str">
        <f t="shared" si="1"/>
        <v>ISRT,18,8F,316,FOR 1x0.06M TUBE</v>
      </c>
      <c r="AA66" s="6" t="s">
        <v>140</v>
      </c>
      <c r="AB66" s="6" t="s">
        <v>129</v>
      </c>
      <c r="AC66" s="6">
        <v>18</v>
      </c>
      <c r="AD66" s="18" t="s">
        <v>130</v>
      </c>
      <c r="AE66" s="6">
        <v>316</v>
      </c>
      <c r="AF66" s="6" t="s">
        <v>291</v>
      </c>
      <c r="AG66" s="6" t="s">
        <v>37</v>
      </c>
    </row>
    <row r="67" spans="26:33" x14ac:dyDescent="0.25">
      <c r="Z67" s="6" t="str">
        <f t="shared" si="1"/>
        <v>ISRT,18,8F,CS,FOR 1x0.06M TUBE</v>
      </c>
      <c r="AA67" s="6" t="s">
        <v>137</v>
      </c>
      <c r="AB67" s="6" t="s">
        <v>129</v>
      </c>
      <c r="AC67" s="6">
        <v>18</v>
      </c>
      <c r="AD67" s="18" t="s">
        <v>130</v>
      </c>
      <c r="AE67" s="6" t="s">
        <v>131</v>
      </c>
      <c r="AF67" s="6" t="s">
        <v>291</v>
      </c>
      <c r="AG67" s="6" t="s">
        <v>37</v>
      </c>
    </row>
    <row r="68" spans="26:33" x14ac:dyDescent="0.25">
      <c r="Z68" s="6" t="str">
        <f t="shared" si="1"/>
        <v>ISRT,18,8F,CS,FOR 1x0.065A TUBE</v>
      </c>
      <c r="AA68" s="6" t="s">
        <v>191</v>
      </c>
      <c r="AB68" s="6" t="s">
        <v>129</v>
      </c>
      <c r="AC68" s="6">
        <v>18</v>
      </c>
      <c r="AD68" s="18" t="s">
        <v>130</v>
      </c>
      <c r="AE68" s="6" t="s">
        <v>131</v>
      </c>
      <c r="AF68" s="6" t="s">
        <v>292</v>
      </c>
      <c r="AG68" s="6" t="s">
        <v>37</v>
      </c>
    </row>
    <row r="69" spans="26:33" x14ac:dyDescent="0.25">
      <c r="Z69" s="6" t="str">
        <f t="shared" ref="Z69:Z100" si="7">CONCATENATE("ISRT",",",AC69,",",AD69,",",AE69,",",AF69)</f>
        <v>ISRT,18,8F,CS,FOR 1.25x0.06M TUBE</v>
      </c>
      <c r="AA69" s="6" t="s">
        <v>198</v>
      </c>
      <c r="AB69" s="6" t="s">
        <v>129</v>
      </c>
      <c r="AC69" s="6">
        <v>18</v>
      </c>
      <c r="AD69" s="18" t="s">
        <v>130</v>
      </c>
      <c r="AE69" s="6" t="s">
        <v>131</v>
      </c>
      <c r="AF69" s="6" t="s">
        <v>281</v>
      </c>
      <c r="AG69" s="6" t="s">
        <v>37</v>
      </c>
    </row>
    <row r="70" spans="26:33" x14ac:dyDescent="0.25">
      <c r="Z70" s="6" t="str">
        <f t="shared" si="7"/>
        <v>ISRT,20,8F,304,FOR 1x0.065A TUBE</v>
      </c>
      <c r="AA70" s="6" t="s">
        <v>169</v>
      </c>
      <c r="AB70" s="6" t="s">
        <v>129</v>
      </c>
      <c r="AC70" s="6">
        <v>20</v>
      </c>
      <c r="AD70" s="18" t="s">
        <v>130</v>
      </c>
      <c r="AE70" s="11">
        <v>304</v>
      </c>
      <c r="AF70" s="6" t="s">
        <v>292</v>
      </c>
      <c r="AG70" s="6" t="s">
        <v>37</v>
      </c>
    </row>
    <row r="71" spans="26:33" x14ac:dyDescent="0.25">
      <c r="Z71" s="6" t="str">
        <f t="shared" si="7"/>
        <v>ISRT,20,8F,316,FOR 1x0.065A TUBE</v>
      </c>
      <c r="AA71" s="6" t="s">
        <v>152</v>
      </c>
      <c r="AB71" s="6" t="s">
        <v>129</v>
      </c>
      <c r="AC71" s="6">
        <v>20</v>
      </c>
      <c r="AD71" s="18" t="s">
        <v>130</v>
      </c>
      <c r="AE71" s="6">
        <v>316</v>
      </c>
      <c r="AF71" s="6" t="s">
        <v>292</v>
      </c>
      <c r="AG71" s="6" t="s">
        <v>37</v>
      </c>
    </row>
    <row r="72" spans="26:33" x14ac:dyDescent="0.25">
      <c r="Z72" s="6" t="str">
        <f t="shared" si="7"/>
        <v>ISRT,20,8F,316,FOR 1.25x0.065A TUBE</v>
      </c>
      <c r="AA72" s="6" t="s">
        <v>227</v>
      </c>
      <c r="AB72" s="6" t="s">
        <v>129</v>
      </c>
      <c r="AC72" s="6">
        <v>20</v>
      </c>
      <c r="AD72" s="18" t="s">
        <v>130</v>
      </c>
      <c r="AE72" s="6">
        <v>316</v>
      </c>
      <c r="AF72" s="6" t="s">
        <v>283</v>
      </c>
      <c r="AG72" s="6" t="s">
        <v>37</v>
      </c>
    </row>
    <row r="73" spans="26:33" x14ac:dyDescent="0.25">
      <c r="Z73" s="6" t="str">
        <f t="shared" si="7"/>
        <v>ISRT,20,8F,CS,FOR 0.75x0.06M TUBE</v>
      </c>
      <c r="AA73" s="6" t="s">
        <v>199</v>
      </c>
      <c r="AB73" s="6" t="s">
        <v>129</v>
      </c>
      <c r="AC73" s="6">
        <v>20</v>
      </c>
      <c r="AD73" s="18" t="s">
        <v>130</v>
      </c>
      <c r="AE73" s="6" t="s">
        <v>131</v>
      </c>
      <c r="AF73" s="6" t="s">
        <v>282</v>
      </c>
      <c r="AG73" s="6" t="s">
        <v>37</v>
      </c>
    </row>
    <row r="74" spans="26:33" x14ac:dyDescent="0.25">
      <c r="Z74" s="6" t="str">
        <f t="shared" si="7"/>
        <v>ISRT,20,8F,CS,FOR 1x0.06M TUBE</v>
      </c>
      <c r="AA74" s="6" t="s">
        <v>159</v>
      </c>
      <c r="AB74" s="6" t="s">
        <v>129</v>
      </c>
      <c r="AC74" s="6">
        <v>20</v>
      </c>
      <c r="AD74" s="18" t="s">
        <v>130</v>
      </c>
      <c r="AE74" s="6" t="s">
        <v>131</v>
      </c>
      <c r="AF74" s="6" t="s">
        <v>291</v>
      </c>
      <c r="AG74" s="6" t="s">
        <v>37</v>
      </c>
    </row>
    <row r="75" spans="26:33" x14ac:dyDescent="0.25">
      <c r="Z75" s="6" t="str">
        <f t="shared" si="7"/>
        <v>ISRT,20,8F,CS,FOR 1x0.065A TUBE</v>
      </c>
      <c r="AA75" s="6" t="s">
        <v>190</v>
      </c>
      <c r="AB75" s="6" t="s">
        <v>129</v>
      </c>
      <c r="AC75" s="6">
        <v>20</v>
      </c>
      <c r="AD75" s="18" t="s">
        <v>130</v>
      </c>
      <c r="AE75" s="6" t="s">
        <v>131</v>
      </c>
      <c r="AF75" s="6" t="s">
        <v>292</v>
      </c>
      <c r="AG75" s="6" t="s">
        <v>37</v>
      </c>
    </row>
    <row r="76" spans="26:33" x14ac:dyDescent="0.25">
      <c r="Z76" s="6" t="str">
        <f t="shared" si="7"/>
        <v>ISRT,20,8F,CS,FOR 1x0.12M TUBE</v>
      </c>
      <c r="AA76" s="6" t="s">
        <v>229</v>
      </c>
      <c r="AB76" s="6" t="s">
        <v>129</v>
      </c>
      <c r="AC76" s="6">
        <v>20</v>
      </c>
      <c r="AD76" s="18" t="s">
        <v>130</v>
      </c>
      <c r="AE76" s="6" t="s">
        <v>131</v>
      </c>
      <c r="AF76" s="6" t="s">
        <v>300</v>
      </c>
      <c r="AG76" s="6" t="s">
        <v>37</v>
      </c>
    </row>
    <row r="77" spans="26:33" x14ac:dyDescent="0.25">
      <c r="Z77" s="6" t="str">
        <f t="shared" si="7"/>
        <v>ISRT,22,8F,304,FOR 1x0.065A TUBE</v>
      </c>
      <c r="AA77" s="6" t="s">
        <v>175</v>
      </c>
      <c r="AB77" s="6" t="s">
        <v>129</v>
      </c>
      <c r="AC77" s="6">
        <v>22</v>
      </c>
      <c r="AD77" s="18" t="s">
        <v>130</v>
      </c>
      <c r="AE77" s="11">
        <v>304</v>
      </c>
      <c r="AF77" s="6" t="s">
        <v>292</v>
      </c>
      <c r="AG77" s="6" t="s">
        <v>37</v>
      </c>
    </row>
    <row r="78" spans="26:33" x14ac:dyDescent="0.25">
      <c r="Z78" s="6" t="str">
        <f t="shared" si="7"/>
        <v>ISRT,22,8F,316,FOR 1x0.06A TUBE</v>
      </c>
      <c r="AA78" s="6" t="s">
        <v>154</v>
      </c>
      <c r="AB78" s="6" t="s">
        <v>129</v>
      </c>
      <c r="AC78" s="6">
        <v>22</v>
      </c>
      <c r="AD78" s="18" t="s">
        <v>130</v>
      </c>
      <c r="AE78" s="6">
        <v>316</v>
      </c>
      <c r="AF78" s="6" t="s">
        <v>295</v>
      </c>
      <c r="AG78" s="6" t="s">
        <v>37</v>
      </c>
    </row>
    <row r="79" spans="26:33" x14ac:dyDescent="0.25">
      <c r="Z79" s="6" t="str">
        <f t="shared" si="7"/>
        <v>ISRT,22,8F,316,FOR 1x0.065A TUBE</v>
      </c>
      <c r="AA79" s="6" t="s">
        <v>194</v>
      </c>
      <c r="AB79" s="6" t="s">
        <v>129</v>
      </c>
      <c r="AC79" s="6">
        <v>22</v>
      </c>
      <c r="AD79" s="18" t="s">
        <v>130</v>
      </c>
      <c r="AE79" s="6">
        <v>316</v>
      </c>
      <c r="AF79" s="6" t="s">
        <v>292</v>
      </c>
      <c r="AG79" s="6" t="s">
        <v>37</v>
      </c>
    </row>
    <row r="80" spans="26:33" x14ac:dyDescent="0.25">
      <c r="Z80" s="6" t="str">
        <f t="shared" si="7"/>
        <v>ISRT,22,8F,CS,FOR 0.75x0.06M TUBE</v>
      </c>
      <c r="AA80" s="6" t="s">
        <v>225</v>
      </c>
      <c r="AB80" s="6" t="s">
        <v>129</v>
      </c>
      <c r="AC80" s="6">
        <v>22</v>
      </c>
      <c r="AD80" s="18" t="s">
        <v>130</v>
      </c>
      <c r="AE80" s="6" t="s">
        <v>131</v>
      </c>
      <c r="AF80" s="6" t="s">
        <v>282</v>
      </c>
      <c r="AG80" s="6" t="s">
        <v>37</v>
      </c>
    </row>
    <row r="81" spans="26:33" x14ac:dyDescent="0.25">
      <c r="Z81" s="6" t="str">
        <f t="shared" si="7"/>
        <v>ISRT,22,8F,CS,FOR 1x0.06M TUBE</v>
      </c>
      <c r="AA81" s="6" t="s">
        <v>181</v>
      </c>
      <c r="AB81" s="6" t="s">
        <v>129</v>
      </c>
      <c r="AC81" s="6">
        <v>22</v>
      </c>
      <c r="AD81" s="18" t="s">
        <v>130</v>
      </c>
      <c r="AE81" s="6" t="s">
        <v>131</v>
      </c>
      <c r="AF81" s="6" t="s">
        <v>291</v>
      </c>
      <c r="AG81" s="6" t="s">
        <v>37</v>
      </c>
    </row>
    <row r="82" spans="26:33" x14ac:dyDescent="0.25">
      <c r="Z82" s="6" t="str">
        <f t="shared" si="7"/>
        <v>ISRT,22,8F,CS,FOR 1x0.065A TUBE</v>
      </c>
      <c r="AA82" s="6" t="s">
        <v>204</v>
      </c>
      <c r="AB82" s="6" t="s">
        <v>129</v>
      </c>
      <c r="AC82" s="6">
        <v>22</v>
      </c>
      <c r="AD82" s="18" t="s">
        <v>130</v>
      </c>
      <c r="AE82" s="6" t="s">
        <v>131</v>
      </c>
      <c r="AF82" s="6" t="s">
        <v>292</v>
      </c>
      <c r="AG82" s="6" t="s">
        <v>37</v>
      </c>
    </row>
    <row r="83" spans="26:33" x14ac:dyDescent="0.25">
      <c r="Z83" s="6" t="str">
        <f t="shared" si="7"/>
        <v>ISRT,24,8F,304,FOR 1x0.06A TUBE</v>
      </c>
      <c r="AA83" s="6" t="s">
        <v>174</v>
      </c>
      <c r="AB83" s="6" t="s">
        <v>129</v>
      </c>
      <c r="AC83" s="6">
        <v>24</v>
      </c>
      <c r="AD83" s="18" t="s">
        <v>130</v>
      </c>
      <c r="AE83" s="11">
        <v>304</v>
      </c>
      <c r="AF83" s="6" t="s">
        <v>295</v>
      </c>
      <c r="AG83" s="6" t="s">
        <v>37</v>
      </c>
    </row>
    <row r="84" spans="26:33" x14ac:dyDescent="0.25">
      <c r="Z84" s="6" t="str">
        <f t="shared" si="7"/>
        <v>ISRT,24,8F,316,FOR 1x0.06M TUBE</v>
      </c>
      <c r="AA84" s="6" t="s">
        <v>170</v>
      </c>
      <c r="AB84" s="6" t="s">
        <v>129</v>
      </c>
      <c r="AC84" s="6">
        <v>24</v>
      </c>
      <c r="AD84" s="18" t="s">
        <v>130</v>
      </c>
      <c r="AE84" s="6">
        <v>316</v>
      </c>
      <c r="AF84" s="6" t="s">
        <v>291</v>
      </c>
      <c r="AG84" s="6" t="s">
        <v>37</v>
      </c>
    </row>
    <row r="85" spans="26:33" x14ac:dyDescent="0.25">
      <c r="Z85" s="6" t="str">
        <f t="shared" si="7"/>
        <v>ISRT,24,8F,316,FOR 1x0.065A TUBE</v>
      </c>
      <c r="AA85" s="6" t="s">
        <v>201</v>
      </c>
      <c r="AB85" s="6" t="s">
        <v>129</v>
      </c>
      <c r="AC85" s="6">
        <v>24</v>
      </c>
      <c r="AD85" s="18" t="s">
        <v>130</v>
      </c>
      <c r="AE85" s="6">
        <v>316</v>
      </c>
      <c r="AF85" s="6" t="s">
        <v>292</v>
      </c>
      <c r="AG85" s="6" t="s">
        <v>37</v>
      </c>
    </row>
    <row r="86" spans="26:33" x14ac:dyDescent="0.25">
      <c r="Z86" s="6" t="str">
        <f t="shared" si="7"/>
        <v>ISRT,24,8F,CS,FOR 1x0.06M TUBE</v>
      </c>
      <c r="AA86" s="6" t="s">
        <v>177</v>
      </c>
      <c r="AB86" s="6" t="s">
        <v>129</v>
      </c>
      <c r="AC86" s="6">
        <v>24</v>
      </c>
      <c r="AD86" s="18" t="s">
        <v>130</v>
      </c>
      <c r="AE86" s="6" t="s">
        <v>131</v>
      </c>
      <c r="AF86" s="6" t="s">
        <v>291</v>
      </c>
      <c r="AG86" s="6" t="s">
        <v>37</v>
      </c>
    </row>
    <row r="87" spans="26:33" x14ac:dyDescent="0.25">
      <c r="Z87" s="6" t="str">
        <f t="shared" si="7"/>
        <v>ISRT,24,8F,CS,FOR 1x0.065A TUBE</v>
      </c>
      <c r="AA87" s="6" t="s">
        <v>223</v>
      </c>
      <c r="AB87" s="6" t="s">
        <v>129</v>
      </c>
      <c r="AC87" s="6">
        <v>24</v>
      </c>
      <c r="AD87" s="18" t="s">
        <v>130</v>
      </c>
      <c r="AE87" s="6" t="s">
        <v>131</v>
      </c>
      <c r="AF87" s="6" t="s">
        <v>292</v>
      </c>
      <c r="AG87" s="6" t="s">
        <v>37</v>
      </c>
    </row>
    <row r="88" spans="26:33" x14ac:dyDescent="0.25">
      <c r="Z88" s="6" t="str">
        <f t="shared" si="7"/>
        <v>ISRT,26,8F,316,FOR 1x0.065A TUBE</v>
      </c>
      <c r="AA88" s="6" t="s">
        <v>200</v>
      </c>
      <c r="AB88" s="6" t="s">
        <v>129</v>
      </c>
      <c r="AC88" s="6">
        <v>26</v>
      </c>
      <c r="AD88" s="18" t="s">
        <v>130</v>
      </c>
      <c r="AE88" s="6">
        <v>316</v>
      </c>
      <c r="AF88" s="6" t="s">
        <v>292</v>
      </c>
      <c r="AG88" s="6" t="s">
        <v>37</v>
      </c>
    </row>
    <row r="89" spans="26:33" x14ac:dyDescent="0.25">
      <c r="Z89" s="6" t="str">
        <f t="shared" si="7"/>
        <v>ISRT,26,8F,CS,FOR 1x0.06M TUBE</v>
      </c>
      <c r="AA89" s="6" t="s">
        <v>196</v>
      </c>
      <c r="AB89" s="6" t="s">
        <v>129</v>
      </c>
      <c r="AC89" s="6">
        <v>26</v>
      </c>
      <c r="AD89" s="18" t="s">
        <v>130</v>
      </c>
      <c r="AE89" s="6" t="s">
        <v>131</v>
      </c>
      <c r="AF89" s="6" t="s">
        <v>291</v>
      </c>
      <c r="AG89" s="6" t="s">
        <v>37</v>
      </c>
    </row>
    <row r="90" spans="26:33" x14ac:dyDescent="0.25">
      <c r="Z90" s="6" t="str">
        <f t="shared" si="7"/>
        <v>ISRT,28,8F,316,FOR 1x0.065A TUBE</v>
      </c>
      <c r="AA90" s="6" t="s">
        <v>224</v>
      </c>
      <c r="AB90" s="6" t="s">
        <v>129</v>
      </c>
      <c r="AC90" s="6">
        <v>28</v>
      </c>
      <c r="AD90" s="18" t="s">
        <v>130</v>
      </c>
      <c r="AE90" s="6">
        <v>316</v>
      </c>
      <c r="AF90" s="6" t="s">
        <v>292</v>
      </c>
      <c r="AG90" s="6" t="s">
        <v>37</v>
      </c>
    </row>
    <row r="91" spans="26:33" x14ac:dyDescent="0.25">
      <c r="Z91" s="6" t="str">
        <f t="shared" si="7"/>
        <v>ISRT,28,8F,CS,FOR 1x0.06M TUBE</v>
      </c>
      <c r="AA91" s="6" t="s">
        <v>192</v>
      </c>
      <c r="AB91" s="6" t="s">
        <v>129</v>
      </c>
      <c r="AC91" s="6">
        <v>28</v>
      </c>
      <c r="AD91" s="18" t="s">
        <v>130</v>
      </c>
      <c r="AE91" s="6" t="s">
        <v>131</v>
      </c>
      <c r="AF91" s="6" t="s">
        <v>291</v>
      </c>
      <c r="AG91" s="6" t="s">
        <v>37</v>
      </c>
    </row>
    <row r="92" spans="26:33" x14ac:dyDescent="0.25">
      <c r="Z92" s="6" t="str">
        <f t="shared" si="7"/>
        <v>ISRT,30,8F,316,FOR 1x0.065A TUBE</v>
      </c>
      <c r="AA92" s="6" t="s">
        <v>172</v>
      </c>
      <c r="AB92" s="6" t="s">
        <v>129</v>
      </c>
      <c r="AC92" s="6">
        <v>30</v>
      </c>
      <c r="AD92" s="18" t="s">
        <v>130</v>
      </c>
      <c r="AE92" s="6">
        <v>316</v>
      </c>
      <c r="AF92" s="6" t="s">
        <v>292</v>
      </c>
      <c r="AG92" s="6" t="s">
        <v>37</v>
      </c>
    </row>
    <row r="93" spans="26:33" x14ac:dyDescent="0.25">
      <c r="Z93" s="6" t="str">
        <f t="shared" si="7"/>
        <v>ISRT,30,8F,CS,FOR 1x0.06M TUBE</v>
      </c>
      <c r="AA93" s="6" t="s">
        <v>179</v>
      </c>
      <c r="AB93" s="6" t="s">
        <v>129</v>
      </c>
      <c r="AC93" s="6">
        <v>30</v>
      </c>
      <c r="AD93" s="18" t="s">
        <v>130</v>
      </c>
      <c r="AE93" s="6" t="s">
        <v>131</v>
      </c>
      <c r="AF93" s="6" t="s">
        <v>291</v>
      </c>
      <c r="AG93" s="6" t="s">
        <v>37</v>
      </c>
    </row>
    <row r="94" spans="26:33" x14ac:dyDescent="0.25">
      <c r="Z94" s="6" t="str">
        <f t="shared" si="7"/>
        <v>ISRT,30,8F,CS,FOR 1x0.065A TUBE</v>
      </c>
      <c r="AA94" s="6" t="s">
        <v>226</v>
      </c>
      <c r="AB94" s="6" t="s">
        <v>129</v>
      </c>
      <c r="AC94" s="6">
        <v>30</v>
      </c>
      <c r="AD94" s="18" t="s">
        <v>130</v>
      </c>
      <c r="AE94" s="6" t="s">
        <v>131</v>
      </c>
      <c r="AF94" s="6" t="s">
        <v>292</v>
      </c>
      <c r="AG94" s="6" t="s">
        <v>37</v>
      </c>
    </row>
    <row r="95" spans="26:33" x14ac:dyDescent="0.25">
      <c r="Z95" s="6" t="str">
        <f t="shared" si="7"/>
        <v>ISRT,30,8F,CS,FOR 1x0.085M TUBE</v>
      </c>
      <c r="AA95" s="6" t="s">
        <v>171</v>
      </c>
      <c r="AB95" s="6" t="s">
        <v>129</v>
      </c>
      <c r="AC95" s="6">
        <v>30</v>
      </c>
      <c r="AD95" s="18" t="s">
        <v>130</v>
      </c>
      <c r="AE95" s="6" t="s">
        <v>131</v>
      </c>
      <c r="AF95" s="6" t="s">
        <v>293</v>
      </c>
      <c r="AG95" s="6" t="s">
        <v>37</v>
      </c>
    </row>
    <row r="96" spans="26:33" x14ac:dyDescent="0.25">
      <c r="Z96" s="6" t="str">
        <f t="shared" si="7"/>
        <v>ISRT,32,8F,316,FOR 1x0.065A TUBE</v>
      </c>
      <c r="AA96" s="6" t="s">
        <v>173</v>
      </c>
      <c r="AB96" s="6" t="s">
        <v>129</v>
      </c>
      <c r="AC96" s="6">
        <v>32</v>
      </c>
      <c r="AD96" s="18" t="s">
        <v>130</v>
      </c>
      <c r="AE96" s="6">
        <v>316</v>
      </c>
      <c r="AF96" s="6" t="s">
        <v>292</v>
      </c>
      <c r="AG96" s="6" t="s">
        <v>37</v>
      </c>
    </row>
    <row r="97" spans="26:33" x14ac:dyDescent="0.25">
      <c r="Z97" s="6" t="str">
        <f t="shared" si="7"/>
        <v>ISRT,34,8F,CS,FOR 1x0.06M TUBE</v>
      </c>
      <c r="AA97" s="6" t="s">
        <v>166</v>
      </c>
      <c r="AB97" s="6" t="s">
        <v>129</v>
      </c>
      <c r="AC97" s="6">
        <v>34</v>
      </c>
      <c r="AD97" s="18" t="s">
        <v>130</v>
      </c>
      <c r="AE97" s="6" t="s">
        <v>131</v>
      </c>
      <c r="AF97" s="6" t="s">
        <v>291</v>
      </c>
      <c r="AG97" s="6" t="s">
        <v>37</v>
      </c>
    </row>
    <row r="98" spans="26:33" x14ac:dyDescent="0.25">
      <c r="Z98" s="6" t="str">
        <f t="shared" si="7"/>
        <v>ISRT,36,8F,316SS,FOR 1x0.065A TUBE</v>
      </c>
      <c r="AA98" s="6" t="s">
        <v>180</v>
      </c>
      <c r="AB98" s="6" t="s">
        <v>129</v>
      </c>
      <c r="AC98" s="6">
        <v>36</v>
      </c>
      <c r="AD98" s="18" t="s">
        <v>130</v>
      </c>
      <c r="AE98" s="6" t="s">
        <v>47</v>
      </c>
      <c r="AF98" s="6" t="s">
        <v>292</v>
      </c>
      <c r="AG98" s="6" t="s">
        <v>37</v>
      </c>
    </row>
    <row r="99" spans="26:33" x14ac:dyDescent="0.25">
      <c r="Z99" s="6" t="str">
        <f t="shared" si="7"/>
        <v>ISRT,40,8F,316,FOR 1x0.065A TUBE</v>
      </c>
      <c r="AA99" s="6" t="s">
        <v>185</v>
      </c>
      <c r="AB99" s="6" t="s">
        <v>129</v>
      </c>
      <c r="AC99" s="6">
        <v>40</v>
      </c>
      <c r="AD99" s="18" t="s">
        <v>130</v>
      </c>
      <c r="AE99" s="6">
        <v>316</v>
      </c>
      <c r="AF99" s="6" t="s">
        <v>292</v>
      </c>
      <c r="AG99" s="6" t="s">
        <v>37</v>
      </c>
    </row>
    <row r="100" spans="26:33" x14ac:dyDescent="0.25">
      <c r="Z100" s="6" t="str">
        <f t="shared" si="7"/>
        <v>ISRT,50,8F,CS,FOR 1x0.06M TUBE</v>
      </c>
      <c r="AA100" s="6" t="s">
        <v>182</v>
      </c>
      <c r="AB100" s="6" t="s">
        <v>129</v>
      </c>
      <c r="AC100" s="6">
        <v>50</v>
      </c>
      <c r="AD100" s="18" t="s">
        <v>130</v>
      </c>
      <c r="AE100" s="6" t="s">
        <v>131</v>
      </c>
      <c r="AF100" s="6" t="s">
        <v>291</v>
      </c>
      <c r="AG100" s="6" t="s">
        <v>37</v>
      </c>
    </row>
    <row r="101" spans="26:33" x14ac:dyDescent="0.25">
      <c r="Z101" s="6" t="s">
        <v>46</v>
      </c>
      <c r="AA101" s="6" t="s">
        <v>46</v>
      </c>
      <c r="AB101" s="6" t="s">
        <v>46</v>
      </c>
      <c r="AC101" s="6" t="s">
        <v>46</v>
      </c>
      <c r="AD101" s="18" t="s">
        <v>46</v>
      </c>
      <c r="AE101" s="6" t="s">
        <v>46</v>
      </c>
      <c r="AF101" s="6" t="s">
        <v>301</v>
      </c>
      <c r="AG101" s="6" t="s">
        <v>46</v>
      </c>
    </row>
  </sheetData>
  <sortState xmlns:xlrd2="http://schemas.microsoft.com/office/spreadsheetml/2017/richdata2" ref="Z7:AG104">
    <sortCondition ref="AC7:AC104"/>
    <sortCondition ref="AE7:AE104"/>
    <sortCondition ref="AF7:AF10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Data</vt:lpstr>
      <vt:lpstr>Accelerator_PartNo_Table</vt:lpstr>
      <vt:lpstr>Acelerator_Material_List</vt:lpstr>
      <vt:lpstr>Acelerator_Material_Table</vt:lpstr>
      <vt:lpstr>Family</vt:lpstr>
      <vt:lpstr>JobNumber</vt:lpstr>
      <vt:lpstr>Retarder_Guage_Table</vt:lpstr>
      <vt:lpstr>Retarder_Material_List</vt:lpstr>
      <vt:lpstr>Retarder_Material_Table</vt:lpstr>
      <vt:lpstr>Retarder_PartNo_Table</vt:lpstr>
      <vt:lpstr>Retarder_Width_List</vt:lpstr>
      <vt:lpstr>Tube_Wall_Type_Table</vt:lpstr>
      <vt:lpstr>WireCore_Material_List</vt:lpstr>
      <vt:lpstr>WireCore_Material_Table</vt:lpstr>
      <vt:lpstr>WireCore_PartNo_Table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2018-04-21T15:19:44Z</dcterms:created>
  <dcterms:modified xsi:type="dcterms:W3CDTF">2023-11-01T20:31:01Z</dcterms:modified>
</cp:coreProperties>
</file>