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xr:revisionPtr revIDLastSave="0" documentId="8_{849F40BA-681C-40BB-9AFF-61E8F25832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_SWX" sheetId="3" state="veryHidden" r:id="rId2"/>
    <sheet name="Data" sheetId="2" state="hidden" r:id="rId3"/>
  </sheets>
  <definedNames>
    <definedName name="_SWX_0">_SWX!$A$2:$A$659</definedName>
    <definedName name="_SWX_1">_SWX!$B$2:$B$49</definedName>
    <definedName name="_SWX_2">_SWX!$C$2:$C$258</definedName>
    <definedName name="_SWX_3">_SWX!$D$2:$D$31</definedName>
    <definedName name="_SWX_4">_SWX!$E$2:$E$258</definedName>
    <definedName name="_SWX_5">_SWX!$F$2:$F$31</definedName>
    <definedName name="_SWX_6">_SWX!$G$2:$G$659</definedName>
    <definedName name="_SWX_7">_SWX!$H$2:$H$49</definedName>
    <definedName name="_SWX_8">_SWX!$I$2:$I$29</definedName>
    <definedName name="Bottom_of_Box_Location_Front">Sheet1!$BK$6</definedName>
    <definedName name="Bottom_of_Box_Location_Rear">Sheet1!$BL$6</definedName>
    <definedName name="COMB_Tube_Insert_Type">Sheet1!$AV$6</definedName>
    <definedName name="Family">Sheet1!$A$5</definedName>
    <definedName name="Filler_Thk">Sheet1!$BQ$6</definedName>
    <definedName name="Gasket_Materials_List">Data!$AA$5:$AA$11</definedName>
    <definedName name="HDR_TP_Thk_Front">Sheet1!$BI$6</definedName>
    <definedName name="HDR_TP_Thk_Rear">Sheet1!$BJ$6</definedName>
    <definedName name="Header_Support_Location_Front">Sheet1!$BO$6</definedName>
    <definedName name="Header_Support_Location_Rear">Sheet1!$BP$6</definedName>
    <definedName name="Job_No">Sheet1!$J$2</definedName>
    <definedName name="KAMMPROGasket_Materials_List">Data!$AC$5:$AC$7</definedName>
    <definedName name="LL_Type">Sheet1!$AD$6</definedName>
    <definedName name="LL_Type_Ref_Table">Data!$O$5:$Q$8</definedName>
    <definedName name="NPT_Plug_Materials_List">Data!$S$5:$S$7</definedName>
    <definedName name="Plug_Dia_List">Data!$Y$5:$Y$11</definedName>
    <definedName name="Plug_Length_Front">Sheet1!$J$6</definedName>
    <definedName name="Plug_Length_List">Data!$W$5:$W$20</definedName>
    <definedName name="Plug_Length_Rear">Sheet1!$K$6</definedName>
    <definedName name="Plug_Material">Sheet1!$I$6</definedName>
    <definedName name="Plug_Materials_List">Data!$U$5:$U$13</definedName>
    <definedName name="Plug_Type">Sheet1!$H$6</definedName>
    <definedName name="Plug_Type_Ref">Sheet1!$G$6</definedName>
    <definedName name="ProductLine">Sheet1!$B$6</definedName>
    <definedName name="Section_No">Sheet1!$C$2</definedName>
    <definedName name="SF_Width">Sheet1!$AZ$6</definedName>
    <definedName name="Top_of_Box_Location_Front">Sheet1!$BM$6</definedName>
    <definedName name="Top_of_Box_Location_Rear">Sheet1!$BN$6</definedName>
    <definedName name="TS_TYPE">Sheet1!$R$6</definedName>
    <definedName name="TS_Type_List">Data!$AG$5:$AG$33</definedName>
    <definedName name="TSS_in_SF?">Sheet1!$Q$6</definedName>
    <definedName name="TTS_List">Data!$I$5:$I$12</definedName>
    <definedName name="TTS_Table">Data!$H$5:$I$12</definedName>
    <definedName name="Tube_Dia">Sheet1!$F$6</definedName>
    <definedName name="Tube_Insert_List">Data!$AE$5:$AE$9</definedName>
    <definedName name="Tube_Insert_Type">Sheet1!$N$6</definedName>
    <definedName name="Tube_Spacers?">Sheet1!$O$6</definedName>
    <definedName name="Tube_Support_Type_List">Data!$K$5:$K$9</definedName>
    <definedName name="Tube_Support_Type_Table">Data!$K$5:$M$9</definedName>
    <definedName name="Tube_Table">Data!$B$5:$F$12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D6" i="2"/>
  <c r="E5" i="2"/>
  <c r="D5" i="2"/>
  <c r="M11" i="1"/>
  <c r="ER7" i="1"/>
  <c r="CP7" i="1"/>
  <c r="CO7" i="1"/>
  <c r="CN7" i="1"/>
  <c r="CM7" i="1"/>
  <c r="CL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N7" i="1"/>
  <c r="AL7" i="1"/>
  <c r="AK7" i="1"/>
  <c r="AJ7" i="1"/>
  <c r="AI7" i="1"/>
  <c r="AH7" i="1"/>
  <c r="AC7" i="1"/>
  <c r="R7" i="1"/>
  <c r="P7" i="1"/>
  <c r="O7" i="1"/>
  <c r="N7" i="1"/>
  <c r="L7" i="1"/>
  <c r="I7" i="1"/>
  <c r="G7" i="1"/>
  <c r="F7" i="1"/>
  <c r="E7" i="1"/>
  <c r="D7" i="1"/>
  <c r="C7" i="1"/>
  <c r="CW6" i="1"/>
  <c r="CW7" i="1" s="1"/>
  <c r="CV6" i="1"/>
  <c r="CV7" i="1" s="1"/>
  <c r="CT6" i="1"/>
  <c r="CU6" i="1" s="1"/>
  <c r="CU7" i="1" s="1"/>
  <c r="CR6" i="1"/>
  <c r="CR7" i="1" s="1"/>
  <c r="CQ6" i="1"/>
  <c r="CQ7" i="1" s="1"/>
  <c r="CK6" i="1"/>
  <c r="CK7" i="1" s="1"/>
  <c r="CJ6" i="1"/>
  <c r="CJ7" i="1" s="1"/>
  <c r="CI6" i="1"/>
  <c r="CI7" i="1" s="1"/>
  <c r="CH6" i="1"/>
  <c r="CH7" i="1" s="1"/>
  <c r="CG6" i="1"/>
  <c r="CG7" i="1" s="1"/>
  <c r="CC6" i="1"/>
  <c r="CC7" i="1" s="1"/>
  <c r="CB6" i="1"/>
  <c r="CB7" i="1" s="1"/>
  <c r="CA6" i="1"/>
  <c r="CA7" i="1" s="1"/>
  <c r="BY6" i="1"/>
  <c r="BY7" i="1" s="1"/>
  <c r="BX6" i="1"/>
  <c r="BX7" i="1" s="1"/>
  <c r="BW6" i="1"/>
  <c r="BW7" i="1" s="1"/>
  <c r="BV6" i="1"/>
  <c r="BT6" i="1" s="1"/>
  <c r="BR6" i="1"/>
  <c r="BR7" i="1" s="1"/>
  <c r="AY6" i="1"/>
  <c r="AY7" i="1" s="1"/>
  <c r="AX6" i="1"/>
  <c r="AX7" i="1" s="1"/>
  <c r="AV6" i="1"/>
  <c r="AV7" i="1" s="1"/>
  <c r="AP6" i="1"/>
  <c r="AQ6" i="1" s="1"/>
  <c r="AQ7" i="1" s="1"/>
  <c r="AO6" i="1"/>
  <c r="FG6" i="1" s="1"/>
  <c r="FG7" i="1" s="1"/>
  <c r="AM6" i="1"/>
  <c r="AM7" i="1" s="1"/>
  <c r="AD6" i="1"/>
  <c r="AD7" i="1" s="1"/>
  <c r="Q6" i="1"/>
  <c r="R8" i="1" s="1"/>
  <c r="M6" i="1"/>
  <c r="M7" i="1" s="1"/>
  <c r="H6" i="1"/>
  <c r="AS9" i="1" s="1"/>
  <c r="B6" i="1"/>
  <c r="B8" i="1" s="1"/>
  <c r="A2" i="1"/>
  <c r="B2" i="1" s="1"/>
  <c r="BZ6" i="1" l="1"/>
  <c r="BZ7" i="1" s="1"/>
  <c r="CS6" i="1"/>
  <c r="CS7" i="1" s="1"/>
  <c r="S6" i="1"/>
  <c r="T6" i="1" s="1"/>
  <c r="T7" i="1" s="1"/>
  <c r="W6" i="1"/>
  <c r="Z6" i="1" s="1"/>
  <c r="Z7" i="1" s="1"/>
  <c r="DP6" i="1"/>
  <c r="DP7" i="1" s="1"/>
  <c r="BT7" i="1"/>
  <c r="BU6" i="1"/>
  <c r="BU7" i="1" s="1"/>
  <c r="CX6" i="1"/>
  <c r="CX7" i="1" s="1"/>
  <c r="FH6" i="1"/>
  <c r="FH7" i="1" s="1"/>
  <c r="Q7" i="1"/>
  <c r="AO7" i="1"/>
  <c r="CG8" i="1"/>
  <c r="AE6" i="1"/>
  <c r="FO6" i="1"/>
  <c r="FO7" i="1" s="1"/>
  <c r="DK6" i="1"/>
  <c r="FI6" i="1"/>
  <c r="FI7" i="1" s="1"/>
  <c r="AP7" i="1"/>
  <c r="A9" i="1"/>
  <c r="FC6" i="1"/>
  <c r="FC7" i="1" s="1"/>
  <c r="Y6" i="1"/>
  <c r="Y7" i="1" s="1"/>
  <c r="CZ6" i="1"/>
  <c r="DL6" i="1"/>
  <c r="FJ6" i="1"/>
  <c r="FJ7" i="1" s="1"/>
  <c r="S7" i="1"/>
  <c r="D9" i="1"/>
  <c r="AS6" i="1"/>
  <c r="DM6" i="1"/>
  <c r="FK6" i="1"/>
  <c r="FK7" i="1" s="1"/>
  <c r="H7" i="1"/>
  <c r="AQ9" i="1"/>
  <c r="C2" i="1"/>
  <c r="EI6" i="1" s="1"/>
  <c r="U6" i="1"/>
  <c r="U7" i="1" s="1"/>
  <c r="J2" i="1"/>
  <c r="V6" i="1"/>
  <c r="V7" i="1" s="1"/>
  <c r="J6" i="1"/>
  <c r="AA6" i="1"/>
  <c r="DB6" i="1"/>
  <c r="FL6" i="1"/>
  <c r="FL7" i="1" s="1"/>
  <c r="EM6" i="1"/>
  <c r="EM7" i="1" s="1"/>
  <c r="FM6" i="1"/>
  <c r="FM7" i="1" s="1"/>
  <c r="J11" i="1"/>
  <c r="FD6" i="1"/>
  <c r="FD7" i="1" s="1"/>
  <c r="FP6" i="1"/>
  <c r="FP7" i="1" s="1"/>
  <c r="BV7" i="1"/>
  <c r="CT7" i="1"/>
  <c r="FN6" i="1"/>
  <c r="FN7" i="1" s="1"/>
  <c r="CD6" i="1"/>
  <c r="CD7" i="1" s="1"/>
  <c r="FE6" i="1"/>
  <c r="FE7" i="1" s="1"/>
  <c r="B7" i="1"/>
  <c r="BS6" i="1"/>
  <c r="BS7" i="1" s="1"/>
  <c r="CE6" i="1"/>
  <c r="DH6" i="1"/>
  <c r="FF6" i="1"/>
  <c r="FF7" i="1" s="1"/>
  <c r="DQ6" i="1" l="1"/>
  <c r="X6" i="1"/>
  <c r="X7" i="1" s="1"/>
  <c r="W7" i="1"/>
  <c r="EL6" i="1"/>
  <c r="EL7" i="1" s="1"/>
  <c r="EK6" i="1"/>
  <c r="EK7" i="1" s="1"/>
  <c r="EJ6" i="1"/>
  <c r="EI7" i="1"/>
  <c r="EE6" i="1"/>
  <c r="DK7" i="1"/>
  <c r="AF6" i="1"/>
  <c r="AE7" i="1"/>
  <c r="DR6" i="1"/>
  <c r="DR7" i="1" s="1"/>
  <c r="DQ7" i="1"/>
  <c r="EG6" i="1"/>
  <c r="DL7" i="1"/>
  <c r="K11" i="1"/>
  <c r="J7" i="1"/>
  <c r="K6" i="1"/>
  <c r="DF6" i="1"/>
  <c r="DA6" i="1"/>
  <c r="DA7" i="1" s="1"/>
  <c r="CZ7" i="1"/>
  <c r="CY6" i="1"/>
  <c r="CY7" i="1" s="1"/>
  <c r="AR6" i="1"/>
  <c r="AR7" i="1" s="1"/>
  <c r="FL5" i="1"/>
  <c r="FH5" i="1"/>
  <c r="FG5" i="1"/>
  <c r="FF5" i="1"/>
  <c r="FP5" i="1"/>
  <c r="FO5" i="1"/>
  <c r="FC5" i="1"/>
  <c r="FN5" i="1"/>
  <c r="FM5" i="1"/>
  <c r="FK5" i="1"/>
  <c r="FJ5" i="1"/>
  <c r="FI5" i="1"/>
  <c r="FE5" i="1"/>
  <c r="FD5" i="1"/>
  <c r="CF6" i="1"/>
  <c r="CF7" i="1" s="1"/>
  <c r="CE7" i="1"/>
  <c r="AA7" i="1"/>
  <c r="AB6" i="1"/>
  <c r="AB7" i="1" s="1"/>
  <c r="DI6" i="1"/>
  <c r="DI7" i="1" s="1"/>
  <c r="DH7" i="1"/>
  <c r="DS6" i="1"/>
  <c r="EA6" i="1"/>
  <c r="DJ6" i="1"/>
  <c r="DO6" i="1"/>
  <c r="DO7" i="1" s="1"/>
  <c r="DN6" i="1"/>
  <c r="DN7" i="1" s="1"/>
  <c r="DM7" i="1"/>
  <c r="DG6" i="1"/>
  <c r="DC6" i="1"/>
  <c r="DB7" i="1"/>
  <c r="AU6" i="1"/>
  <c r="AU7" i="1" s="1"/>
  <c r="AS7" i="1"/>
  <c r="DG7" i="1" l="1"/>
  <c r="DX6" i="1"/>
  <c r="AG6" i="1"/>
  <c r="AG7" i="1" s="1"/>
  <c r="AF7" i="1"/>
  <c r="EF6" i="1"/>
  <c r="EF7" i="1" s="1"/>
  <c r="EE7" i="1"/>
  <c r="EA7" i="1"/>
  <c r="EB6" i="1"/>
  <c r="EB7" i="1" s="1"/>
  <c r="DU6" i="1"/>
  <c r="DF7" i="1"/>
  <c r="EC6" i="1"/>
  <c r="DJ7" i="1"/>
  <c r="K7" i="1"/>
  <c r="AT6" i="1"/>
  <c r="AT7" i="1" s="1"/>
  <c r="EN6" i="1"/>
  <c r="EN7" i="1" s="1"/>
  <c r="EJ7" i="1"/>
  <c r="DC7" i="1"/>
  <c r="DD6" i="1"/>
  <c r="EG7" i="1"/>
  <c r="EH6" i="1"/>
  <c r="EH7" i="1" s="1"/>
  <c r="DT6" i="1"/>
  <c r="DT7" i="1" s="1"/>
  <c r="DS7" i="1"/>
  <c r="ED6" i="1" l="1"/>
  <c r="ED7" i="1" s="1"/>
  <c r="EC7" i="1"/>
  <c r="DE6" i="1"/>
  <c r="DE7" i="1" s="1"/>
  <c r="DD7" i="1"/>
  <c r="DU7" i="1"/>
  <c r="DW6" i="1"/>
  <c r="DW7" i="1" s="1"/>
  <c r="DV6" i="1"/>
  <c r="DV7" i="1" s="1"/>
  <c r="DY6" i="1"/>
  <c r="DX7" i="1"/>
  <c r="DZ6" i="1" l="1"/>
  <c r="DZ7" i="1" s="1"/>
  <c r="DY7" i="1"/>
</calcChain>
</file>

<file path=xl/sharedStrings.xml><?xml version="1.0" encoding="utf-8"?>
<sst xmlns="http://schemas.openxmlformats.org/spreadsheetml/2006/main" count="2472" uniqueCount="1104">
  <si>
    <t>Tube Dia@Tube Sizes</t>
  </si>
  <si>
    <t>Default</t>
  </si>
  <si>
    <t>$Configuration@Plug&lt;1&gt;</t>
  </si>
  <si>
    <t>$User_Notes</t>
  </si>
  <si>
    <t>Plug Size</t>
  </si>
  <si>
    <t>Plug Material</t>
  </si>
  <si>
    <t>SA105</t>
  </si>
  <si>
    <t>Tube_Dia_List</t>
  </si>
  <si>
    <t>End Of List</t>
  </si>
  <si>
    <t>Gasket Material</t>
  </si>
  <si>
    <t>A366(C1010)</t>
  </si>
  <si>
    <t>0.75 ID x 1 OD x 0.06</t>
  </si>
  <si>
    <t>Gasket Size</t>
  </si>
  <si>
    <t>- NPT Plug</t>
  </si>
  <si>
    <t>0.5-14NPT [SA105]</t>
  </si>
  <si>
    <t>0.5-14NPT [B16-BRASS]</t>
  </si>
  <si>
    <t>Carbon Steel [SA105] - Shoulder Plug</t>
  </si>
  <si>
    <t>0.75 x 0.875 [SA105]</t>
  </si>
  <si>
    <t>0.75 x 1 [SA105]</t>
  </si>
  <si>
    <t>0.75 x 1.125 [SA105]</t>
  </si>
  <si>
    <t>0.75 x 1.25 [SA105]</t>
  </si>
  <si>
    <t>0.75 x 1.375 [SA105]</t>
  </si>
  <si>
    <t>0.75 x 1.5 [SA105]</t>
  </si>
  <si>
    <t>0.75 x 1.625 [SA105]</t>
  </si>
  <si>
    <t>0.75 x 1.75 [SA105]</t>
  </si>
  <si>
    <t>0.75 x 1.875 [SA105]</t>
  </si>
  <si>
    <t>0.75 x 2 [SA105]</t>
  </si>
  <si>
    <t>0.875 x 0.875 [SA105]</t>
  </si>
  <si>
    <t>0.875 x 1 [SA105]</t>
  </si>
  <si>
    <t>0.875 x 1.125 [SA105]</t>
  </si>
  <si>
    <t>0.875 x 1.25 [SA105]</t>
  </si>
  <si>
    <t>0.875 x 1.375 [SA105]</t>
  </si>
  <si>
    <t>0.875 x 1.5 [SA105]</t>
  </si>
  <si>
    <t>0.875 x 1.625 [SA105]</t>
  </si>
  <si>
    <t>0.875 x 1.75 [SA105]</t>
  </si>
  <si>
    <t>0.875 x 1.875 [SA105]</t>
  </si>
  <si>
    <t>0.875 x 2 [SA105]</t>
  </si>
  <si>
    <t>1.125 x 0.75 [SA105]</t>
  </si>
  <si>
    <t>1.125 x 0.875 [SA105]</t>
  </si>
  <si>
    <t>1.125 x 1 [SA105]</t>
  </si>
  <si>
    <t>1.125 x 1.125 [SA105]</t>
  </si>
  <si>
    <t>1.125 x 1.25 [SA105]</t>
  </si>
  <si>
    <t>1.125 x 1.375 [SA105]</t>
  </si>
  <si>
    <t>1.125 x 1.5 [SA105]</t>
  </si>
  <si>
    <t>1.125 x 1.625 [SA105]</t>
  </si>
  <si>
    <t>1.125 x 1.75 [SA105]</t>
  </si>
  <si>
    <t>1.125 x 1.875 [SA105]</t>
  </si>
  <si>
    <t>1.125 x 2 [SA105]</t>
  </si>
  <si>
    <t>1.375 x 0.875 [SA105]</t>
  </si>
  <si>
    <t>1.375 x 1 [SA105]</t>
  </si>
  <si>
    <t>1.375 x 1.125 [SA105]</t>
  </si>
  <si>
    <t>1.375 x 1.25 [SA105]</t>
  </si>
  <si>
    <t>1.375 x 1.375 [SA105]</t>
  </si>
  <si>
    <t>1.375 x 1.5 [SA105]</t>
  </si>
  <si>
    <t>1.375 x 1.625 [SA105]</t>
  </si>
  <si>
    <t>1.375 x 1.75 [SA105]</t>
  </si>
  <si>
    <t>1.375 x 1.875 [SA105]</t>
  </si>
  <si>
    <t>1.375 x 2 [SA105]</t>
  </si>
  <si>
    <t>1.625 x 1 [SA105]</t>
  </si>
  <si>
    <t>1.625 x 1.125 [SA105]</t>
  </si>
  <si>
    <t>1.625 x 1.25 [SA105]</t>
  </si>
  <si>
    <t>1.625 x 1.375 [SA105]</t>
  </si>
  <si>
    <t>1.625 x 1.5 [SA105]</t>
  </si>
  <si>
    <t>1.625 x 1.625 [SA105]</t>
  </si>
  <si>
    <t>1.625 x 1.75 [SA105]</t>
  </si>
  <si>
    <t>1.625 x 1.875 [SA105]</t>
  </si>
  <si>
    <t>1.625 x 2 [SA105]</t>
  </si>
  <si>
    <t>Duplex Stainless Steel [SA182 F51 S31803] - Shoulder Plug</t>
  </si>
  <si>
    <t>0.75 x 0.875 [SA182 F51 S31803]</t>
  </si>
  <si>
    <t>0.75 x 1 [SA182 F51 S31803]</t>
  </si>
  <si>
    <t>0.75 x 1.125 [SA182 F51 S31803]</t>
  </si>
  <si>
    <t>0.75 x 1.25 [SA182 F51 S31803]</t>
  </si>
  <si>
    <t>0.75 x 1.375 [SA182 F51 S31803]</t>
  </si>
  <si>
    <t>0.75 x 1.5 [SA182 F51 S31803]</t>
  </si>
  <si>
    <t>0.75 x 1.625 [SA182 F51 S31803]</t>
  </si>
  <si>
    <t>0.75 x 1.75 [SA182 F51 S31803]</t>
  </si>
  <si>
    <t>0.75 x 1.875 [SA182 F51 S31803]</t>
  </si>
  <si>
    <t>0.75 x 2 [SA182 F51 S31803]</t>
  </si>
  <si>
    <t>0.875 x 0.875 [SA182 F51 S31803]</t>
  </si>
  <si>
    <t>0.875 x 1 [SA182 F51 S31803]</t>
  </si>
  <si>
    <t>0.875 x 1.125 [SA182 F51 S31803]</t>
  </si>
  <si>
    <t>0.875 x 1.25 [SA182 F51 S31803]</t>
  </si>
  <si>
    <t>0.875 x 1.375 [SA182 F51 S31803]</t>
  </si>
  <si>
    <t>0.875 x 1.5 [SA182 F51 S31803]</t>
  </si>
  <si>
    <t>0.875 x 1.625 [SA182 F51 S31803]</t>
  </si>
  <si>
    <t>0.875 x 1.75 [SA182 F51 S31803]</t>
  </si>
  <si>
    <t>0.875 x 1.875 [SA182 F51 S31803]</t>
  </si>
  <si>
    <t>0.875 x 2 [SA182 F51 S31803]</t>
  </si>
  <si>
    <t>1.125 x 0.75 [SA182 F51 S31803]</t>
  </si>
  <si>
    <t>1.125 x 0.875 [SA182 F51 S31803]</t>
  </si>
  <si>
    <t>1.125 x 1 [SA182 F51 S31803]</t>
  </si>
  <si>
    <t>1.125 x 1.125 [SA182 F51 S31803]</t>
  </si>
  <si>
    <t>1.125 x 1.25 [SA182 F51 S31803]</t>
  </si>
  <si>
    <t>1.125 x 1.375 [SA182 F51 S31803]</t>
  </si>
  <si>
    <t>1.125 x 1.5 [SA182 F51 S31803]</t>
  </si>
  <si>
    <t>1.125 x 1.625 [SA182 F51 S31803]</t>
  </si>
  <si>
    <t>1.125 x 1.75 [SA182 F51 S31803]</t>
  </si>
  <si>
    <t>1.125 x 1.875 [SA182 F51 S31803]</t>
  </si>
  <si>
    <t>1.125 x 2 [SA182 F51 S31803]</t>
  </si>
  <si>
    <t>1.375 x 0.875 [SA182 F51 S31803]</t>
  </si>
  <si>
    <t>1.375 x 1 [SA182 F51 S31803]</t>
  </si>
  <si>
    <t>1.375 x 1.125 [SA182 F51 S31803]</t>
  </si>
  <si>
    <t>1.375 x 1.25 [SA182 F51 S31803]</t>
  </si>
  <si>
    <t>1.375 x 1.375 [SA182 F51 S31803]</t>
  </si>
  <si>
    <t>1.375 x 1.5 [SA182 F51 S31803]</t>
  </si>
  <si>
    <t>1.375 x 1.625 [SA182 F51 S31803]</t>
  </si>
  <si>
    <t>1.375 x 1.75 [SA182 F51 S31803]</t>
  </si>
  <si>
    <t>1.375 x 1.875 [SA182 F51 S31803]</t>
  </si>
  <si>
    <t>1.375 x 2 [SA182 F51 S31803]</t>
  </si>
  <si>
    <t>1.625 x 1 [SA182 F51 S31803]</t>
  </si>
  <si>
    <t>1.625 x 1.125 [SA182 F51 S31803]</t>
  </si>
  <si>
    <t>1.625 x 1.25 [SA182 F51 S31803]</t>
  </si>
  <si>
    <t>1.625 x 1.375 [SA182 F51 S31803]</t>
  </si>
  <si>
    <t>1.625 x 1.5 [SA182 F51 S31803]</t>
  </si>
  <si>
    <t>1.625 x 1.625 [SA182 F51 S31803]</t>
  </si>
  <si>
    <t>1.625 x 1.75 [SA182 F51 S31803]</t>
  </si>
  <si>
    <t>1.625 x 1.875 [SA182 F51 S31803]</t>
  </si>
  <si>
    <t>Carbon Steel [SA350 LF2] - Shoulder Plug</t>
  </si>
  <si>
    <t>0.75 x 0.875 [SA350 LF2]</t>
  </si>
  <si>
    <t>0.75 x 1 [SA350 LF2]</t>
  </si>
  <si>
    <t>0.75 x 1.125 [SA350 LF2]</t>
  </si>
  <si>
    <t>0.75 x 1.25 [SA350 LF2]</t>
  </si>
  <si>
    <t>0.75 x 1.375 [SA350 LF2]</t>
  </si>
  <si>
    <t>0.75 x 1.5 [SA350 LF2]</t>
  </si>
  <si>
    <t>0.75 x 1.625 [SA350 LF2]</t>
  </si>
  <si>
    <t>0.75 x 1.75 [SA350 LF2]</t>
  </si>
  <si>
    <t>0.75 x 1.875 [SA350 LF2]</t>
  </si>
  <si>
    <t>0.75 x 2 [SA350 LF2]</t>
  </si>
  <si>
    <t>0.875 x 0.875 [SA350 LF2]</t>
  </si>
  <si>
    <t>0.875 x 1 [SA350 LF2]</t>
  </si>
  <si>
    <t>0.875 x 1.125 [SA350 LF2]</t>
  </si>
  <si>
    <t>0.875 x 1.25 [SA350 LF2]</t>
  </si>
  <si>
    <t>0.875 x 1.375 [SA350 LF2]</t>
  </si>
  <si>
    <t>0.875 x 1.5 [SA350 LF2]</t>
  </si>
  <si>
    <t>0.875 x 1.625 [SA350 LF2]</t>
  </si>
  <si>
    <t>0.875 x 1.75 [SA350 LF2]</t>
  </si>
  <si>
    <t>0.875 x 1.875 [SA350 LF2]</t>
  </si>
  <si>
    <t>0.875 x 2 [SA350 LF2]</t>
  </si>
  <si>
    <t>1.125 x 0.75 [SA350 LF2]</t>
  </si>
  <si>
    <t>1.125 x 0.875 [SA350 LF2]</t>
  </si>
  <si>
    <t>1.125 x 1 [SA350 LF2]</t>
  </si>
  <si>
    <t>1.125 x 1.125 [SA350 LF2]</t>
  </si>
  <si>
    <t>1.125 x 1.25 [SA350 LF2]</t>
  </si>
  <si>
    <t>1.125 x 1.375 [SA350 LF2]</t>
  </si>
  <si>
    <t>1.125 x 1.5 [SA350 LF2]</t>
  </si>
  <si>
    <t>1.125 x 1.625 [SA350 LF2]</t>
  </si>
  <si>
    <t>1.125 x 1.75 [SA350 LF2]</t>
  </si>
  <si>
    <t>1.125 x 1.875 [SA350 LF2]</t>
  </si>
  <si>
    <t>1.125 x 2 [SA350 LF2]</t>
  </si>
  <si>
    <t>1.375 x 0.875 [SA350 LF2]</t>
  </si>
  <si>
    <t>1.375 x 1 [SA350 LF2]</t>
  </si>
  <si>
    <t>1.375 x 1.125 [SA350 LF2]</t>
  </si>
  <si>
    <t>1.375 x 1.25 [SA350 LF2]</t>
  </si>
  <si>
    <t>1.375 x 1.375 [SA350 LF2]</t>
  </si>
  <si>
    <t>1.375 x 1.5 [SA350 LF2]</t>
  </si>
  <si>
    <t>1.375 x 1.625 [SA350 LF2]</t>
  </si>
  <si>
    <t>1.375 x 1.75 [SA350 LF2]</t>
  </si>
  <si>
    <t>1.375 x 1.875 [SA350 LF2]</t>
  </si>
  <si>
    <t>1.375 x 2 [SA350 LF2]</t>
  </si>
  <si>
    <t>1.625 x 1 [SA350 LF2]</t>
  </si>
  <si>
    <t>1.625 x 1.125 [SA350 LF2]</t>
  </si>
  <si>
    <t>1.625 x 1.25 [SA350 LF2]</t>
  </si>
  <si>
    <t>1.625 x 1.375 [SA350 LF2]</t>
  </si>
  <si>
    <t>1.625 x 1.5 [SA350 LF2]</t>
  </si>
  <si>
    <t>1.625 x 1.625 [SA350 LF2]</t>
  </si>
  <si>
    <t>1.625 x 1.75 [SA350 LF2]</t>
  </si>
  <si>
    <t>1.625 x 1.875 [SA350 LF2]</t>
  </si>
  <si>
    <t>1.625 x 2 [SA350 LF2]</t>
  </si>
  <si>
    <t>Stainless Steel [304L SS] - Shoulder Plug</t>
  </si>
  <si>
    <t>0.75 x 0.875 [304L SS]</t>
  </si>
  <si>
    <t>0.75 x 1 [304L SS]</t>
  </si>
  <si>
    <t>0.75 x 1.125 [304L SS]</t>
  </si>
  <si>
    <t>0.75 x 1.25 [304L SS]</t>
  </si>
  <si>
    <t>0.75 x 1.375 [304L SS]</t>
  </si>
  <si>
    <t>0.75 x 1.5 [304L SS]</t>
  </si>
  <si>
    <t>0.75 x 1.625 [304L SS]</t>
  </si>
  <si>
    <t>0.75 x 1.75 [304L SS]</t>
  </si>
  <si>
    <t>0.75 x 1.875 [304L SS]</t>
  </si>
  <si>
    <t>0.75 x 2 [304L SS]</t>
  </si>
  <si>
    <t>0.875 x 0.875 [304L SS]</t>
  </si>
  <si>
    <t>0.875 x 1 [304L SS]</t>
  </si>
  <si>
    <t>0.875 x 1.125 [304L SS]</t>
  </si>
  <si>
    <t>0.875 x 1.25 [304L SS]</t>
  </si>
  <si>
    <t>0.875 x 1.375 [304L SS]</t>
  </si>
  <si>
    <t>0.875 x 1.5 [304L SS]</t>
  </si>
  <si>
    <t>0.875 x 1.625 [304L SS]</t>
  </si>
  <si>
    <t>0.875 x 1.75 [304L SS]</t>
  </si>
  <si>
    <t>0.875 x 1.875 [304L SS]</t>
  </si>
  <si>
    <t>0.875 x 2 [304L SS]</t>
  </si>
  <si>
    <t>1.125 x 0.75 [304L SS]</t>
  </si>
  <si>
    <t>1.125 x 0.875 [304L SS]</t>
  </si>
  <si>
    <t>1.125 x 1 [304L SS]</t>
  </si>
  <si>
    <t>1.125 x 1.125 [304L SS]</t>
  </si>
  <si>
    <t>1.125 x 1.25 [304L SS]</t>
  </si>
  <si>
    <t>1.125 x 1.375 [304L SS]</t>
  </si>
  <si>
    <t>1.125 x 1.5 [304L SS]</t>
  </si>
  <si>
    <t>1.125 x 1.625 [304L SS]</t>
  </si>
  <si>
    <t>1.125 x 1.75 [304L SS]</t>
  </si>
  <si>
    <t>1.125 x 1.875 [304L SS]</t>
  </si>
  <si>
    <t>1.125 x 2 [304L SS]</t>
  </si>
  <si>
    <t>1.375 x 0.875 [304L SS]</t>
  </si>
  <si>
    <t>1.375 x 1 [304L SS]</t>
  </si>
  <si>
    <t>1.375 x 1.125 [304L SS]</t>
  </si>
  <si>
    <t>1.375 x 1.25 [304L SS]</t>
  </si>
  <si>
    <t>1.375 x 1.375 [304L SS]</t>
  </si>
  <si>
    <t>1.375 x 1.5 [304L SS]</t>
  </si>
  <si>
    <t>1.375 x 1.625 [304L SS]</t>
  </si>
  <si>
    <t>1.375 x 1.75 [304L SS]</t>
  </si>
  <si>
    <t>1.375 x 1.875 [304L SS]</t>
  </si>
  <si>
    <t>1.375 x 2 [304L SS]</t>
  </si>
  <si>
    <t>1.625 x 1 [304L SS]</t>
  </si>
  <si>
    <t>1.625 x 1.125 [304L SS]</t>
  </si>
  <si>
    <t>1.625 x 1.25 [304L SS]</t>
  </si>
  <si>
    <t>1.625 x 1.375 [304L SS]</t>
  </si>
  <si>
    <t>1.625 x 1.5 [304L SS]</t>
  </si>
  <si>
    <t>1.625 x 1.625 [304L SS]</t>
  </si>
  <si>
    <t>1.625 x 1.75 [304L SS]</t>
  </si>
  <si>
    <t>1.625 x 1.875 [304L SS]</t>
  </si>
  <si>
    <t>1.625 x 2 [304L SS]</t>
  </si>
  <si>
    <t>Stainless Steel [316 SS] - Shoulder Plug</t>
  </si>
  <si>
    <t>0.75 x 0.875 [316 SS]</t>
  </si>
  <si>
    <t>0.75 x 1 [316 SS]</t>
  </si>
  <si>
    <t>0.75 x 1.125 [316 SS]</t>
  </si>
  <si>
    <t>0.75 x 1.25 [316 SS]</t>
  </si>
  <si>
    <t>0.75 x 1.375 [316 SS]</t>
  </si>
  <si>
    <t>0.75 x 1.5 [316 SS]</t>
  </si>
  <si>
    <t>0.75 x 1.625 [316 SS]</t>
  </si>
  <si>
    <t>0.75 x 1.75 [316 SS]</t>
  </si>
  <si>
    <t>0.75 x 1.875 [316 SS]</t>
  </si>
  <si>
    <t>0.75 x 2 [316 SS]</t>
  </si>
  <si>
    <t>0.875 x 0.875 [316 SS]</t>
  </si>
  <si>
    <t>0.875 x 1 [316 SS]</t>
  </si>
  <si>
    <t>0.875 x 1.125 [316 SS]</t>
  </si>
  <si>
    <t>0.875 x 1.25 [316 SS]</t>
  </si>
  <si>
    <t>0.875 x 1.375 [316 SS]</t>
  </si>
  <si>
    <t>0.875 x 1.5 [316 SS]</t>
  </si>
  <si>
    <t>0.875 x 1.625 [316 SS]</t>
  </si>
  <si>
    <t>0.875 x 1.75 [316 SS]</t>
  </si>
  <si>
    <t>0.875 x 1.875 [316 SS]</t>
  </si>
  <si>
    <t>0.875 x 2 [316 SS]</t>
  </si>
  <si>
    <t>1.125 x 0.75 [316 SS]</t>
  </si>
  <si>
    <t>1.125 x 0.875 [316 SS]</t>
  </si>
  <si>
    <t>1.125 x 1 [316 SS]</t>
  </si>
  <si>
    <t>1.125 x 1.125 [316 SS]</t>
  </si>
  <si>
    <t>1.125 x 1.25 [316 SS]</t>
  </si>
  <si>
    <t>1.125 x 1.375 [316 SS]</t>
  </si>
  <si>
    <t>1.125 x 1.5 [316 SS]</t>
  </si>
  <si>
    <t>1.125 x 1.625 [316 SS]</t>
  </si>
  <si>
    <t>1.125 x 1.75 [316 SS]</t>
  </si>
  <si>
    <t>1.125 x 1.875 [316 SS]</t>
  </si>
  <si>
    <t>1.125 x 2 [316 SS]</t>
  </si>
  <si>
    <t>1.375 x 0.875 [316 SS]</t>
  </si>
  <si>
    <t>1.375 x 1 [316 SS]</t>
  </si>
  <si>
    <t>1.375 x 1.125 [316 SS]</t>
  </si>
  <si>
    <t>1.375 x 1.25 [316 SS]</t>
  </si>
  <si>
    <t>1.375 x 1.375 [316 SS]</t>
  </si>
  <si>
    <t>1.375 x 1.5 [316 SS]</t>
  </si>
  <si>
    <t>1.375 x 1.625 [316 SS]</t>
  </si>
  <si>
    <t>1.375 x 1.75 [316 SS]</t>
  </si>
  <si>
    <t>1.375 x 1.875 [316 SS]</t>
  </si>
  <si>
    <t>1.375 x 2 [316 SS]</t>
  </si>
  <si>
    <t>1.625 x 1 [316 SS]</t>
  </si>
  <si>
    <t>1.625 x 1.125 [316 SS]</t>
  </si>
  <si>
    <t>1.625 x 1.25 [316 SS]</t>
  </si>
  <si>
    <t>1.625 x 1.375 [316 SS]</t>
  </si>
  <si>
    <t>1.625 x 1.5 [316 SS]</t>
  </si>
  <si>
    <t>1.625 x 1.625 [316 SS]</t>
  </si>
  <si>
    <t>1.625 x 1.75 [316 SS]</t>
  </si>
  <si>
    <t>1.625 x 1.875 [316 SS]</t>
  </si>
  <si>
    <t>1.625 x 2 [316 SS]</t>
  </si>
  <si>
    <t>$Configuration@GASKET&lt;1&gt;</t>
  </si>
  <si>
    <t>CARBON STEEL [A366(C1010)]</t>
  </si>
  <si>
    <t>0.75 ID x 1 OD x 0.06 [A366(C1010)]</t>
  </si>
  <si>
    <t>0.875 ID x 1.125 OD x 0.06 [A366(C1010)]</t>
  </si>
  <si>
    <t>1.125 ID x 1.375 OD x 0.06 [A366(C1010)]</t>
  </si>
  <si>
    <t>1.375 ID x 1.625 OD x 0.06 [A366(C1010)]</t>
  </si>
  <si>
    <t>1.625 ID x 1.875 OD x 0.06 [A366(C1010)]</t>
  </si>
  <si>
    <t>STAINLESS STEEL [A240-304SS]</t>
  </si>
  <si>
    <t>0.75 ID x 1 OD x 0.06 [A240-304SS]</t>
  </si>
  <si>
    <t>0.875 ID x 1.125 OD x 0.06 [A240-304SS]</t>
  </si>
  <si>
    <t>1.125 ID x 1.375 OD x 0.06 [A240-304SS]</t>
  </si>
  <si>
    <t>1.375 ID x 1.625 OD x 0.06 [A240-304SS]</t>
  </si>
  <si>
    <t>1.625 ID x 1.875 OD x 0.06 [A240-304SS]</t>
  </si>
  <si>
    <t>STAINLESS STEEL [A240-316 SS]</t>
  </si>
  <si>
    <t>0.75 ID x 1 OD x 0.06 [A240-316 SS]</t>
  </si>
  <si>
    <t>0.875 ID x 1.125 OD x 0.06 [A240-316 SS]</t>
  </si>
  <si>
    <t>1.125 ID x 1.375 OD x 0.06 [A240-316 SS]</t>
  </si>
  <si>
    <t>1.375 ID x 1.625 OD x 0.06 [A240-316 SS]</t>
  </si>
  <si>
    <t>1.625 ID x 1.875 OD x 0.06 [A240-316 SS]</t>
  </si>
  <si>
    <t>STAINLESS STEEL [SA240-316L]</t>
  </si>
  <si>
    <t>0.75 ID x 1 OD x 0.06 [SA240-316L]</t>
  </si>
  <si>
    <t>0.875 ID x 1.125 OD x 0.06 [SA240-316L]</t>
  </si>
  <si>
    <t>1.125 ID x 1.375 OD x 0.06 [SA240-316L]</t>
  </si>
  <si>
    <t>1.375 ID x 1.625 OD x 0.06 [SA240-316L]</t>
  </si>
  <si>
    <t>1.625 ID x 1.875 OD x 0.06 [SA240-316L]</t>
  </si>
  <si>
    <t>STAINLESS STEEL [A240-304L SS]</t>
  </si>
  <si>
    <t>0.75 ID x 1 OD x 0.06 [A240-304L SS]</t>
  </si>
  <si>
    <t>0.875 ID x 1.125 OD x 0.06 [A240-304L SS]</t>
  </si>
  <si>
    <t>1.125 ID x 1.375 OD x 0.06 [A240-304L SS]</t>
  </si>
  <si>
    <t>1.375 ID x 1.625 OD x 0.06 [A240-304L SS]</t>
  </si>
  <si>
    <t>1.625 ID x 1.875 OD x 0.06 [A240-304L SS]</t>
  </si>
  <si>
    <t>$Configuration@Plug&lt;9&gt;</t>
  </si>
  <si>
    <t>$Configuration@GASKET&lt;9&gt;</t>
  </si>
  <si>
    <t>Tube Size</t>
  </si>
  <si>
    <t>Retarder</t>
  </si>
  <si>
    <t>Tube insert Type</t>
  </si>
  <si>
    <t>B16-BRASS</t>
  </si>
  <si>
    <t>SA182 F51 S31803</t>
  </si>
  <si>
    <t>304L SS</t>
  </si>
  <si>
    <t>316 SS</t>
  </si>
  <si>
    <t>SA350 LF2</t>
  </si>
  <si>
    <t>SA182 F316</t>
  </si>
  <si>
    <t>SA182 F304L</t>
  </si>
  <si>
    <t>End of List</t>
  </si>
  <si>
    <t>Plug_Materials_List</t>
  </si>
  <si>
    <t>Plug_Length_List</t>
  </si>
  <si>
    <t>Plug_Dia_List</t>
  </si>
  <si>
    <t>Plug Type</t>
  </si>
  <si>
    <t>NPT_Plug_Materials_List</t>
  </si>
  <si>
    <t>A240-304SS</t>
  </si>
  <si>
    <t>A240-316 SS</t>
  </si>
  <si>
    <t>SA240-316L</t>
  </si>
  <si>
    <t>A240-304L SS</t>
  </si>
  <si>
    <t>Gasket_Materials_List</t>
  </si>
  <si>
    <t>1.625 ID x 1.875 OD x 0.06</t>
  </si>
  <si>
    <t>1.375 ID x 1.625 OD x 0.06</t>
  </si>
  <si>
    <t>1.125 ID x 1.375 OD x 0.06</t>
  </si>
  <si>
    <t>0.875 ID x 1.125 OD x 0.06</t>
  </si>
  <si>
    <t>Options</t>
  </si>
  <si>
    <t>Top Tube Support Type</t>
  </si>
  <si>
    <t>Bolt on Angle</t>
  </si>
  <si>
    <t>TTS_List</t>
  </si>
  <si>
    <t>Bolt on Bar</t>
  </si>
  <si>
    <t>Weld on</t>
  </si>
  <si>
    <t>TTS</t>
  </si>
  <si>
    <t>Front Header</t>
  </si>
  <si>
    <t>Rear Header</t>
  </si>
  <si>
    <t>Bolt on Bar w Spacer</t>
  </si>
  <si>
    <t>Bolt on Angle (Broke)</t>
  </si>
  <si>
    <t>End of Row</t>
  </si>
  <si>
    <t>Tube_Table</t>
  </si>
  <si>
    <t>Tube Dia@Ref dims</t>
  </si>
  <si>
    <t>SS1@Ref dims</t>
  </si>
  <si>
    <t>$STATE@T&amp;P {SS} patterns</t>
  </si>
  <si>
    <t>SS1 Ref Dim</t>
  </si>
  <si>
    <t>&lt;- section number</t>
  </si>
  <si>
    <t>Part No</t>
  </si>
  <si>
    <t>$PRP@PartNo</t>
  </si>
  <si>
    <t>TTS_Type@Ref dims</t>
  </si>
  <si>
    <t>Top Tube Support Type Ref Dim</t>
  </si>
  <si>
    <t>TTS_Table</t>
  </si>
  <si>
    <t>Accelerator</t>
  </si>
  <si>
    <t>Wire Core</t>
  </si>
  <si>
    <t>Tube_Insert_List</t>
  </si>
  <si>
    <t>$Configuration@Plug&lt;3&gt;</t>
  </si>
  <si>
    <t>$Configuration@GASKET&lt;3&gt;</t>
  </si>
  <si>
    <t>$Configuration@Plug&lt;2&gt;</t>
  </si>
  <si>
    <t>$Configuration@GASKET&lt;2&gt;</t>
  </si>
  <si>
    <t>Air Filler</t>
  </si>
  <si>
    <t>Front Slope@Ref dims</t>
  </si>
  <si>
    <t>Rear Slope@Ref dims</t>
  </si>
  <si>
    <t>Front Slope Ref Dim</t>
  </si>
  <si>
    <t>Rear Slope Ref Dim</t>
  </si>
  <si>
    <t>Job Number</t>
  </si>
  <si>
    <t>SectionNo</t>
  </si>
  <si>
    <t>Description</t>
  </si>
  <si>
    <t>$PRP@JobNumber</t>
  </si>
  <si>
    <t>$PRP@SectionNo</t>
  </si>
  <si>
    <t>$PRP@Description</t>
  </si>
  <si>
    <t>Section Volume</t>
  </si>
  <si>
    <t>$Prp@SectionVolume</t>
  </si>
  <si>
    <t>AC</t>
  </si>
  <si>
    <t>$Prp@SectionName</t>
  </si>
  <si>
    <t>Section Name</t>
  </si>
  <si>
    <t>Plug Length</t>
  </si>
  <si>
    <t>Job number</t>
  </si>
  <si>
    <t>TTS QTY Ref</t>
  </si>
  <si>
    <t>Top Tube Support 3</t>
  </si>
  <si>
    <t>Top Tube Support 4</t>
  </si>
  <si>
    <t>Top Tube Support 5</t>
  </si>
  <si>
    <t>Top Tube Support 6</t>
  </si>
  <si>
    <t>Top Tube Support 7</t>
  </si>
  <si>
    <t>Top Tube Support 8</t>
  </si>
  <si>
    <t>Top Tube Support 9</t>
  </si>
  <si>
    <t>Top Tube Support 10</t>
  </si>
  <si>
    <t>TTS QTY Ref@Ref dims</t>
  </si>
  <si>
    <t>Cut Length</t>
  </si>
  <si>
    <t>Plug Type@Ref dims</t>
  </si>
  <si>
    <t>Plug Type Ref</t>
  </si>
  <si>
    <t>D1@Distance21</t>
  </si>
  <si>
    <t>D1@Distance22</t>
  </si>
  <si>
    <t>Mate Distance Plug 1</t>
  </si>
  <si>
    <t>Mate Distance Plug 2</t>
  </si>
  <si>
    <t>Top Tube Support 11</t>
  </si>
  <si>
    <t>Section Info</t>
  </si>
  <si>
    <t>None</t>
  </si>
  <si>
    <t>Top Tube Support 12</t>
  </si>
  <si>
    <t>Top Tube Support 13</t>
  </si>
  <si>
    <t>Top Tube Support 14</t>
  </si>
  <si>
    <t>Top Tube Support 15</t>
  </si>
  <si>
    <t>Top Tube Support 16</t>
  </si>
  <si>
    <t>$STATE@Sketch1</t>
  </si>
  <si>
    <t>$STATE@PLANE1</t>
  </si>
  <si>
    <t>$STATE@T&amp;P {SS} pattern</t>
  </si>
  <si>
    <t>$STATE@Parent {SS} Mirror</t>
  </si>
  <si>
    <t>Nozzle Angle Ref</t>
  </si>
  <si>
    <t>$Prp@Nozzle Angle</t>
  </si>
  <si>
    <t>Nozzle Angle Cust Property</t>
  </si>
  <si>
    <t>Nozzle Angle Ref@Ref dims</t>
  </si>
  <si>
    <t>Top Tube Support on/off</t>
  </si>
  <si>
    <t>Top Tube Support Pattern on/off</t>
  </si>
  <si>
    <t>$STATE@TTS Derived Pattern</t>
  </si>
  <si>
    <t>Properties</t>
  </si>
  <si>
    <t>Weld on w Spacer</t>
  </si>
  <si>
    <t xml:space="preserve"> GALLONS</t>
  </si>
  <si>
    <t>Top Front Filler On/Off</t>
  </si>
  <si>
    <t>Top Rear Filler On/Off</t>
  </si>
  <si>
    <t>Bolt on Angle (Hammco)</t>
  </si>
  <si>
    <t>Product@Ref dims</t>
  </si>
  <si>
    <t>Product</t>
  </si>
  <si>
    <t>Product Line</t>
  </si>
  <si>
    <t>Lifting Lug (Hammco)</t>
  </si>
  <si>
    <t>$STATE@Lifting Lug Patterns (Hammco)</t>
  </si>
  <si>
    <t>Lifting Lug Pattern (Hammco)</t>
  </si>
  <si>
    <t>Top Front Filler</t>
  </si>
  <si>
    <t>Top Rear Filler</t>
  </si>
  <si>
    <t xml:space="preserve"> Tube &amp; Plug
patterns {SS} folder</t>
  </si>
  <si>
    <t>D1@Distance27</t>
  </si>
  <si>
    <t>D1@Distance28</t>
  </si>
  <si>
    <t>Air Filler Rear</t>
  </si>
  <si>
    <t>D1@Distance29</t>
  </si>
  <si>
    <t>D1@Distance30</t>
  </si>
  <si>
    <t>Top Rear Filler Location
0 = against header
0.25 = Flush w SF</t>
  </si>
  <si>
    <t>Top Front Filler Location
0 = against header
0.25 = Flush w SF</t>
  </si>
  <si>
    <t>316L SS</t>
  </si>
  <si>
    <t>$STATE@T&amp;P {SS} pattern REAR</t>
  </si>
  <si>
    <t>D1@Distance31</t>
  </si>
  <si>
    <t>D1@Distance32</t>
  </si>
  <si>
    <t>Filler Location
0 = against header TS
0.25 = Flush w end of SF</t>
  </si>
  <si>
    <t>Filler Rear Location
0 = against header TS
0.25 = Flush w end of SF</t>
  </si>
  <si>
    <t>Filler Locations</t>
  </si>
  <si>
    <t>Filler Location
0 = even w header bottom
0.1046 = above header bottom</t>
  </si>
  <si>
    <t>Filler Rear Location
0 = even w header bottom
0.1046 = above header bottom</t>
  </si>
  <si>
    <t>Top Filler Location
0 = even w header bottom
0.1046 = above header bottom</t>
  </si>
  <si>
    <t>Top Filler Rear Location
0 = even w header bottom
0.1046 = above header bottom</t>
  </si>
  <si>
    <t>D1@Distance33</t>
  </si>
  <si>
    <t>D1@Distance34</t>
  </si>
  <si>
    <t>Total # of Rows@Ref dims</t>
  </si>
  <si>
    <t>000000_S03_SEC</t>
  </si>
  <si>
    <t>BTS Spacing@Ref dims 2</t>
  </si>
  <si>
    <t>Pitch@Ref dims</t>
  </si>
  <si>
    <t>Vertical Pitch@Ref dims</t>
  </si>
  <si>
    <t>Number of Rows</t>
  </si>
  <si>
    <t>BTS Spacing</t>
  </si>
  <si>
    <t>Pitch</t>
  </si>
  <si>
    <t>Vertical Pitch</t>
  </si>
  <si>
    <t>HW Header Support Top (Parent)</t>
  </si>
  <si>
    <t>HW Lifting Lug (Parent)</t>
  </si>
  <si>
    <t>HW Air Filler, Front (Parent)
Front bottom right</t>
  </si>
  <si>
    <t>HW Air Filler, Top Front (Parent)
Front Top Right</t>
  </si>
  <si>
    <t>HW Air Filler, Top Rear (Parent)
Rear Top Right</t>
  </si>
  <si>
    <t>$STATE@HW Header Support Mirror</t>
  </si>
  <si>
    <t>$STATE@HW Header Support Sketch</t>
  </si>
  <si>
    <t>$STATE@HW Header Support Sketch Driven Pattern</t>
  </si>
  <si>
    <t>$STATE@HW Air Filler Front Mirror</t>
  </si>
  <si>
    <t>$STATE@HW Air Filler Front 4 Bolt Option</t>
  </si>
  <si>
    <t>$STATE@HW Air Filler Rear Mirror</t>
  </si>
  <si>
    <t>$STATE@HW Air Filler Rear 4 Bolt Option</t>
  </si>
  <si>
    <t>$STATE@HW Air Filler Front Top Mirror</t>
  </si>
  <si>
    <t>$STATE@HW Air Filler Front Top 4 Bolt Option</t>
  </si>
  <si>
    <t>$STATE@HW Air Filler Rear Top Mirror</t>
  </si>
  <si>
    <t>$STATE@HW Air Filler Rear Top 4 Bolt Option</t>
  </si>
  <si>
    <t>$STATE@HW TTS Mirror</t>
  </si>
  <si>
    <t>$STATE@HW TTS Length Pattern</t>
  </si>
  <si>
    <t>$STATE@HW BTS Mirror</t>
  </si>
  <si>
    <t>$STATE@HW BTS 1st Pattern</t>
  </si>
  <si>
    <t>$STATE@HW BTS Length Pattern</t>
  </si>
  <si>
    <t>HW Air Filler, Rear (Parent)
Rear bottom right</t>
  </si>
  <si>
    <t>HW Top Tube Support (TTS) Mirror
Left Side</t>
  </si>
  <si>
    <t>HW Top Tube Support (TTS) (Parent)</t>
  </si>
  <si>
    <t>HW Top Tube Support (TTS) Pattern</t>
  </si>
  <si>
    <t>HW Bottom Tube Support (BTS) (Parent)</t>
  </si>
  <si>
    <t>HW Bottom Tube Support (BTS) Mirror
Left Side</t>
  </si>
  <si>
    <t>HW Bottom Tube Support (BTS)
Pattern on first BTS</t>
  </si>
  <si>
    <t>HW Bottom Tube Support (BTS)
Pattern Along Length of Side Frame</t>
  </si>
  <si>
    <t>--- Hardware ------ Hardware ------ Hardware ------ Hardware ------ Hardware ------ Hardware ------ Hardware ------ Hardware ------ Hardware ------ Hardware ------ Hardware ------ Hardware ------ Hardware ------ Hardware ------ Hardware ------ Hardware ------ Hardware -------- Hardware ------ Hardware ------ Hardware ------ Hardware ---- Hardware ------ Hardware ------ Hardware ---</t>
  </si>
  <si>
    <t>Hole QTY Front@Ref dims</t>
  </si>
  <si>
    <t>Hole QTY Rear@Ref dims</t>
  </si>
  <si>
    <t>Hole QTY Front Top@Ref dims</t>
  </si>
  <si>
    <t>Hole QTY Rear Top@Ref dims</t>
  </si>
  <si>
    <t>Bracket Hole QTY Rear</t>
  </si>
  <si>
    <t>Bracket Hole QTY Front</t>
  </si>
  <si>
    <t>Bracket Hole QTY Front Top</t>
  </si>
  <si>
    <t>Bracket Hole QTY Rear Top</t>
  </si>
  <si>
    <t>HW Header Support Mirrror 
Left side</t>
  </si>
  <si>
    <t>HW Header Support Sketch</t>
  </si>
  <si>
    <t>HW Header Support Pattern</t>
  </si>
  <si>
    <t>HW Air Filler Front 
Left Side</t>
  </si>
  <si>
    <t>HW Air Filler Front 4 Bolt Option</t>
  </si>
  <si>
    <t>HW Air Filler Rear 
Left Side</t>
  </si>
  <si>
    <t>HW Air Filler Rear 4 Bolt Option</t>
  </si>
  <si>
    <t>HW Air Filler Front TOP 
Left Side</t>
  </si>
  <si>
    <t>HW Air Filler Front TOP 4 Bolt Option</t>
  </si>
  <si>
    <t>HW Air Filler Rear Top
Left Side</t>
  </si>
  <si>
    <t>HW Air Filler Rear Top 4 Bolt Option</t>
  </si>
  <si>
    <t>Mid Air Seal@Ref dims</t>
  </si>
  <si>
    <t>Mid Air Seal on off Ref Dim</t>
  </si>
  <si>
    <t>Mid Air Filler</t>
  </si>
  <si>
    <t>Hole QTY Mid@Ref dims</t>
  </si>
  <si>
    <t>Bracket Hole QTY Mid</t>
  </si>
  <si>
    <t>HW Air Filler, Mid (Parent)</t>
  </si>
  <si>
    <t>$STATE@HW Air Filler  Mid Mirror</t>
  </si>
  <si>
    <t>$STATE@HW Air Filler  Mid 4 Bolt Option</t>
  </si>
  <si>
    <t>HW Air Filler, Mid Mirror
Left Side</t>
  </si>
  <si>
    <t>HW Air Filler, Mid 4 Bolt Option</t>
  </si>
  <si>
    <t>HW BTS Mid Offset (Parent)</t>
  </si>
  <si>
    <t>Mid BTS offset? Ref Dim</t>
  </si>
  <si>
    <t>$STATE@HW BTS Mid Offset Mirror</t>
  </si>
  <si>
    <t>$STATE@HW BTS Mid Offset Pattern</t>
  </si>
  <si>
    <t>HW BTS Mid Offset
Left Side</t>
  </si>
  <si>
    <t>HW BTS Mid Offset Pattern</t>
  </si>
  <si>
    <t>BTS Offset@Ref dims</t>
  </si>
  <si>
    <t>NI-200</t>
  </si>
  <si>
    <t>Default = welded SFR
SFR = Bolted SFR</t>
  </si>
  <si>
    <t>SF_Width@Ref dims</t>
  </si>
  <si>
    <t>Side Frame Width</t>
  </si>
  <si>
    <t>Side Frame state</t>
  </si>
  <si>
    <t>HDRSupportTop@Ref dims</t>
  </si>
  <si>
    <t>`</t>
  </si>
  <si>
    <t>Top HDR Support? &amp; Type
Ref Dim</t>
  </si>
  <si>
    <t>BTSconType@Ref dims</t>
  </si>
  <si>
    <t>BTS Connection Type</t>
  </si>
  <si>
    <t>$STATE@Side Frame Bolted</t>
  </si>
  <si>
    <t>Separate
Bolted Side Frame components?</t>
  </si>
  <si>
    <t>Side Frame Options</t>
  </si>
  <si>
    <t>$State@000000_S03-Lifting Lug&lt;1&gt;</t>
  </si>
  <si>
    <t>$State@000000_S03-HW01&lt;601&gt;</t>
  </si>
  <si>
    <t>$State@000000_S03-TTS&lt;1&gt;</t>
  </si>
  <si>
    <t>$configuration@000000_S03-Tube&lt;1&gt;</t>
  </si>
  <si>
    <t>$configuration@000000_S03-Header&lt;1&gt;</t>
  </si>
  <si>
    <t>$configuration@000000_S03-Header&lt;2&gt;</t>
  </si>
  <si>
    <t>$configuration@000000_S03-Filler&lt;1&gt;</t>
  </si>
  <si>
    <t>$configuration@000000_S03-Filler&lt;2&gt;</t>
  </si>
  <si>
    <t>$configuration@000000_S03-Filler&lt;3&gt;</t>
  </si>
  <si>
    <t>$configuration@000000_S03-Filler&lt;4&gt;</t>
  </si>
  <si>
    <t>$State@000000_S03-Filler&lt;3&gt;</t>
  </si>
  <si>
    <t>$State@000000_S03-Filler&lt;4&gt;</t>
  </si>
  <si>
    <t>$State@000000_S03-Filler&lt;5&gt;</t>
  </si>
  <si>
    <t>$CONFIGURATION@000000_S03-SFR&lt;1&gt;</t>
  </si>
  <si>
    <t>$State@000000_S03-HW01&lt;25&gt;</t>
  </si>
  <si>
    <t>$State@000000_S03-HW01&lt;1&gt;</t>
  </si>
  <si>
    <t>$State@000000_S03-HW01&lt;585&gt;</t>
  </si>
  <si>
    <t>$State@000000_S03-HW01&lt;625&gt;</t>
  </si>
  <si>
    <t>$State@000000_S03-HW01&lt;626&gt;</t>
  </si>
  <si>
    <t>$State@000000_S03-HW01&lt;627&gt;</t>
  </si>
  <si>
    <t>$State@000000_S03-HW01&lt;628&gt;</t>
  </si>
  <si>
    <t>$State@000000_S03-HW01&lt;629&gt;</t>
  </si>
  <si>
    <t>$State@000000_S03-HW01&lt;630&gt;</t>
  </si>
  <si>
    <t>$State@000000_S03-TubeInsert&lt;*&gt;</t>
  </si>
  <si>
    <t>Gasket Type</t>
  </si>
  <si>
    <t>KAMMPROGasket_Materials_List</t>
  </si>
  <si>
    <t>C1008</t>
  </si>
  <si>
    <t>Standard</t>
  </si>
  <si>
    <t>Bottom of Header box Location Front</t>
  </si>
  <si>
    <t>Bottom of Header box Location Rear</t>
  </si>
  <si>
    <t>Top of Header box Location Front</t>
  </si>
  <si>
    <t>Top of Header box Location Rear</t>
  </si>
  <si>
    <t>Header Support Location Front</t>
  </si>
  <si>
    <t>Header Support Location Rear</t>
  </si>
  <si>
    <t>↑</t>
  </si>
  <si>
    <t>Override Forumla w/ custom value if needed…
Copy of original formula below, restore value</t>
  </si>
  <si>
    <t>$configuration@000000_S03-TubeInsert&lt;1&gt;</t>
  </si>
  <si>
    <t>Tube Inserts On/Off?</t>
  </si>
  <si>
    <t>Tube Insert Configuration</t>
  </si>
  <si>
    <t>$State@GASKET&lt;*&gt;</t>
  </si>
  <si>
    <t>Gaskets On / Off ?</t>
  </si>
  <si>
    <t>Plug Size Front</t>
  </si>
  <si>
    <t>Plug Size Rear</t>
  </si>
  <si>
    <t>Plug Length
Front</t>
  </si>
  <si>
    <t>Plug Length
Rear</t>
  </si>
  <si>
    <t>Front Tube Sheet Thk Ref@Ref dims 3</t>
  </si>
  <si>
    <t>Rear Tube Sheet Thk Ref@Ref dims 3</t>
  </si>
  <si>
    <t>Bottom of Box Location Front@Ref dims 3</t>
  </si>
  <si>
    <t>Bottom of Box Location Rear@Ref dims 3</t>
  </si>
  <si>
    <t>Top of Box Location Front@Ref dims 3</t>
  </si>
  <si>
    <t>Top of Box Location Rear@Ref dims 3</t>
  </si>
  <si>
    <t>Header Support Location Front@Ref dims 3</t>
  </si>
  <si>
    <t>Header Support Location Rear@Ref dims 3</t>
  </si>
  <si>
    <t>Side Frame Top Header Support state</t>
  </si>
  <si>
    <t>BTS</t>
  </si>
  <si>
    <t>Top Header Support
Front Side B</t>
  </si>
  <si>
    <t>Top Header Support
Front Side A</t>
  </si>
  <si>
    <t>Top Header Support
Rear Side B</t>
  </si>
  <si>
    <t>Top Header Support
Rear Side A</t>
  </si>
  <si>
    <t>$STATE@000000_S03-SFR&lt;3&gt;</t>
  </si>
  <si>
    <t>$STATE@000000_S03-SFR&lt;4&gt;</t>
  </si>
  <si>
    <t>$STATE@000000_S03-SFR&lt;5&gt;</t>
  </si>
  <si>
    <t>$STATE@000000_S03-SFR&lt;6&gt;</t>
  </si>
  <si>
    <t>$STATE@000000_S03-SFR&lt;7&gt;</t>
  </si>
  <si>
    <t>Side Frame Side B</t>
  </si>
  <si>
    <t>$STATE@000000_S03-SFR&lt;2&gt;</t>
  </si>
  <si>
    <t>LL_Type_Ref_Table</t>
  </si>
  <si>
    <t>Lifting Lug Type</t>
  </si>
  <si>
    <t>LL Ref No.</t>
  </si>
  <si>
    <t>AXC Weld On</t>
  </si>
  <si>
    <t>HAC Bolt On</t>
  </si>
  <si>
    <t>HAC Weld On</t>
  </si>
  <si>
    <t>LL Type@Ref dims</t>
  </si>
  <si>
    <t>Lifting Lug Ref Dim</t>
  </si>
  <si>
    <t>Filler Thk@Ref dims 3</t>
  </si>
  <si>
    <t>Air Filler Thickness</t>
  </si>
  <si>
    <t>0.5-14NPT</t>
  </si>
  <si>
    <t>0.75-14NPT</t>
  </si>
  <si>
    <t>NPT 0.625</t>
  </si>
  <si>
    <t>NPT 0.75</t>
  </si>
  <si>
    <t>Tube Spacers?</t>
  </si>
  <si>
    <t>$State@000000_S03-Tube Spacer&lt;1&gt;</t>
  </si>
  <si>
    <t>Tube Spacers On/Off?</t>
  </si>
  <si>
    <t>$State@Tube Spacer Pattern</t>
  </si>
  <si>
    <t>Tube Spacer Pattern On/Off?</t>
  </si>
  <si>
    <t>Use "Tube Spacer Layout Sketch" to check heights.
Edit sketch &amp; add 4 midpoint relations to each tube hole above &amp; below tube gap on both headers.
Can also toggle mates to have the layout sketch to drive the location of the spacer or not.</t>
  </si>
  <si>
    <t>Yes</t>
  </si>
  <si>
    <t>0.75-14NPT [SA105]</t>
  </si>
  <si>
    <t>0.75-14NPT [B16-BRASS]</t>
  </si>
  <si>
    <t>0.75 x 0.75 [SA105]</t>
  </si>
  <si>
    <t>0.75 x 2.125 [SA105]</t>
  </si>
  <si>
    <t>0.75 x 2.25 [SA105]</t>
  </si>
  <si>
    <t>0.75 x 2.375 [SA105]</t>
  </si>
  <si>
    <t>0.75 x 2.5 [SA105]</t>
  </si>
  <si>
    <t>0.875 x 2.125 [SA105]</t>
  </si>
  <si>
    <t>0.875 x 2.25 [SA105]</t>
  </si>
  <si>
    <t>0.875 x 2.375 [SA105]</t>
  </si>
  <si>
    <t>0.875 x 2.5 [SA105]</t>
  </si>
  <si>
    <t>1.125 x 2.125 [SA105]</t>
  </si>
  <si>
    <t>1.125 x 2.25 [SA105]</t>
  </si>
  <si>
    <t>1.125 x 2.375 [SA105]</t>
  </si>
  <si>
    <t>1.125 x 2.5 [SA105]</t>
  </si>
  <si>
    <t>1.375 x 2.125 [SA105]</t>
  </si>
  <si>
    <t>1.375 x 2.25 [SA105]</t>
  </si>
  <si>
    <t>1.375 x 2.375 [SA105]</t>
  </si>
  <si>
    <t>1.375 x 2.5 [SA105]</t>
  </si>
  <si>
    <t>1.625 x 0.75 [SA105]</t>
  </si>
  <si>
    <t>1.625 x 2.125 [SA105]</t>
  </si>
  <si>
    <t>1.625 x 2.25 [SA105]</t>
  </si>
  <si>
    <t>1.625 x 2.375 [SA105]</t>
  </si>
  <si>
    <t>1.625 x 2.5 [SA105]</t>
  </si>
  <si>
    <t>0.875 x 0.75 [SA105]</t>
  </si>
  <si>
    <t>0.75 x 2.125 [SA182 F51 S31803]</t>
  </si>
  <si>
    <t>0.75 x 2.25 [SA182 F51 S31803]</t>
  </si>
  <si>
    <t>0.75 x 2.375 [SA182 F51 S31803]</t>
  </si>
  <si>
    <t>0.75 x 2.5 [SA182 F51 S31803]</t>
  </si>
  <si>
    <t>0.875 x 2.125 [SA182 F51 S31803]</t>
  </si>
  <si>
    <t>0.875 x 2.25 [SA182 F51 S31803]</t>
  </si>
  <si>
    <t>0.875 x 2.375 [SA182 F51 S31803]</t>
  </si>
  <si>
    <t>0.875 x 2.5 [SA182 F51 S31803]</t>
  </si>
  <si>
    <t>1.125 x 2.125 [SA182 F51 S31803]</t>
  </si>
  <si>
    <t>1.125 x 2.25 [SA182 F51 S31803]</t>
  </si>
  <si>
    <t>1.125 x 2.375 [SA182 F51 S31803]</t>
  </si>
  <si>
    <t>1.125 x 2.5 [SA182 F51 S31803]</t>
  </si>
  <si>
    <t>1.375 x 2.125 [SA182 F51 S31803]</t>
  </si>
  <si>
    <t>1.375 x 2.25 [SA182 F51 S31803]</t>
  </si>
  <si>
    <t>1.375 x 2.375 [SA182 F51 S31803]</t>
  </si>
  <si>
    <t>1.375 x 2.5 [SA182 F51 S31803]</t>
  </si>
  <si>
    <t>1.625 x 0.75 [SA182 F51 S31803]</t>
  </si>
  <si>
    <t>1.625 x 2 [SA182 F51 S31803]</t>
  </si>
  <si>
    <t>1.625 x 2.125 [SA182 F51 S31803]</t>
  </si>
  <si>
    <t>1.625 x 2.25 [SA182 F51 S31803]</t>
  </si>
  <si>
    <t>1.625 x 2.375 [SA182 F51 S31803]</t>
  </si>
  <si>
    <t>1.625 x 2.5 [SA182 F51 S31803]</t>
  </si>
  <si>
    <t>0.75 x 0.75 [304L SS]</t>
  </si>
  <si>
    <t>0.75 x 2.125 [304L SS]</t>
  </si>
  <si>
    <t>0.75 x 2.25 [304L SS]</t>
  </si>
  <si>
    <t>0.75 x 2.375 [304L SS]</t>
  </si>
  <si>
    <t>0.75 x 2.5 [304L SS]</t>
  </si>
  <si>
    <t>0.875 x 0.75 [304L SS]</t>
  </si>
  <si>
    <t>0.875 x 2.125 [304L SS]</t>
  </si>
  <si>
    <t>0.875 x 2.25 [304L SS]</t>
  </si>
  <si>
    <t>0.875 x 2.375 [304L SS]</t>
  </si>
  <si>
    <t>0.875 x 2.5 [304L SS]</t>
  </si>
  <si>
    <t>1.125 x 2.125 [304L SS]</t>
  </si>
  <si>
    <t>1.125 x 2.25 [304L SS]</t>
  </si>
  <si>
    <t>1.125 x 2.375 [304L SS]</t>
  </si>
  <si>
    <t>1.125 x 2.5 [304L SS]</t>
  </si>
  <si>
    <t>1.375 x 2.125 [304L SS]</t>
  </si>
  <si>
    <t>1.375 x 2.25 [304L SS]</t>
  </si>
  <si>
    <t>1.375 x 2.375 [304L SS]</t>
  </si>
  <si>
    <t>1.375 x 2.5 [304L SS]</t>
  </si>
  <si>
    <t>1.625 x 0.75 [304L SS]</t>
  </si>
  <si>
    <t>1.625 x 2.125 [304L SS]</t>
  </si>
  <si>
    <t>1.625 x 2.25 [304L SS]</t>
  </si>
  <si>
    <t>1.625 x 2.375 [304L SS]</t>
  </si>
  <si>
    <t>1.625 x 2.5 [304L SS]</t>
  </si>
  <si>
    <t>0.75 x 2.125 [316 SS]</t>
  </si>
  <si>
    <t>0.75 x 2.25 [316 SS]</t>
  </si>
  <si>
    <t>0.75 x 2.375 [316 SS]</t>
  </si>
  <si>
    <t>0.75 x 2.5 [316 SS]</t>
  </si>
  <si>
    <t>0.875 x 2.125 [316 SS]</t>
  </si>
  <si>
    <t>0.875 x 2.25 [316 SS]</t>
  </si>
  <si>
    <t>0.875 x 2.375 [316 SS]</t>
  </si>
  <si>
    <t>0.875 x 2.5 [316 SS]</t>
  </si>
  <si>
    <t>1.125 x 2.125 [316 SS]</t>
  </si>
  <si>
    <t>1.125 x 2.25 [316 SS]</t>
  </si>
  <si>
    <t>1.125 x 2.375 [316 SS]</t>
  </si>
  <si>
    <t>1.125 x 2.5 [316 SS]</t>
  </si>
  <si>
    <t>1.375 x 2.125 [316 SS]</t>
  </si>
  <si>
    <t>1.375 x 2.25 [316 SS]</t>
  </si>
  <si>
    <t>1.375 x 2.375 [316 SS]</t>
  </si>
  <si>
    <t>1.375 x 2.5 [316 SS]</t>
  </si>
  <si>
    <t>1.625 x 0.75 [316 SS]</t>
  </si>
  <si>
    <t>1.625 x 2.125 [316 SS]</t>
  </si>
  <si>
    <t>1.625 x 2.25 [316 SS]</t>
  </si>
  <si>
    <t>1.625 x 2.375 [316 SS]</t>
  </si>
  <si>
    <t>1.625 x 2.5 [316 SS]</t>
  </si>
  <si>
    <t>0.75 x 2.125 [SA350 LF2]</t>
  </si>
  <si>
    <t>0.75 x 2.25 [SA350 LF2]</t>
  </si>
  <si>
    <t>0.75 x 2.375 [SA350 LF2]</t>
  </si>
  <si>
    <t>0.75 x 2.5 [SA350 LF2]</t>
  </si>
  <si>
    <t>0.875 x 0.75 [SA350 LF2]</t>
  </si>
  <si>
    <t>0.875 x 2.125 [SA350 LF2]</t>
  </si>
  <si>
    <t>0.875 x 2.25 [SA350 LF2]</t>
  </si>
  <si>
    <t>0.875 x 2.375 [SA350 LF2]</t>
  </si>
  <si>
    <t>0.875 x 2.5 [SA350 LF2]</t>
  </si>
  <si>
    <t>1.125 x 2.125 [SA350 LF2]</t>
  </si>
  <si>
    <t>1.125 x 2.25 [SA350 LF2]</t>
  </si>
  <si>
    <t>1.125 x 2.375 [SA350 LF2]</t>
  </si>
  <si>
    <t>1.125 x 2.5 [SA350 LF2]</t>
  </si>
  <si>
    <t>1.375 x 2.125 [SA350 LF2]</t>
  </si>
  <si>
    <t>1.375 x 2.25 [SA350 LF2]</t>
  </si>
  <si>
    <t>1.375 x 2.375 [SA350 LF2]</t>
  </si>
  <si>
    <t>1.375 x 2.5 [SA350 LF2]</t>
  </si>
  <si>
    <t>1.625 x 0.75 [SA350 LF2]</t>
  </si>
  <si>
    <t>1.625 x 2.125 [SA350 LF2]</t>
  </si>
  <si>
    <t>1.625 x 2.25 [SA350 LF2]</t>
  </si>
  <si>
    <t>1.625 x 2.375 [SA350 LF2]</t>
  </si>
  <si>
    <t>1.625 x 2.5 [SA350 LF2]</t>
  </si>
  <si>
    <t>Stainless Steel [316L SS] - Shoulder Plug</t>
  </si>
  <si>
    <t>0.75 x 0.875 [316L SS]</t>
  </si>
  <si>
    <t>0.75 x 1 [316L SS]</t>
  </si>
  <si>
    <t>0.75 x 1.125 [316L SS]</t>
  </si>
  <si>
    <t>0.75 x 1.25 [316L SS]</t>
  </si>
  <si>
    <t>0.75 x 1.375 [316L SS]</t>
  </si>
  <si>
    <t>0.75 x 1.5 [316L SS]</t>
  </si>
  <si>
    <t>0.75 x 1.625 [316L SS]</t>
  </si>
  <si>
    <t>0.75 x 1.75 [316L SS]</t>
  </si>
  <si>
    <t>0.75 x 1.875 [316L SS]</t>
  </si>
  <si>
    <t>0.75 x 2 [316L SS]</t>
  </si>
  <si>
    <t>0.75 x 2.125 [316L SS]</t>
  </si>
  <si>
    <t>0.75 x 2.25 [316L SS]</t>
  </si>
  <si>
    <t>0.75 x 2.375 [316L SS]</t>
  </si>
  <si>
    <t>0.75 x 2.5 [316L SS]</t>
  </si>
  <si>
    <t>0.875 x 0.875 [316L SS]</t>
  </si>
  <si>
    <t>0.875 x 1 [316L SS]</t>
  </si>
  <si>
    <t>0.875 x 1.125 [316L SS]</t>
  </si>
  <si>
    <t>0.875 x 1.25 [316L SS]</t>
  </si>
  <si>
    <t>0.875 x 1.375 [316L SS]</t>
  </si>
  <si>
    <t>0.875 x 1.5 [316L SS]</t>
  </si>
  <si>
    <t>0.875 x 1.625 [316L SS]</t>
  </si>
  <si>
    <t>0.875 x 1.75 [316L SS]</t>
  </si>
  <si>
    <t>0.875 x 1.875 [316L SS]</t>
  </si>
  <si>
    <t>0.875 x 2 [316L SS]</t>
  </si>
  <si>
    <t>0.875 x 2.125 [316L SS]</t>
  </si>
  <si>
    <t>0.875 x 2.25 [316L SS]</t>
  </si>
  <si>
    <t>0.875 x 2.375 [316L SS]</t>
  </si>
  <si>
    <t>0.875 x 2.5 [316L SS]</t>
  </si>
  <si>
    <t>1.125 x 0.75 [316L SS]</t>
  </si>
  <si>
    <t>1.125 x 0.875 [316L SS]</t>
  </si>
  <si>
    <t>1.125 x 1 [316L SS]</t>
  </si>
  <si>
    <t>1.125 x 1.125 [316L SS]</t>
  </si>
  <si>
    <t>1.125 x 1.25 [316L SS]</t>
  </si>
  <si>
    <t>1.125 x 1.375 [316L SS]</t>
  </si>
  <si>
    <t>1.125 x 1.5 [316L SS]</t>
  </si>
  <si>
    <t>1.125 x 1.625 [316L SS]</t>
  </si>
  <si>
    <t>1.125 x 1.75 [316L SS]</t>
  </si>
  <si>
    <t>1.125 x 1.875 [316L SS]</t>
  </si>
  <si>
    <t>1.125 x 2 [316L SS]</t>
  </si>
  <si>
    <t>1.125 x 2.125 [316L SS]</t>
  </si>
  <si>
    <t>1.125 x 2.25 [316L SS]</t>
  </si>
  <si>
    <t>1.125 x 2.375 [316L SS]</t>
  </si>
  <si>
    <t>1.125 x 2.5 [316L SS]</t>
  </si>
  <si>
    <t>1.375 x 0.875 [316L SS]</t>
  </si>
  <si>
    <t>1.375 x 1 [316L SS]</t>
  </si>
  <si>
    <t>1.375 x 1.125 [316L SS]</t>
  </si>
  <si>
    <t>1.375 x 1.25 [316L SS]</t>
  </si>
  <si>
    <t>1.375 x 1.375 [316L SS]</t>
  </si>
  <si>
    <t>1.375 x 1.5 [316L SS]</t>
  </si>
  <si>
    <t>1.375 x 1.625 [316L SS]</t>
  </si>
  <si>
    <t>1.375 x 1.75 [316L SS]</t>
  </si>
  <si>
    <t>1.375 x 1.875 [316L SS]</t>
  </si>
  <si>
    <t>1.375 x 2 [316L SS]</t>
  </si>
  <si>
    <t>1.375 x 2.125 [316L SS]</t>
  </si>
  <si>
    <t>1.375 x 2.25 [316L SS]</t>
  </si>
  <si>
    <t>1.375 x 2.375 [316L SS]</t>
  </si>
  <si>
    <t>1.375 x 2.5 [316L SS]</t>
  </si>
  <si>
    <t>1.625 x 0.75 [316L SS]</t>
  </si>
  <si>
    <t>1.625 x 1 [316L SS]</t>
  </si>
  <si>
    <t>1.625 x 1.125 [316L SS]</t>
  </si>
  <si>
    <t>1.625 x 1.25 [316L SS]</t>
  </si>
  <si>
    <t>1.625 x 1.375 [316L SS]</t>
  </si>
  <si>
    <t>1.625 x 1.5 [316L SS]</t>
  </si>
  <si>
    <t>1.625 x 1.625 [316L SS]</t>
  </si>
  <si>
    <t>1.625 x 1.75 [316L SS]</t>
  </si>
  <si>
    <t>1.625 x 1.875 [316L SS]</t>
  </si>
  <si>
    <t>1.625 x 2 [316L SS]</t>
  </si>
  <si>
    <t>1.625 x 2.125 [316L SS]</t>
  </si>
  <si>
    <t>1.625 x 2.25 [316L SS]</t>
  </si>
  <si>
    <t>1.625 x 2.375 [316L SS]</t>
  </si>
  <si>
    <t>1.625 x 2.5 [316L SS]</t>
  </si>
  <si>
    <t>Stainless Steel [304 SS] - Shoulder Plug</t>
  </si>
  <si>
    <t>0.75 x 0.75 [304 SS]</t>
  </si>
  <si>
    <t>0.75 x 0.875 [304 SS]</t>
  </si>
  <si>
    <t>0.75 x 1 [304 SS]</t>
  </si>
  <si>
    <t>0.75 x 1.125 [304 SS]</t>
  </si>
  <si>
    <t>0.75 x 1.25 [304 SS]</t>
  </si>
  <si>
    <t>0.75 x 1.375 [304 SS]</t>
  </si>
  <si>
    <t>0.75 x 1.5 [304 SS]</t>
  </si>
  <si>
    <t>0.75 x 1.625 [304 SS]</t>
  </si>
  <si>
    <t>0.75 x 1.75 [304 SS]</t>
  </si>
  <si>
    <t>0.75 x 1.875 [304 SS]</t>
  </si>
  <si>
    <t>0.75 x 2 [304 SS]</t>
  </si>
  <si>
    <t>0.75 x 2.125 [304 SS]</t>
  </si>
  <si>
    <t>0.75 x 2.25 [304 SS]</t>
  </si>
  <si>
    <t>0.75 x 2.375 [304 SS]</t>
  </si>
  <si>
    <t>0.75 x 2.5 [304 SS]</t>
  </si>
  <si>
    <t>0.875 x 0.75 [304 SS]</t>
  </si>
  <si>
    <t>0.875 x 0.875 [304 SS]</t>
  </si>
  <si>
    <t>0.875 x 1 [304 SS]</t>
  </si>
  <si>
    <t>0.875 x 1.125 [304 SS]</t>
  </si>
  <si>
    <t>0.875 x 1.25 [304 SS]</t>
  </si>
  <si>
    <t>0.875 x 1.375 [304 SS]</t>
  </si>
  <si>
    <t>0.875 x 1.5 [304 SS]</t>
  </si>
  <si>
    <t>0.875 x 1.625 [304 SS]</t>
  </si>
  <si>
    <t>0.875 x 1.75 [304 SS]</t>
  </si>
  <si>
    <t>0.875 x 1.875 [304 SS]</t>
  </si>
  <si>
    <t>0.875 x 2 [304 SS]</t>
  </si>
  <si>
    <t>0.875 x 2.125 [304 SS]</t>
  </si>
  <si>
    <t>0.875 x 2.25 [304 SS]</t>
  </si>
  <si>
    <t>0.875 x 2.375 [304 SS]</t>
  </si>
  <si>
    <t>0.875 x 2.5 [304 SS]</t>
  </si>
  <si>
    <t>1.125 x 0.75 [304 SS]</t>
  </si>
  <si>
    <t>1.125 x 0.875 [304 SS]</t>
  </si>
  <si>
    <t>1.125 x 1 [304 SS]</t>
  </si>
  <si>
    <t>1.125 x 1.125 [304 SS]</t>
  </si>
  <si>
    <t>1.125 x 1.25 [304 SS]</t>
  </si>
  <si>
    <t>1.125 x 1.375 [304 SS]</t>
  </si>
  <si>
    <t>1.125 x 1.5 [304 SS]</t>
  </si>
  <si>
    <t>1.125 x 1.625 [304 SS]</t>
  </si>
  <si>
    <t>1.125 x 1.75 [304 SS]</t>
  </si>
  <si>
    <t>1.125 x 1.875 [304 SS]</t>
  </si>
  <si>
    <t>1.125 x 2 [304 SS]</t>
  </si>
  <si>
    <t>1.125 x 2.125 [304 SS]</t>
  </si>
  <si>
    <t>1.125 x 2.25 [304 SS]</t>
  </si>
  <si>
    <t>1.125 x 2.375 [304 SS]</t>
  </si>
  <si>
    <t>1.125 x 2.5 [304 SS]</t>
  </si>
  <si>
    <t>1.375 x 0.875 [304 SS]</t>
  </si>
  <si>
    <t>1.375 x 1 [304 SS]</t>
  </si>
  <si>
    <t>1.375 x 1.125 [304 SS]</t>
  </si>
  <si>
    <t>1.375 x 1.25 [304 SS]</t>
  </si>
  <si>
    <t>1.375 x 1.375 [304 SS]</t>
  </si>
  <si>
    <t>1.375 x 1.5 [304 SS]</t>
  </si>
  <si>
    <t>1.375 x 1.625 [304 SS]</t>
  </si>
  <si>
    <t>1.375 x 1.75 [304 SS]</t>
  </si>
  <si>
    <t>1.375 x 1.875 [304 SS]</t>
  </si>
  <si>
    <t>1.375 x 2 [304 SS]</t>
  </si>
  <si>
    <t>1.375 x 2.125 [304 SS]</t>
  </si>
  <si>
    <t>1.375 x 2.25 [304 SS]</t>
  </si>
  <si>
    <t>1.375 x 2.375 [304 SS]</t>
  </si>
  <si>
    <t>1.375 x 2.5 [304 SS]</t>
  </si>
  <si>
    <t>1.625 x 0.75 [304 SS]</t>
  </si>
  <si>
    <t>1.625 x 1 [304 SS]</t>
  </si>
  <si>
    <t>1.625 x 1.125 [304 SS]</t>
  </si>
  <si>
    <t>1.625 x 1.25 [304 SS]</t>
  </si>
  <si>
    <t>1.625 x 1.375 [304 SS]</t>
  </si>
  <si>
    <t>1.625 x 1.5 [304 SS]</t>
  </si>
  <si>
    <t>1.625 x 1.625 [304 SS]</t>
  </si>
  <si>
    <t>1.625 x 1.75 [304 SS]</t>
  </si>
  <si>
    <t>1.625 x 1.875 [304 SS]</t>
  </si>
  <si>
    <t>1.625 x 2 [304 SS]</t>
  </si>
  <si>
    <t>1.625 x 2.125 [304 SS]</t>
  </si>
  <si>
    <t>1.625 x 2.25 [304 SS]</t>
  </si>
  <si>
    <t>1.625 x 2.375 [304 SS]</t>
  </si>
  <si>
    <t>1.625 x 2.5 [304 SS]</t>
  </si>
  <si>
    <t>NICKEL [NI-200]</t>
  </si>
  <si>
    <t>0.75 ID x 1 OD x 0.06 [NI-200]</t>
  </si>
  <si>
    <t>0.875 ID x 1.125 OD x 0.06 [NI-200]</t>
  </si>
  <si>
    <t>1.125 ID x 1.375 OD x 0.06 [NI-200]</t>
  </si>
  <si>
    <t>1.375 ID x 1.625 OD x 0.06 [NI-200]</t>
  </si>
  <si>
    <t>1.625 ID x 1.875 OD x 0.06 [NI-200]</t>
  </si>
  <si>
    <t>KAMMPROFILE [C1008]</t>
  </si>
  <si>
    <t>KAMMPRO 0.75 ID x 1 OD x 0.06 [C1008]</t>
  </si>
  <si>
    <t>KAMMPRO 0.875 ID x 1.125 OD x 0.06 [C1008]</t>
  </si>
  <si>
    <t>KAMMPRO 1.125 ID x 1.375 OD x 0.06 [C1008]</t>
  </si>
  <si>
    <t>KAMMPRO 1.375 ID x 1.625 OD x 0.06 [C1008]</t>
  </si>
  <si>
    <t>KAMMPRO 1.625 ID x 1.875 OD x 0.06 [C1008]</t>
  </si>
  <si>
    <t>KAMMPROFILE [A240-304SS]</t>
  </si>
  <si>
    <t>KAMMPRO 0.75 ID x 1 OD x 0.06 [A240-304SS]</t>
  </si>
  <si>
    <t>KAMMPRO 0.875 ID x 1.125 OD x 0.06 [A240-304SS]</t>
  </si>
  <si>
    <t>KAMMPRO 1.125 ID x 1.375 OD x 0.06 [A240-304SS]</t>
  </si>
  <si>
    <t>KAMMPRO 1.375 ID x 1.625 OD x 0.06 [A240-304SS]</t>
  </si>
  <si>
    <t>KAMMPRO 1.625 ID x 1.875 OD x 0.06 [A240-304SS]</t>
  </si>
  <si>
    <t>Values for Hammco:</t>
  </si>
  <si>
    <t>Hammco</t>
  </si>
  <si>
    <t>Section Number</t>
  </si>
  <si>
    <t>$PRP@SectionNumber</t>
  </si>
  <si>
    <t>$PRP@TYPE</t>
  </si>
  <si>
    <t>Type</t>
  </si>
  <si>
    <t>$PRP@USED ON</t>
  </si>
  <si>
    <t>Used On</t>
  </si>
  <si>
    <t>TOP ASM</t>
  </si>
  <si>
    <t>Tube_Support_Type_Table</t>
  </si>
  <si>
    <t>Tube_Support_Type_List</t>
  </si>
  <si>
    <t>TSS State</t>
  </si>
  <si>
    <t>U</t>
  </si>
  <si>
    <t>S</t>
  </si>
  <si>
    <t>$STATE@000000_S03-Tube Support&lt;1&gt;</t>
  </si>
  <si>
    <t>$STATE@Tube Support Pattern</t>
  </si>
  <si>
    <t>Layer QTY@Tube Support Pattern</t>
  </si>
  <si>
    <t>BTS QTY@Tube Support Pattern</t>
  </si>
  <si>
    <t>BTS SPACING@Tube Support Pattern</t>
  </si>
  <si>
    <t>Layer Spacing@Tube Support Pattern</t>
  </si>
  <si>
    <t>Scallop / Wiggle Strip on/off</t>
  </si>
  <si>
    <t>Scallop / Wiggle Strip Pattern on/off</t>
  </si>
  <si>
    <t>Scallop / Wiggle Strip Layer QTY</t>
  </si>
  <si>
    <t>Scallop / Wiggle Strip QTY</t>
  </si>
  <si>
    <t>Scallop / Wiggle Strip Spacing</t>
  </si>
  <si>
    <t>Scallop / Wiggle Strip Layer Spacing</t>
  </si>
  <si>
    <t>TUBE SPACER STRIP CS</t>
  </si>
  <si>
    <t>SCALLOP 0.625 OD x 1.6875 PITCH</t>
  </si>
  <si>
    <t>SCALLOP 0.625 OD x 1.5 PITCH</t>
  </si>
  <si>
    <t>SCALLOP 0.625 OD x 1.5625 PITCH</t>
  </si>
  <si>
    <t>SCALLOP 0.75 OD x 2.0625 PITCH</t>
  </si>
  <si>
    <t>SCALLOP 0.75 OD x 2 PITCH</t>
  </si>
  <si>
    <t>SCALLOP 1 OD x 2 PITCH</t>
  </si>
  <si>
    <t>SCALLOP 1 OD x 2.0625 PITCH</t>
  </si>
  <si>
    <t>SCALLOP 1 OD x 2.25 PITCH</t>
  </si>
  <si>
    <t>SCALLOP 1 OD x 2.3125 PITCH</t>
  </si>
  <si>
    <t>SCALLOP 1 OD x 2.375 PITCH</t>
  </si>
  <si>
    <t>SCALLOP 1 OD x 2.437 PITCH</t>
  </si>
  <si>
    <t>SCALLOP 1 OD x 2.5 PITCH</t>
  </si>
  <si>
    <t>SCALLOP 1 OD x 2.5625 PITCH</t>
  </si>
  <si>
    <t>SCALLOP 1 OD x 2.625 PITCH</t>
  </si>
  <si>
    <t>SCALLOP 1 OD x 2.75 PITCH</t>
  </si>
  <si>
    <t>SCALLOP 1 OD x 3 PITCH</t>
  </si>
  <si>
    <t>SCALLOP 1.25 OD x 2.3125 PITCH</t>
  </si>
  <si>
    <t>SCALLOP 1.25 OD x 2.5 PITCH</t>
  </si>
  <si>
    <t>SCALLOP 1.25 OD x 2.5625 PITCH</t>
  </si>
  <si>
    <t>SCALLOP 1.25 OD x 2.625 PITCH</t>
  </si>
  <si>
    <t>SCALLOP 1.25 OD x 2.75 PITCH</t>
  </si>
  <si>
    <t>SCALLOP 1.25 OD x 2.8125 PITCH</t>
  </si>
  <si>
    <t>SCALLOP 1.25 OD x 3.25 PITCH</t>
  </si>
  <si>
    <t>SCALLOP 1.5 OD x 2.75 PITCH</t>
  </si>
  <si>
    <t>SCALLOP 1.5 OD x 2.8125 PITCH</t>
  </si>
  <si>
    <t>SCALLOP 1.5 OD x 3 PITCH</t>
  </si>
  <si>
    <t>SCALLOP</t>
  </si>
  <si>
    <t>$CONFIGURATION@000000_S03-Tube Support&lt;1&gt;</t>
  </si>
  <si>
    <t>Tube Support Configuration</t>
  </si>
  <si>
    <t>TSS in SF@Ref dims</t>
  </si>
  <si>
    <t>Tube Spacer Strip in Side Frame?</t>
  </si>
  <si>
    <t>TUBE SPACER STRIP AL</t>
  </si>
  <si>
    <t>No</t>
  </si>
  <si>
    <t>TS_Type_List</t>
  </si>
  <si>
    <t>TSS in Side Frame Ref</t>
  </si>
  <si>
    <t xml:space="preserve">Tube Support Type / Scallops </t>
  </si>
  <si>
    <t>Stainless Steel [SA182 F316] - Shoulder Plug</t>
  </si>
  <si>
    <t>0.75 x 0.875 [SA182 F316]</t>
  </si>
  <si>
    <t>0.75 x 1 [SA182 F316]</t>
  </si>
  <si>
    <t>0.75 x 1.125 [SA182 F316]</t>
  </si>
  <si>
    <t>0.75 x 1.25 [SA182 F316]</t>
  </si>
  <si>
    <t>0.75 x 1.375 [SA182 F316]</t>
  </si>
  <si>
    <t>0.75 x 1.5 [SA182 F316]</t>
  </si>
  <si>
    <t>0.75 x 1.625 [SA182 F316]</t>
  </si>
  <si>
    <t>0.75 x 1.75 [SA182 F316]</t>
  </si>
  <si>
    <t>0.75 x 1.875 [SA182 F316]</t>
  </si>
  <si>
    <t>0.75 x 2 [SA182 F316]</t>
  </si>
  <si>
    <t>0.75 x 2.125 [SA182 F316]</t>
  </si>
  <si>
    <t>0.75 x 2.25 [SA182 F316]</t>
  </si>
  <si>
    <t>0.75 x 2.375 [SA182 F316]</t>
  </si>
  <si>
    <t>0.75 x 2.5 [SA182 F316]</t>
  </si>
  <si>
    <t>0.875 x 0.875 [SA182 F316]</t>
  </si>
  <si>
    <t>0.875 x 1 [SA182 F316]</t>
  </si>
  <si>
    <t>0.875 x 1.125 [SA182 F316]</t>
  </si>
  <si>
    <t>0.875 x 1.25 [SA182 F316]</t>
  </si>
  <si>
    <t>0.875 x 1.375 [SA182 F316]</t>
  </si>
  <si>
    <t>0.875 x 1.5 [SA182 F316]</t>
  </si>
  <si>
    <t>0.875 x 1.625 [SA182 F316]</t>
  </si>
  <si>
    <t>0.875 x 1.75 [SA182 F316]</t>
  </si>
  <si>
    <t>0.875 x 1.875 [SA182 F316]</t>
  </si>
  <si>
    <t>0.875 x 2 [SA182 F316]</t>
  </si>
  <si>
    <t>0.875 x 2.125 [SA182 F316]</t>
  </si>
  <si>
    <t>0.875 x 2.25 [SA182 F316]</t>
  </si>
  <si>
    <t>0.875 x 2.375 [SA182 F316]</t>
  </si>
  <si>
    <t>0.875 x 2.5 [SA182 F316]</t>
  </si>
  <si>
    <t>1.125 x 0.75 [SA182 F316]</t>
  </si>
  <si>
    <t>1.125 x 0.875 [SA182 F316]</t>
  </si>
  <si>
    <t>1.125 x 1 [SA182 F316]</t>
  </si>
  <si>
    <t>1.125 x 1.125 [SA182 F316]</t>
  </si>
  <si>
    <t>1.125 x 1.25 [SA182 F316]</t>
  </si>
  <si>
    <t>1.125 x 1.375 [SA182 F316]</t>
  </si>
  <si>
    <t>1.125 x 1.5 [SA182 F316]</t>
  </si>
  <si>
    <t>1.125 x 1.625 [SA182 F316]</t>
  </si>
  <si>
    <t>1.125 x 1.75 [SA182 F316]</t>
  </si>
  <si>
    <t>1.125 x 1.875 [SA182 F316]</t>
  </si>
  <si>
    <t>1.125 x 2 [SA182 F316]</t>
  </si>
  <si>
    <t>1.125 x 2.125 [SA182 F316]</t>
  </si>
  <si>
    <t>1.125 x 2.25 [SA182 F316]</t>
  </si>
  <si>
    <t>1.125 x 2.375 [SA182 F316]</t>
  </si>
  <si>
    <t>1.125 x 2.5 [SA182 F316]</t>
  </si>
  <si>
    <t>1.375 x 0.875 [SA182 F316]</t>
  </si>
  <si>
    <t>1.375 x 1 [SA182 F316]</t>
  </si>
  <si>
    <t>1.375 x 1.125 [SA182 F316]</t>
  </si>
  <si>
    <t>1.375 x 1.25 [SA182 F316]</t>
  </si>
  <si>
    <t>1.375 x 1.375 [SA182 F316]</t>
  </si>
  <si>
    <t>1.375 x 1.5 [SA182 F316]</t>
  </si>
  <si>
    <t>1.375 x 1.625 [SA182 F316]</t>
  </si>
  <si>
    <t>1.375 x 1.75 [SA182 F316]</t>
  </si>
  <si>
    <t>1.375 x 1.875 [SA182 F316]</t>
  </si>
  <si>
    <t>1.375 x 2 [SA182 F316]</t>
  </si>
  <si>
    <t>1.375 x 2.125 [SA182 F316]</t>
  </si>
  <si>
    <t>1.375 x 2.25 [SA182 F316]</t>
  </si>
  <si>
    <t>1.375 x 2.375 [SA182 F316]</t>
  </si>
  <si>
    <t>1.375 x 2.5 [SA182 F316]</t>
  </si>
  <si>
    <t>1.625 x 1 [SA182 F316]</t>
  </si>
  <si>
    <t>1.625 x 1.125 [SA182 F316]</t>
  </si>
  <si>
    <t>1.625 x 1.25 [SA182 F316]</t>
  </si>
  <si>
    <t>1.625 x 1.375 [SA182 F316]</t>
  </si>
  <si>
    <t>1.625 x 1.5 [SA182 F316]</t>
  </si>
  <si>
    <t>1.625 x 1.625 [SA182 F316]</t>
  </si>
  <si>
    <t>1.625 x 1.75 [SA182 F316]</t>
  </si>
  <si>
    <t>1.625 x 1.875 [SA182 F316]</t>
  </si>
  <si>
    <t>1.625 x 2 [SA182 F316]</t>
  </si>
  <si>
    <t>1.625 x 2.125 [SA182 F316]</t>
  </si>
  <si>
    <t>1.625 x 2.25 [SA182 F316]</t>
  </si>
  <si>
    <t>1.625 x 2.375 [SA182 F316]</t>
  </si>
  <si>
    <t>1.625 x 2.5 [SA182 F316]</t>
  </si>
  <si>
    <t>Stainless Steel [SA182 F304L] - Shoulder Plug</t>
  </si>
  <si>
    <t>0.75 x 0.875 [SA182 F304L]</t>
  </si>
  <si>
    <t>0.75 x 1 [SA182 F304L]</t>
  </si>
  <si>
    <t>0.75 x 1.125 [SA182 F304L]</t>
  </si>
  <si>
    <t>0.75 x 1.25 [SA182 F304L]</t>
  </si>
  <si>
    <t>0.75 x 1.375 [SA182 F304L]</t>
  </si>
  <si>
    <t>0.75 x 1.5 [SA182 F304L]</t>
  </si>
  <si>
    <t>0.75 x 1.625 [SA182 F304L]</t>
  </si>
  <si>
    <t>0.75 x 1.75 [SA182 F304L]</t>
  </si>
  <si>
    <t>0.75 x 1.875 [SA182 F304L]</t>
  </si>
  <si>
    <t>0.75 x 2 [SA182 F304L]</t>
  </si>
  <si>
    <t>0.75 x 2.125 [SA182 F304L]</t>
  </si>
  <si>
    <t>0.75 x 2.25 [SA182 F304L]</t>
  </si>
  <si>
    <t>0.75 x 2.375 [SA182 F304L]</t>
  </si>
  <si>
    <t>0.75 x 2.5 [SA182 F304L]</t>
  </si>
  <si>
    <t>0.875 x 0.875 [SA182 F304L]</t>
  </si>
  <si>
    <t>0.875 x 1 [SA182 F304L]</t>
  </si>
  <si>
    <t>0.875 x 1.125 [SA182 F304L]</t>
  </si>
  <si>
    <t>0.875 x 1.25 [SA182 F304L]</t>
  </si>
  <si>
    <t>0.875 x 1.375 [SA182 F304L]</t>
  </si>
  <si>
    <t>0.875 x 1.5 [SA182 F304L]</t>
  </si>
  <si>
    <t>0.875 x 1.625 [SA182 F304L]</t>
  </si>
  <si>
    <t>0.875 x 1.75 [SA182 F304L]</t>
  </si>
  <si>
    <t>0.875 x 1.875 [SA182 F304L]</t>
  </si>
  <si>
    <t>0.875 x 2 [SA182 F304L]</t>
  </si>
  <si>
    <t>0.875 x 2.125 [SA182 F304L]</t>
  </si>
  <si>
    <t>0.875 x 2.25 [SA182 F304L]</t>
  </si>
  <si>
    <t>0.875 x 2.375 [SA182 F304L]</t>
  </si>
  <si>
    <t>0.875 x 2.5 [SA182 F304L]</t>
  </si>
  <si>
    <t>1.125 x 0.75 [SA182 F304L]</t>
  </si>
  <si>
    <t>1.125 x 0.875 [SA182 F304L]</t>
  </si>
  <si>
    <t>1.125 x 1 [SA182 F304L]</t>
  </si>
  <si>
    <t>1.125 x 1.125 [SA182 F304L]</t>
  </si>
  <si>
    <t>1.125 x 1.25 [SA182 F304L]</t>
  </si>
  <si>
    <t>1.125 x 1.375 [SA182 F304L]</t>
  </si>
  <si>
    <t>1.125 x 1.5 [SA182 F304L]</t>
  </si>
  <si>
    <t>1.125 x 1.625 [SA182 F304L]</t>
  </si>
  <si>
    <t>1.125 x 1.75 [SA182 F304L]</t>
  </si>
  <si>
    <t>1.125 x 1.875 [SA182 F304L]</t>
  </si>
  <si>
    <t>1.125 x 2 [SA182 F304L]</t>
  </si>
  <si>
    <t>1.125 x 2.125 [SA182 F304L]</t>
  </si>
  <si>
    <t>1.125 x 2.25 [SA182 F304L]</t>
  </si>
  <si>
    <t>1.125 x 2.375 [SA182 F304L]</t>
  </si>
  <si>
    <t>1.125 x 2.5 [SA182 F304L]</t>
  </si>
  <si>
    <t>1.375 x 0.875 [SA182 F304L]</t>
  </si>
  <si>
    <t>1.375 x 1 [SA182 F304L]</t>
  </si>
  <si>
    <t>1.375 x 1.125 [SA182 F304L]</t>
  </si>
  <si>
    <t>1.375 x 1.25 [SA182 F304L]</t>
  </si>
  <si>
    <t>1.375 x 1.375 [SA182 F304L]</t>
  </si>
  <si>
    <t>1.375 x 1.5 [SA182 F304L]</t>
  </si>
  <si>
    <t>1.375 x 1.625 [SA182 F304L]</t>
  </si>
  <si>
    <t>1.375 x 1.75 [SA182 F304L]</t>
  </si>
  <si>
    <t>1.375 x 1.875 [SA182 F304L]</t>
  </si>
  <si>
    <t>1.375 x 2 [SA182 F304L]</t>
  </si>
  <si>
    <t>1.375 x 2.125 [SA182 F304L]</t>
  </si>
  <si>
    <t>1.375 x 2.25 [SA182 F304L]</t>
  </si>
  <si>
    <t>1.375 x 2.375 [SA182 F304L]</t>
  </si>
  <si>
    <t>1.375 x 2.5 [SA182 F304L]</t>
  </si>
  <si>
    <t>1.625 x 1 [SA182 F304L]</t>
  </si>
  <si>
    <t>1.625 x 1.125 [SA182 F304L]</t>
  </si>
  <si>
    <t>1.625 x 1.25 [SA182 F304L]</t>
  </si>
  <si>
    <t>1.625 x 1.375 [SA182 F304L]</t>
  </si>
  <si>
    <t>1.625 x 1.5 [SA182 F304L]</t>
  </si>
  <si>
    <t>1.625 x 1.625 [SA182 F304L]</t>
  </si>
  <si>
    <t>1.625 x 1.75 [SA182 F304L]</t>
  </si>
  <si>
    <t>1.625 x 1.875 [SA182 F304L]</t>
  </si>
  <si>
    <t>1.625 x 2 [SA182 F304L]</t>
  </si>
  <si>
    <t>1.625 x 2.125 [SA182 F304L]</t>
  </si>
  <si>
    <t>1.625 x 2.25 [SA182 F304L]</t>
  </si>
  <si>
    <t>1.625 x 2.375 [SA182 F304L]</t>
  </si>
  <si>
    <t>1.625 x 2.5 [SA182 F304L]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</si>
</sst>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6"/>
      <color rgb="FFD6A300"/>
      <name val="Calibri"/>
      <family val="2"/>
    </font>
    <font>
      <b/>
      <sz val="16"/>
      <color rgb="FFFF0000"/>
      <name val="Calibri"/>
      <family val="2"/>
    </font>
    <font>
      <b/>
      <sz val="8"/>
      <color rgb="FFD6A300"/>
      <name val="Calibri"/>
      <family val="2"/>
      <scheme val="minor"/>
    </font>
    <font>
      <sz val="10"/>
      <name val="MS Sans Serif"/>
      <family val="2"/>
    </font>
    <font>
      <b/>
      <sz val="16"/>
      <color theme="6"/>
      <name val="Calibri"/>
      <family val="2"/>
    </font>
    <font>
      <b/>
      <sz val="9"/>
      <color theme="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43" fontId="10" fillId="0" borderId="0" applyFont="0" applyFill="0" applyBorder="0" applyAlignment="0" applyProtection="0"/>
  </cellStyleXfs>
  <cellXfs count="14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7" borderId="0" xfId="0" applyFill="1" applyProtection="1">
      <protection locked="0"/>
    </xf>
    <xf numFmtId="49" fontId="0" fillId="7" borderId="11" xfId="0" applyNumberFormat="1" applyFill="1" applyBorder="1" applyProtection="1">
      <protection locked="0"/>
    </xf>
    <xf numFmtId="0" fontId="0" fillId="7" borderId="0" xfId="0" applyFill="1" applyAlignment="1" applyProtection="1">
      <alignment horizontal="center"/>
      <protection locked="0"/>
    </xf>
    <xf numFmtId="49" fontId="0" fillId="7" borderId="0" xfId="0" applyNumberFormat="1" applyFill="1" applyProtection="1">
      <protection locked="0"/>
    </xf>
    <xf numFmtId="0" fontId="0" fillId="0" borderId="0" xfId="0" applyProtection="1">
      <protection locked="0"/>
    </xf>
    <xf numFmtId="49" fontId="0" fillId="0" borderId="6" xfId="0" applyNumberFormat="1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6" xfId="0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 textRotation="90"/>
      <protection locked="0"/>
    </xf>
    <xf numFmtId="0" fontId="0" fillId="0" borderId="2" xfId="0" applyBorder="1" applyAlignment="1" applyProtection="1">
      <alignment horizontal="center" textRotation="90"/>
      <protection locked="0"/>
    </xf>
    <xf numFmtId="0" fontId="0" fillId="0" borderId="0" xfId="0" applyAlignment="1" applyProtection="1">
      <alignment horizontal="center" textRotation="90"/>
      <protection locked="0"/>
    </xf>
    <xf numFmtId="0" fontId="0" fillId="0" borderId="0" xfId="0" applyAlignment="1" applyProtection="1">
      <alignment horizontal="center" textRotation="90" wrapText="1"/>
      <protection locked="0"/>
    </xf>
    <xf numFmtId="0" fontId="0" fillId="4" borderId="0" xfId="0" applyFill="1" applyAlignment="1" applyProtection="1">
      <alignment horizontal="center" textRotation="90"/>
      <protection locked="0"/>
    </xf>
    <xf numFmtId="0" fontId="0" fillId="0" borderId="4" xfId="0" applyBorder="1" applyAlignment="1" applyProtection="1">
      <alignment horizontal="center" textRotation="90" wrapText="1"/>
      <protection locked="0"/>
    </xf>
    <xf numFmtId="49" fontId="0" fillId="0" borderId="4" xfId="0" applyNumberFormat="1" applyBorder="1" applyProtection="1"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49" fontId="0" fillId="2" borderId="3" xfId="0" applyNumberFormat="1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49" fontId="0" fillId="0" borderId="10" xfId="0" applyNumberFormat="1" applyBorder="1" applyProtection="1">
      <protection locked="0"/>
    </xf>
    <xf numFmtId="49" fontId="0" fillId="6" borderId="12" xfId="0" applyNumberFormat="1" applyFill="1" applyBorder="1" applyAlignment="1" applyProtection="1">
      <alignment horizontal="center"/>
      <protection locked="0"/>
    </xf>
    <xf numFmtId="49" fontId="0" fillId="6" borderId="11" xfId="0" applyNumberFormat="1" applyFill="1" applyBorder="1" applyAlignment="1" applyProtection="1">
      <alignment horizontal="center"/>
      <protection locked="0"/>
    </xf>
    <xf numFmtId="0" fontId="0" fillId="4" borderId="11" xfId="0" applyFill="1" applyBorder="1" applyAlignment="1" applyProtection="1">
      <alignment horizontal="center"/>
      <protection locked="0"/>
    </xf>
    <xf numFmtId="0" fontId="0" fillId="2" borderId="11" xfId="0" applyFill="1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 textRotation="90"/>
      <protection locked="0"/>
    </xf>
    <xf numFmtId="0" fontId="0" fillId="0" borderId="13" xfId="0" applyBorder="1" applyAlignment="1" applyProtection="1">
      <alignment horizontal="center" textRotation="90"/>
      <protection locked="0"/>
    </xf>
    <xf numFmtId="49" fontId="0" fillId="6" borderId="17" xfId="0" applyNumberFormat="1" applyFill="1" applyBorder="1" applyAlignment="1" applyProtection="1">
      <alignment horizontal="center"/>
      <protection locked="0"/>
    </xf>
    <xf numFmtId="49" fontId="0" fillId="6" borderId="18" xfId="0" applyNumberFormat="1" applyFill="1" applyBorder="1" applyAlignment="1" applyProtection="1">
      <alignment horizontal="center"/>
      <protection locked="0"/>
    </xf>
    <xf numFmtId="0" fontId="1" fillId="7" borderId="0" xfId="0" applyFont="1" applyFill="1" applyProtection="1"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0" fillId="0" borderId="16" xfId="0" applyNumberFormat="1" applyBorder="1" applyAlignment="1" applyProtection="1">
      <alignment horizontal="center"/>
      <protection locked="0"/>
    </xf>
    <xf numFmtId="49" fontId="0" fillId="7" borderId="0" xfId="0" applyNumberFormat="1" applyFill="1" applyAlignment="1" applyProtection="1">
      <alignment horizontal="left"/>
      <protection locked="0"/>
    </xf>
    <xf numFmtId="0" fontId="0" fillId="2" borderId="1" xfId="0" applyFill="1" applyBorder="1" applyAlignment="1">
      <alignment horizontal="center" textRotation="90"/>
    </xf>
    <xf numFmtId="0" fontId="0" fillId="2" borderId="0" xfId="0" applyFill="1" applyAlignment="1">
      <alignment horizontal="center" textRotation="90"/>
    </xf>
    <xf numFmtId="49" fontId="0" fillId="6" borderId="3" xfId="0" applyNumberForma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49" fontId="0" fillId="0" borderId="8" xfId="0" applyNumberFormat="1" applyBorder="1" applyProtection="1">
      <protection locked="0"/>
    </xf>
    <xf numFmtId="49" fontId="0" fillId="0" borderId="0" xfId="0" applyNumberFormat="1" applyProtection="1">
      <protection locked="0"/>
    </xf>
    <xf numFmtId="0" fontId="0" fillId="0" borderId="5" xfId="0" applyBorder="1" applyAlignment="1" applyProtection="1">
      <alignment horizontal="center" textRotation="90" wrapText="1"/>
      <protection locked="0"/>
    </xf>
    <xf numFmtId="0" fontId="0" fillId="0" borderId="22" xfId="0" applyBorder="1" applyAlignment="1" applyProtection="1">
      <alignment horizontal="center" textRotation="90"/>
      <protection locked="0"/>
    </xf>
    <xf numFmtId="0" fontId="0" fillId="2" borderId="0" xfId="0" applyFill="1" applyAlignment="1" applyProtection="1">
      <alignment horizontal="center"/>
      <protection locked="0"/>
    </xf>
    <xf numFmtId="49" fontId="0" fillId="6" borderId="0" xfId="0" applyNumberFormat="1" applyFill="1" applyAlignment="1" applyProtection="1">
      <alignment horizontal="center"/>
      <protection locked="0"/>
    </xf>
    <xf numFmtId="49" fontId="0" fillId="6" borderId="2" xfId="0" applyNumberFormat="1" applyFill="1" applyBorder="1" applyAlignment="1" applyProtection="1">
      <alignment horizontal="center"/>
      <protection locked="0"/>
    </xf>
    <xf numFmtId="49" fontId="1" fillId="7" borderId="0" xfId="0" applyNumberFormat="1" applyFont="1" applyFill="1" applyAlignment="1" applyProtection="1">
      <alignment horizontal="center"/>
      <protection locked="0"/>
    </xf>
    <xf numFmtId="0" fontId="0" fillId="7" borderId="0" xfId="0" applyFill="1" applyAlignment="1" applyProtection="1">
      <alignment horizontal="right"/>
      <protection locked="0"/>
    </xf>
    <xf numFmtId="49" fontId="0" fillId="0" borderId="1" xfId="0" applyNumberFormat="1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 wrapText="1"/>
      <protection locked="0"/>
    </xf>
    <xf numFmtId="49" fontId="0" fillId="6" borderId="10" xfId="0" applyNumberFormat="1" applyFill="1" applyBorder="1" applyAlignment="1" applyProtection="1">
      <alignment horizontal="center"/>
      <protection locked="0"/>
    </xf>
    <xf numFmtId="0" fontId="0" fillId="0" borderId="0" xfId="0" applyAlignment="1">
      <alignment horizontal="center" textRotation="90"/>
    </xf>
    <xf numFmtId="49" fontId="2" fillId="7" borderId="0" xfId="0" applyNumberFormat="1" applyFont="1" applyFill="1" applyProtection="1">
      <protection locked="0"/>
    </xf>
    <xf numFmtId="0" fontId="2" fillId="7" borderId="0" xfId="0" applyFont="1" applyFill="1" applyProtection="1">
      <protection locked="0"/>
    </xf>
    <xf numFmtId="0" fontId="0" fillId="0" borderId="14" xfId="0" applyBorder="1" applyAlignment="1" applyProtection="1">
      <alignment horizontal="center" textRotation="90" wrapText="1"/>
      <protection locked="0"/>
    </xf>
    <xf numFmtId="0" fontId="0" fillId="0" borderId="13" xfId="0" applyBorder="1" applyAlignment="1" applyProtection="1">
      <alignment horizontal="center" textRotation="90" wrapText="1"/>
      <protection locked="0"/>
    </xf>
    <xf numFmtId="0" fontId="0" fillId="2" borderId="15" xfId="0" applyFill="1" applyBorder="1" applyAlignment="1" applyProtection="1">
      <alignment horizontal="center"/>
      <protection locked="0"/>
    </xf>
    <xf numFmtId="49" fontId="0" fillId="0" borderId="13" xfId="0" applyNumberFormat="1" applyBorder="1" applyAlignment="1" applyProtection="1">
      <alignment horizontal="center" textRotation="90"/>
      <protection locked="0"/>
    </xf>
    <xf numFmtId="49" fontId="0" fillId="0" borderId="0" xfId="0" applyNumberFormat="1" applyAlignment="1" applyProtection="1">
      <alignment horizontal="center" textRotation="90" wrapText="1"/>
      <protection locked="0"/>
    </xf>
    <xf numFmtId="0" fontId="0" fillId="9" borderId="3" xfId="0" applyFill="1" applyBorder="1" applyAlignment="1" applyProtection="1">
      <alignment horizontal="center"/>
      <protection locked="0"/>
    </xf>
    <xf numFmtId="49" fontId="0" fillId="8" borderId="6" xfId="0" applyNumberFormat="1" applyFill="1" applyBorder="1" applyProtection="1">
      <protection locked="0"/>
    </xf>
    <xf numFmtId="0" fontId="0" fillId="0" borderId="3" xfId="0" applyBorder="1" applyAlignment="1" applyProtection="1">
      <alignment horizontal="center" textRotation="90" wrapText="1"/>
      <protection locked="0"/>
    </xf>
    <xf numFmtId="49" fontId="0" fillId="0" borderId="2" xfId="0" applyNumberFormat="1" applyBorder="1" applyAlignment="1" applyProtection="1">
      <alignment horizontal="center" textRotation="90"/>
      <protection locked="0"/>
    </xf>
    <xf numFmtId="0" fontId="0" fillId="5" borderId="5" xfId="0" applyFill="1" applyBorder="1" applyAlignment="1" applyProtection="1">
      <alignment horizontal="center"/>
      <protection locked="0"/>
    </xf>
    <xf numFmtId="49" fontId="0" fillId="8" borderId="7" xfId="0" applyNumberFormat="1" applyFill="1" applyBorder="1" applyProtection="1"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49" fontId="0" fillId="0" borderId="6" xfId="0" applyNumberFormat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 textRotation="90"/>
      <protection locked="0"/>
    </xf>
    <xf numFmtId="0" fontId="0" fillId="0" borderId="3" xfId="0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23" xfId="0" applyBorder="1" applyAlignment="1" applyProtection="1">
      <alignment horizontal="center" textRotation="90" wrapText="1"/>
      <protection locked="0"/>
    </xf>
    <xf numFmtId="0" fontId="0" fillId="0" borderId="24" xfId="0" applyBorder="1" applyAlignment="1" applyProtection="1">
      <alignment horizontal="center" textRotation="90" wrapText="1"/>
      <protection locked="0"/>
    </xf>
    <xf numFmtId="49" fontId="0" fillId="0" borderId="25" xfId="0" applyNumberFormat="1" applyBorder="1" applyAlignment="1" applyProtection="1">
      <alignment horizontal="center" textRotation="90"/>
      <protection locked="0"/>
    </xf>
    <xf numFmtId="0" fontId="0" fillId="5" borderId="23" xfId="0" applyFill="1" applyBorder="1" applyAlignment="1" applyProtection="1">
      <alignment horizontal="center"/>
      <protection locked="0"/>
    </xf>
    <xf numFmtId="0" fontId="0" fillId="6" borderId="24" xfId="0" applyFill="1" applyBorder="1" applyAlignment="1" applyProtection="1">
      <alignment horizontal="center"/>
      <protection locked="0"/>
    </xf>
    <xf numFmtId="49" fontId="0" fillId="6" borderId="26" xfId="0" applyNumberFormat="1" applyFill="1" applyBorder="1" applyAlignment="1" applyProtection="1">
      <alignment horizontal="center"/>
      <protection locked="0"/>
    </xf>
    <xf numFmtId="49" fontId="0" fillId="6" borderId="27" xfId="0" applyNumberFormat="1" applyFill="1" applyBorder="1" applyAlignment="1" applyProtection="1">
      <alignment horizontal="center"/>
      <protection locked="0"/>
    </xf>
    <xf numFmtId="49" fontId="0" fillId="0" borderId="26" xfId="0" applyNumberFormat="1" applyBorder="1" applyAlignment="1" applyProtection="1">
      <alignment horizontal="center" textRotation="90"/>
      <protection locked="0"/>
    </xf>
    <xf numFmtId="0" fontId="0" fillId="6" borderId="4" xfId="0" applyFill="1" applyBorder="1" applyAlignment="1" applyProtection="1">
      <alignment horizontal="center"/>
      <protection locked="0"/>
    </xf>
    <xf numFmtId="0" fontId="0" fillId="0" borderId="8" xfId="0" applyBorder="1"/>
    <xf numFmtId="0" fontId="0" fillId="6" borderId="8" xfId="0" applyFill="1" applyBorder="1"/>
    <xf numFmtId="0" fontId="0" fillId="0" borderId="8" xfId="0" applyBorder="1" applyAlignment="1">
      <alignment horizontal="center"/>
    </xf>
    <xf numFmtId="0" fontId="4" fillId="0" borderId="28" xfId="0" applyFont="1" applyBorder="1" applyAlignment="1">
      <alignment horizontal="center" vertical="top"/>
    </xf>
    <xf numFmtId="0" fontId="8" fillId="0" borderId="28" xfId="0" applyFont="1" applyBorder="1" applyAlignment="1">
      <alignment horizontal="center" vertical="top"/>
    </xf>
    <xf numFmtId="49" fontId="9" fillId="0" borderId="0" xfId="0" applyNumberFormat="1" applyFont="1" applyAlignment="1">
      <alignment vertical="center" wrapText="1"/>
    </xf>
    <xf numFmtId="43" fontId="0" fillId="0" borderId="0" xfId="2" applyFont="1" applyProtection="1">
      <protection locked="0"/>
    </xf>
    <xf numFmtId="43" fontId="0" fillId="0" borderId="0" xfId="2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textRotation="90"/>
      <protection locked="0"/>
    </xf>
    <xf numFmtId="49" fontId="0" fillId="0" borderId="3" xfId="0" applyNumberFormat="1" applyBorder="1" applyAlignment="1" applyProtection="1">
      <alignment horizontal="center" textRotation="90"/>
      <protection locked="0"/>
    </xf>
    <xf numFmtId="49" fontId="0" fillId="8" borderId="9" xfId="0" applyNumberFormat="1" applyFill="1" applyBorder="1" applyProtection="1">
      <protection locked="0"/>
    </xf>
    <xf numFmtId="43" fontId="0" fillId="0" borderId="6" xfId="2" applyFont="1" applyBorder="1" applyAlignment="1">
      <alignment vertical="center"/>
    </xf>
    <xf numFmtId="0" fontId="0" fillId="0" borderId="7" xfId="0" applyBorder="1" applyAlignment="1">
      <alignment horizontal="center"/>
    </xf>
    <xf numFmtId="0" fontId="0" fillId="4" borderId="0" xfId="0" applyFill="1" applyProtection="1"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0" fontId="0" fillId="6" borderId="11" xfId="0" applyFill="1" applyBorder="1" applyAlignment="1" applyProtection="1">
      <alignment horizontal="center"/>
      <protection locked="0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/>
    <xf numFmtId="49" fontId="9" fillId="0" borderId="0" xfId="0" applyNumberFormat="1" applyFont="1" applyAlignment="1">
      <alignment horizontal="center" vertical="center" wrapText="1"/>
    </xf>
    <xf numFmtId="0" fontId="0" fillId="0" borderId="0" xfId="0" applyAlignment="1" applyProtection="1">
      <alignment horizontal="center" wrapText="1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 textRotation="90"/>
      <protection locked="0"/>
    </xf>
    <xf numFmtId="49" fontId="0" fillId="0" borderId="3" xfId="0" applyNumberFormat="1" applyBorder="1" applyAlignment="1" applyProtection="1">
      <alignment horizontal="center" vertical="center" wrapText="1"/>
      <protection locked="0"/>
    </xf>
    <xf numFmtId="49" fontId="0" fillId="0" borderId="6" xfId="0" applyNumberFormat="1" applyBorder="1" applyAlignment="1" applyProtection="1">
      <alignment horizontal="center"/>
      <protection locked="0"/>
    </xf>
    <xf numFmtId="49" fontId="0" fillId="0" borderId="7" xfId="0" applyNumberFormat="1" applyBorder="1" applyAlignment="1" applyProtection="1">
      <alignment horizontal="center"/>
      <protection locked="0"/>
    </xf>
    <xf numFmtId="49" fontId="0" fillId="0" borderId="9" xfId="0" applyNumberForma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 wrapText="1"/>
      <protection locked="0"/>
    </xf>
    <xf numFmtId="0" fontId="11" fillId="0" borderId="0" xfId="0" applyFont="1" applyAlignment="1" applyProtection="1">
      <alignment horizontal="center" wrapText="1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43" fontId="0" fillId="0" borderId="7" xfId="2" applyFont="1" applyBorder="1" applyAlignment="1">
      <alignment horizontal="center" vertical="center"/>
    </xf>
    <xf numFmtId="43" fontId="0" fillId="0" borderId="6" xfId="2" applyFont="1" applyBorder="1" applyAlignment="1">
      <alignment horizontal="center" vertical="center"/>
    </xf>
    <xf numFmtId="43" fontId="0" fillId="0" borderId="9" xfId="2" applyFont="1" applyBorder="1" applyAlignment="1">
      <alignment horizontal="center" vertical="center"/>
    </xf>
    <xf numFmtId="49" fontId="0" fillId="0" borderId="19" xfId="0" applyNumberFormat="1" applyBorder="1" applyAlignment="1" applyProtection="1">
      <alignment horizontal="center"/>
      <protection locked="0"/>
    </xf>
    <xf numFmtId="49" fontId="0" fillId="0" borderId="21" xfId="0" applyNumberFormat="1" applyBorder="1" applyAlignment="1" applyProtection="1">
      <alignment horizontal="center"/>
      <protection locked="0"/>
    </xf>
    <xf numFmtId="49" fontId="6" fillId="0" borderId="4" xfId="0" applyNumberFormat="1" applyFont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center" vertical="center" wrapText="1"/>
    </xf>
    <xf numFmtId="49" fontId="6" fillId="0" borderId="10" xfId="0" applyNumberFormat="1" applyFont="1" applyBorder="1" applyAlignment="1">
      <alignment horizontal="center" vertical="center" wrapText="1"/>
    </xf>
    <xf numFmtId="49" fontId="6" fillId="0" borderId="12" xfId="0" applyNumberFormat="1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49" fontId="9" fillId="0" borderId="10" xfId="0" applyNumberFormat="1" applyFont="1" applyBorder="1" applyAlignment="1">
      <alignment horizontal="center" vertical="center" wrapText="1"/>
    </xf>
    <xf numFmtId="49" fontId="9" fillId="0" borderId="11" xfId="0" applyNumberFormat="1" applyFont="1" applyBorder="1" applyAlignment="1">
      <alignment horizontal="center" vertical="center" wrapText="1"/>
    </xf>
    <xf numFmtId="49" fontId="9" fillId="0" borderId="12" xfId="0" applyNumberFormat="1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 xr:uid="{2D16D4C2-9DB7-4AD2-8686-9F0BA34A9A5F}"/>
  </cellStyles>
  <dxfs count="11">
    <dxf>
      <font>
        <b/>
        <i val="0"/>
        <color theme="0"/>
      </font>
      <fill>
        <patternFill>
          <bgColor rgb="FFFF0000"/>
        </patternFill>
      </fill>
    </dxf>
    <dxf>
      <font>
        <color theme="0" tint="-0.499984740745262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theme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Q23"/>
  <sheetViews>
    <sheetView tabSelected="1" zoomScaleNormal="100" workbookViewId="0">
      <selection activeCell="EO5" sqref="EO5"/>
    </sheetView>
  </sheetViews>
  <sheetFormatPr defaultColWidth="9.109375" defaultRowHeight="14.4" outlineLevelRow="1" outlineLevelCol="1" x14ac:dyDescent="0.3"/>
  <cols>
    <col min="1" max="1" width="23.44140625" style="46" bestFit="1" customWidth="1"/>
    <col min="2" max="2" width="12.33203125" style="7" customWidth="1"/>
    <col min="3" max="3" width="3.6640625" style="7" bestFit="1" customWidth="1"/>
    <col min="4" max="4" width="22.109375" style="7" bestFit="1" customWidth="1"/>
    <col min="5" max="5" width="3.109375" style="7" bestFit="1" customWidth="1"/>
    <col min="6" max="6" width="8" style="7" bestFit="1" customWidth="1"/>
    <col min="7" max="7" width="3.6640625" style="7" bestFit="1" customWidth="1"/>
    <col min="8" max="8" width="9" style="7" bestFit="1" customWidth="1"/>
    <col min="9" max="9" width="11.44140625" style="7" bestFit="1" customWidth="1"/>
    <col min="10" max="10" width="7.88671875" style="7" bestFit="1" customWidth="1"/>
    <col min="11" max="11" width="7.88671875" style="7" customWidth="1"/>
    <col min="12" max="12" width="15.44140625" style="7" customWidth="1"/>
    <col min="13" max="13" width="12.5546875" style="7" bestFit="1" customWidth="1"/>
    <col min="14" max="15" width="12.88671875" style="7" customWidth="1"/>
    <col min="16" max="16" width="3.6640625" style="7" customWidth="1"/>
    <col min="17" max="17" width="3.6640625" style="7" bestFit="1" customWidth="1"/>
    <col min="18" max="18" width="19.6640625" style="7" bestFit="1" customWidth="1"/>
    <col min="19" max="19" width="9.44140625" style="7" bestFit="1" customWidth="1"/>
    <col min="20" max="21" width="12.33203125" style="7" bestFit="1" customWidth="1"/>
    <col min="22" max="22" width="12.33203125" style="7" customWidth="1"/>
    <col min="23" max="23" width="9.44140625" style="7" bestFit="1" customWidth="1"/>
    <col min="24" max="25" width="7.88671875" style="7" customWidth="1"/>
    <col min="26" max="26" width="12.33203125" style="7" bestFit="1" customWidth="1"/>
    <col min="27" max="28" width="7.88671875" style="7" customWidth="1"/>
    <col min="29" max="29" width="3.6640625" style="7" bestFit="1" customWidth="1"/>
    <col min="30" max="30" width="11.6640625" style="7" bestFit="1" customWidth="1"/>
    <col min="31" max="32" width="3.109375" style="7" hidden="1" customWidth="1" outlineLevel="1"/>
    <col min="33" max="33" width="3.6640625" style="7" hidden="1" customWidth="1" outlineLevel="1"/>
    <col min="34" max="35" width="3.109375" style="7" hidden="1" customWidth="1" outlineLevel="1"/>
    <col min="36" max="36" width="3.88671875" style="7" hidden="1" customWidth="1" outlineLevel="1"/>
    <col min="37" max="37" width="11.88671875" style="7" hidden="1" customWidth="1" outlineLevel="1"/>
    <col min="38" max="39" width="13.44140625" style="7" hidden="1" customWidth="1" outlineLevel="1"/>
    <col min="40" max="40" width="3.6640625" style="7" hidden="1" customWidth="1" outlineLevel="1"/>
    <col min="41" max="41" width="21" style="7" hidden="1" customWidth="1" outlineLevel="1"/>
    <col min="42" max="43" width="3.109375" style="7" hidden="1" customWidth="1" outlineLevel="1"/>
    <col min="44" max="44" width="19.44140625" style="7" hidden="1" customWidth="1" outlineLevel="1"/>
    <col min="45" max="45" width="36.109375" style="7" hidden="1" customWidth="1" outlineLevel="1"/>
    <col min="46" max="46" width="19.44140625" style="7" hidden="1" customWidth="1" outlineLevel="1"/>
    <col min="47" max="47" width="36.109375" style="7" hidden="1" customWidth="1" outlineLevel="1"/>
    <col min="48" max="48" width="7.5546875" style="7" hidden="1" customWidth="1" outlineLevel="1"/>
    <col min="49" max="49" width="3.6640625" style="7" hidden="1" customWidth="1" outlineLevel="1"/>
    <col min="50" max="50" width="16" style="7" hidden="1" customWidth="1" outlineLevel="1"/>
    <col min="51" max="51" width="15.33203125" style="7" hidden="1" customWidth="1" outlineLevel="1"/>
    <col min="52" max="52" width="3.109375" style="7" hidden="1" customWidth="1" outlineLevel="1"/>
    <col min="53" max="54" width="3.6640625" style="7" hidden="1" customWidth="1" outlineLevel="1"/>
    <col min="55" max="55" width="5.44140625" style="7" hidden="1" customWidth="1" outlineLevel="1"/>
    <col min="56" max="57" width="3.6640625" style="7" hidden="1" customWidth="1" outlineLevel="1"/>
    <col min="58" max="58" width="3.88671875" style="7" hidden="1" customWidth="1" outlineLevel="1"/>
    <col min="59" max="59" width="3.6640625" style="7" hidden="1" customWidth="1" outlineLevel="1"/>
    <col min="60" max="60" width="3.109375" style="7" hidden="1" customWidth="1" outlineLevel="1"/>
    <col min="61" max="61" width="4" style="7" hidden="1" customWidth="1" outlineLevel="1"/>
    <col min="62" max="62" width="3.6640625" style="7" hidden="1" customWidth="1" outlineLevel="1"/>
    <col min="63" max="64" width="12" style="7" hidden="1" customWidth="1" outlineLevel="1"/>
    <col min="65" max="66" width="4" style="7" hidden="1" customWidth="1" outlineLevel="1"/>
    <col min="67" max="68" width="12" style="7" hidden="1" customWidth="1" outlineLevel="1"/>
    <col min="69" max="69" width="7" style="7" hidden="1" customWidth="1" outlineLevel="1"/>
    <col min="70" max="70" width="8.33203125" style="7" hidden="1" customWidth="1" outlineLevel="1"/>
    <col min="71" max="71" width="8.6640625" style="7" hidden="1" customWidth="1" outlineLevel="1"/>
    <col min="72" max="72" width="10.44140625" style="7" hidden="1" customWidth="1" outlineLevel="1"/>
    <col min="73" max="73" width="12.44140625" style="7" hidden="1" customWidth="1" outlineLevel="1"/>
    <col min="74" max="77" width="3.6640625" style="7" hidden="1" customWidth="1" outlineLevel="1"/>
    <col min="78" max="81" width="3.109375" style="7" hidden="1" customWidth="1" outlineLevel="1"/>
    <col min="82" max="82" width="3.6640625" style="7" hidden="1" customWidth="1" outlineLevel="1"/>
    <col min="83" max="84" width="3.109375" style="7" hidden="1" customWidth="1" outlineLevel="1"/>
    <col min="85" max="85" width="29.33203125" style="7" hidden="1" customWidth="1" outlineLevel="1"/>
    <col min="86" max="87" width="3.109375" style="7" hidden="1" customWidth="1" outlineLevel="1"/>
    <col min="88" max="88" width="3.88671875" style="7" hidden="1" customWidth="1" outlineLevel="1"/>
    <col min="89" max="89" width="10.88671875" style="7" hidden="1" customWidth="1" outlineLevel="1"/>
    <col min="90" max="94" width="3.109375" style="7" hidden="1" customWidth="1" outlineLevel="1"/>
    <col min="95" max="95" width="17.109375" style="7" hidden="1" customWidth="1" outlineLevel="1"/>
    <col min="96" max="96" width="3.109375" style="7" hidden="1" customWidth="1" outlineLevel="1"/>
    <col min="97" max="99" width="5.6640625" style="7" hidden="1" customWidth="1" outlineLevel="1"/>
    <col min="100" max="102" width="10.5546875" style="7" hidden="1" customWidth="1" outlineLevel="1"/>
    <col min="103" max="109" width="7.88671875" style="7" hidden="1" customWidth="1" outlineLevel="1"/>
    <col min="110" max="117" width="10.88671875" style="7" hidden="1" customWidth="1" outlineLevel="1"/>
    <col min="118" max="119" width="14.88671875" style="7" hidden="1" customWidth="1" outlineLevel="1"/>
    <col min="120" max="120" width="10.88671875" style="7" hidden="1" customWidth="1" outlineLevel="1"/>
    <col min="121" max="136" width="14.88671875" style="7" hidden="1" customWidth="1" outlineLevel="1"/>
    <col min="137" max="137" width="6.5546875" style="7" hidden="1" customWidth="1" outlineLevel="1"/>
    <col min="138" max="140" width="3.6640625" style="7" hidden="1" customWidth="1" outlineLevel="1"/>
    <col min="141" max="142" width="5.88671875" style="7" hidden="1" customWidth="1" outlineLevel="1"/>
    <col min="143" max="143" width="7" style="7" hidden="1" customWidth="1" outlineLevel="1"/>
    <col min="144" max="144" width="15.33203125" style="7" hidden="1" customWidth="1" outlineLevel="1"/>
    <col min="145" max="147" width="15.44140625" style="7" hidden="1" customWidth="1" outlineLevel="1"/>
    <col min="148" max="148" width="9" style="7" hidden="1" customWidth="1" outlineLevel="1"/>
    <col min="149" max="158" width="15.44140625" style="7" hidden="1" customWidth="1" outlineLevel="1"/>
    <col min="159" max="159" width="26.6640625" style="7" hidden="1" customWidth="1" outlineLevel="1"/>
    <col min="160" max="172" width="12.88671875" style="7" hidden="1" customWidth="1" outlineLevel="1"/>
    <col min="173" max="173" width="9.109375" style="7" collapsed="1"/>
    <col min="174" max="16384" width="9.109375" style="7"/>
  </cols>
  <sheetData>
    <row r="1" spans="1:172" s="61" customFormat="1" x14ac:dyDescent="0.3">
      <c r="A1" s="60" t="s">
        <v>448</v>
      </c>
    </row>
    <row r="2" spans="1:172" s="3" customFormat="1" ht="18.600000000000001" thickBot="1" x14ac:dyDescent="0.4">
      <c r="A2" s="40" t="str">
        <f>UPPER(RIGHT($AX$5,LEN($AX$5)-FIND("@",$AX$5,1)))</f>
        <v>000000_S03-HEADER&lt;1&gt;</v>
      </c>
      <c r="B2" s="3" t="str">
        <f>IF(ISNUMBER(LEFT($A$2,1)+0), "", LEFT($A$2,MIN(FIND({0,1,2,3,4,5,6,7,8,9},A2&amp;"0123456789"))-1))</f>
        <v/>
      </c>
      <c r="C2" s="52">
        <f>MID($A$2,FIND("_",$A$2,1)+2,2)+0</f>
        <v>3</v>
      </c>
      <c r="D2" s="37" t="s">
        <v>345</v>
      </c>
      <c r="E2" s="6"/>
      <c r="I2" s="53" t="s">
        <v>375</v>
      </c>
      <c r="J2" s="5" t="str">
        <f>LEFT($A$2,FIND("_",$A$2,1)-1)</f>
        <v>000000</v>
      </c>
      <c r="K2" s="5"/>
      <c r="L2" s="37"/>
      <c r="P2" s="6"/>
      <c r="Q2" s="6"/>
      <c r="R2" s="6"/>
      <c r="S2" s="6"/>
      <c r="T2" s="6"/>
      <c r="U2" s="6"/>
      <c r="V2" s="6"/>
      <c r="Z2" s="6"/>
      <c r="AG2" s="6"/>
      <c r="AI2" s="6"/>
      <c r="AJ2" s="6"/>
      <c r="AK2" s="6"/>
      <c r="AN2" s="4"/>
      <c r="AW2" s="5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</row>
    <row r="3" spans="1:172" ht="15.6" thickTop="1" thickBot="1" x14ac:dyDescent="0.35">
      <c r="A3" s="120"/>
      <c r="B3" s="121" t="s">
        <v>420</v>
      </c>
      <c r="C3" s="134" t="s">
        <v>394</v>
      </c>
      <c r="D3" s="135"/>
      <c r="E3" s="128" t="s">
        <v>328</v>
      </c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04"/>
      <c r="S3" s="128" t="s">
        <v>440</v>
      </c>
      <c r="T3" s="129"/>
      <c r="U3" s="129"/>
      <c r="V3" s="129"/>
      <c r="W3" s="129"/>
      <c r="X3" s="129"/>
      <c r="Y3" s="129"/>
      <c r="Z3" s="130"/>
      <c r="AA3" s="10"/>
      <c r="AB3" s="10"/>
      <c r="AC3" s="10"/>
      <c r="AD3" s="10"/>
      <c r="AE3" s="31"/>
      <c r="AF3" s="44"/>
      <c r="AG3" s="68"/>
      <c r="AH3" s="44"/>
      <c r="AI3" s="10"/>
      <c r="AJ3" s="10"/>
      <c r="AK3" s="10"/>
      <c r="AL3" s="44"/>
      <c r="AM3" s="44"/>
      <c r="AN3" s="31"/>
      <c r="AO3" s="9" t="s">
        <v>334</v>
      </c>
      <c r="AP3" s="9"/>
      <c r="AQ3" s="9"/>
      <c r="AR3" s="10"/>
      <c r="AS3" s="10"/>
      <c r="AT3" s="10"/>
      <c r="AU3" s="10"/>
      <c r="AV3" s="10"/>
      <c r="AW3" s="11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8"/>
      <c r="BS3" s="8"/>
      <c r="BT3" s="8"/>
      <c r="BU3" s="8"/>
      <c r="BV3" s="10"/>
      <c r="BW3" s="10"/>
      <c r="BX3" s="10"/>
      <c r="BY3" s="8"/>
      <c r="BZ3" s="8"/>
      <c r="CA3" s="8"/>
      <c r="CB3" s="8"/>
      <c r="CC3" s="8"/>
      <c r="CD3" s="8"/>
      <c r="CE3" s="8"/>
      <c r="CF3" s="8"/>
      <c r="CG3" s="75"/>
      <c r="CH3" s="8"/>
      <c r="CI3" s="8"/>
      <c r="CJ3" s="8"/>
      <c r="CK3" s="8"/>
      <c r="CL3" s="123"/>
      <c r="CM3" s="123"/>
      <c r="CN3" s="123"/>
      <c r="CO3" s="123"/>
      <c r="CP3" s="123"/>
      <c r="CQ3" s="75"/>
      <c r="CR3" s="75"/>
      <c r="CS3" s="10"/>
      <c r="CT3" s="10"/>
      <c r="CU3" s="10"/>
      <c r="CV3" s="124" t="s">
        <v>534</v>
      </c>
      <c r="CW3" s="123"/>
      <c r="CX3" s="123"/>
      <c r="CY3" s="123"/>
      <c r="CZ3" s="123"/>
      <c r="DA3" s="123"/>
      <c r="DB3" s="123"/>
      <c r="DC3" s="123"/>
      <c r="DD3" s="123"/>
      <c r="DE3" s="125"/>
      <c r="DF3" s="72" t="s">
        <v>485</v>
      </c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100"/>
      <c r="EI3" s="131" t="s">
        <v>412</v>
      </c>
      <c r="EJ3" s="132"/>
      <c r="EK3" s="132"/>
      <c r="EL3" s="132"/>
      <c r="EM3" s="132"/>
      <c r="EN3" s="133"/>
      <c r="ER3" s="101"/>
      <c r="FC3" s="12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</row>
    <row r="4" spans="1:172" ht="160.5" customHeight="1" thickTop="1" x14ac:dyDescent="0.3">
      <c r="A4" s="120"/>
      <c r="B4" s="121"/>
      <c r="C4" s="33" t="s">
        <v>373</v>
      </c>
      <c r="D4" s="34" t="s">
        <v>369</v>
      </c>
      <c r="E4" s="15" t="s">
        <v>419</v>
      </c>
      <c r="F4" s="15" t="s">
        <v>0</v>
      </c>
      <c r="G4" s="15" t="s">
        <v>388</v>
      </c>
      <c r="H4" s="15" t="s">
        <v>317</v>
      </c>
      <c r="I4" s="15" t="s">
        <v>5</v>
      </c>
      <c r="J4" s="16" t="s">
        <v>578</v>
      </c>
      <c r="K4" s="16" t="s">
        <v>579</v>
      </c>
      <c r="L4" s="15" t="s">
        <v>559</v>
      </c>
      <c r="M4" s="15" t="s">
        <v>9</v>
      </c>
      <c r="N4" s="15" t="s">
        <v>305</v>
      </c>
      <c r="O4" s="15" t="s">
        <v>615</v>
      </c>
      <c r="P4" s="15" t="s">
        <v>960</v>
      </c>
      <c r="Q4" s="15" t="s">
        <v>956</v>
      </c>
      <c r="R4" s="15" t="s">
        <v>961</v>
      </c>
      <c r="S4" s="62" t="s">
        <v>438</v>
      </c>
      <c r="T4" s="16" t="s">
        <v>439</v>
      </c>
      <c r="U4" s="16" t="s">
        <v>433</v>
      </c>
      <c r="V4" s="16" t="s">
        <v>432</v>
      </c>
      <c r="W4" s="16" t="s">
        <v>441</v>
      </c>
      <c r="X4" s="16" t="s">
        <v>442</v>
      </c>
      <c r="Y4" s="16" t="s">
        <v>443</v>
      </c>
      <c r="Z4" s="63" t="s">
        <v>444</v>
      </c>
      <c r="AA4" s="15" t="s">
        <v>391</v>
      </c>
      <c r="AB4" s="15" t="s">
        <v>392</v>
      </c>
      <c r="AC4" s="15" t="s">
        <v>608</v>
      </c>
      <c r="AD4" s="15" t="s">
        <v>602</v>
      </c>
      <c r="AE4" s="15" t="s">
        <v>421</v>
      </c>
      <c r="AF4" s="15" t="s">
        <v>423</v>
      </c>
      <c r="AG4" s="15" t="s">
        <v>457</v>
      </c>
      <c r="AH4" s="15" t="s">
        <v>452</v>
      </c>
      <c r="AI4" s="15" t="s">
        <v>453</v>
      </c>
      <c r="AJ4" s="15" t="s">
        <v>454</v>
      </c>
      <c r="AK4" s="15" t="s">
        <v>455</v>
      </c>
      <c r="AL4" s="14" t="s">
        <v>405</v>
      </c>
      <c r="AM4" s="14" t="s">
        <v>407</v>
      </c>
      <c r="AN4" s="14" t="s">
        <v>376</v>
      </c>
      <c r="AO4" s="16" t="s">
        <v>329</v>
      </c>
      <c r="AP4" s="16" t="s">
        <v>409</v>
      </c>
      <c r="AQ4" s="47" t="s">
        <v>410</v>
      </c>
      <c r="AR4" s="15" t="s">
        <v>576</v>
      </c>
      <c r="AS4" s="15" t="s">
        <v>12</v>
      </c>
      <c r="AT4" s="15" t="s">
        <v>577</v>
      </c>
      <c r="AU4" s="15" t="s">
        <v>12</v>
      </c>
      <c r="AV4" s="15" t="s">
        <v>303</v>
      </c>
      <c r="AW4" s="17"/>
      <c r="AX4" s="15" t="s">
        <v>335</v>
      </c>
      <c r="AY4" s="15" t="s">
        <v>336</v>
      </c>
      <c r="AZ4" s="15" t="s">
        <v>525</v>
      </c>
      <c r="BA4" s="15" t="s">
        <v>349</v>
      </c>
      <c r="BB4" s="15" t="s">
        <v>344</v>
      </c>
      <c r="BC4" s="16" t="s">
        <v>529</v>
      </c>
      <c r="BD4" s="15" t="s">
        <v>361</v>
      </c>
      <c r="BE4" s="15" t="s">
        <v>362</v>
      </c>
      <c r="BF4" s="15" t="s">
        <v>506</v>
      </c>
      <c r="BG4" s="15" t="s">
        <v>516</v>
      </c>
      <c r="BH4" s="15" t="s">
        <v>531</v>
      </c>
      <c r="BI4" s="15"/>
      <c r="BJ4" s="15"/>
      <c r="BK4" s="15" t="s">
        <v>563</v>
      </c>
      <c r="BL4" s="15" t="s">
        <v>564</v>
      </c>
      <c r="BM4" s="15" t="s">
        <v>565</v>
      </c>
      <c r="BN4" s="15" t="s">
        <v>566</v>
      </c>
      <c r="BO4" s="15" t="s">
        <v>567</v>
      </c>
      <c r="BP4" s="15" t="s">
        <v>568</v>
      </c>
      <c r="BQ4" s="15" t="s">
        <v>610</v>
      </c>
      <c r="BR4" s="13" t="s">
        <v>358</v>
      </c>
      <c r="BS4" s="13" t="s">
        <v>429</v>
      </c>
      <c r="BT4" s="15" t="s">
        <v>424</v>
      </c>
      <c r="BU4" s="15" t="s">
        <v>425</v>
      </c>
      <c r="BV4" s="15" t="s">
        <v>415</v>
      </c>
      <c r="BW4" s="15" t="s">
        <v>416</v>
      </c>
      <c r="BX4" s="15" t="s">
        <v>507</v>
      </c>
      <c r="BY4" s="122" t="s">
        <v>426</v>
      </c>
      <c r="BZ4" s="122"/>
      <c r="CA4" s="122"/>
      <c r="CB4" s="122"/>
      <c r="CC4" s="122"/>
      <c r="CD4" s="122"/>
      <c r="CE4" s="15" t="s">
        <v>919</v>
      </c>
      <c r="CF4" s="15" t="s">
        <v>920</v>
      </c>
      <c r="CG4" s="15" t="s">
        <v>954</v>
      </c>
      <c r="CH4" s="15" t="s">
        <v>921</v>
      </c>
      <c r="CI4" s="15" t="s">
        <v>922</v>
      </c>
      <c r="CJ4" s="15" t="s">
        <v>923</v>
      </c>
      <c r="CK4" s="15" t="s">
        <v>924</v>
      </c>
      <c r="CL4" s="15" t="s">
        <v>491</v>
      </c>
      <c r="CM4" s="15" t="s">
        <v>490</v>
      </c>
      <c r="CN4" s="15" t="s">
        <v>492</v>
      </c>
      <c r="CO4" s="15" t="s">
        <v>493</v>
      </c>
      <c r="CP4" s="15" t="s">
        <v>509</v>
      </c>
      <c r="CQ4" s="15" t="s">
        <v>573</v>
      </c>
      <c r="CR4" s="15" t="s">
        <v>572</v>
      </c>
      <c r="CS4" s="15" t="s">
        <v>575</v>
      </c>
      <c r="CT4" s="15" t="s">
        <v>617</v>
      </c>
      <c r="CU4" s="15" t="s">
        <v>619</v>
      </c>
      <c r="CV4" s="18" t="s">
        <v>526</v>
      </c>
      <c r="CW4" s="69" t="s">
        <v>588</v>
      </c>
      <c r="CX4" s="69" t="s">
        <v>523</v>
      </c>
      <c r="CY4" s="69" t="s">
        <v>533</v>
      </c>
      <c r="CZ4" s="81" t="s">
        <v>599</v>
      </c>
      <c r="DA4" s="82" t="s">
        <v>589</v>
      </c>
      <c r="DB4" s="16" t="s">
        <v>590</v>
      </c>
      <c r="DC4" s="16" t="s">
        <v>591</v>
      </c>
      <c r="DD4" s="16" t="s">
        <v>592</v>
      </c>
      <c r="DE4" s="16" t="s">
        <v>593</v>
      </c>
      <c r="DF4" s="55" t="s">
        <v>481</v>
      </c>
      <c r="DG4" s="15" t="s">
        <v>456</v>
      </c>
      <c r="DH4" s="15" t="s">
        <v>479</v>
      </c>
      <c r="DI4" s="16" t="s">
        <v>458</v>
      </c>
      <c r="DJ4" s="16" t="s">
        <v>477</v>
      </c>
      <c r="DK4" s="16" t="s">
        <v>459</v>
      </c>
      <c r="DL4" s="16" t="s">
        <v>460</v>
      </c>
      <c r="DM4" s="18" t="s">
        <v>510</v>
      </c>
      <c r="DN4" s="69" t="s">
        <v>513</v>
      </c>
      <c r="DO4" s="47" t="s">
        <v>514</v>
      </c>
      <c r="DP4" s="18" t="s">
        <v>515</v>
      </c>
      <c r="DQ4" s="69" t="s">
        <v>519</v>
      </c>
      <c r="DR4" s="47" t="s">
        <v>520</v>
      </c>
      <c r="DS4" s="16" t="s">
        <v>478</v>
      </c>
      <c r="DT4" s="16" t="s">
        <v>480</v>
      </c>
      <c r="DU4" s="16" t="s">
        <v>482</v>
      </c>
      <c r="DV4" s="16" t="s">
        <v>483</v>
      </c>
      <c r="DW4" s="16" t="s">
        <v>484</v>
      </c>
      <c r="DX4" s="16" t="s">
        <v>494</v>
      </c>
      <c r="DY4" s="16" t="s">
        <v>495</v>
      </c>
      <c r="DZ4" s="16" t="s">
        <v>496</v>
      </c>
      <c r="EA4" s="16" t="s">
        <v>497</v>
      </c>
      <c r="EB4" s="16" t="s">
        <v>498</v>
      </c>
      <c r="EC4" s="16" t="s">
        <v>499</v>
      </c>
      <c r="ED4" s="16" t="s">
        <v>500</v>
      </c>
      <c r="EE4" s="16" t="s">
        <v>501</v>
      </c>
      <c r="EF4" s="16" t="s">
        <v>502</v>
      </c>
      <c r="EG4" s="16" t="s">
        <v>503</v>
      </c>
      <c r="EH4" s="15" t="s">
        <v>504</v>
      </c>
      <c r="EI4" s="54" t="s">
        <v>901</v>
      </c>
      <c r="EJ4" s="98" t="s">
        <v>364</v>
      </c>
      <c r="EK4" s="99" t="s">
        <v>346</v>
      </c>
      <c r="EL4" s="13" t="s">
        <v>904</v>
      </c>
      <c r="EM4" s="13" t="s">
        <v>363</v>
      </c>
      <c r="EN4" s="14" t="s">
        <v>365</v>
      </c>
      <c r="ER4" s="13" t="s">
        <v>906</v>
      </c>
      <c r="FC4" s="18" t="s">
        <v>377</v>
      </c>
      <c r="FD4" s="16" t="s">
        <v>378</v>
      </c>
      <c r="FE4" s="16" t="s">
        <v>379</v>
      </c>
      <c r="FF4" s="16" t="s">
        <v>380</v>
      </c>
      <c r="FG4" s="16" t="s">
        <v>381</v>
      </c>
      <c r="FH4" s="16" t="s">
        <v>382</v>
      </c>
      <c r="FI4" s="16" t="s">
        <v>383</v>
      </c>
      <c r="FJ4" s="16" t="s">
        <v>384</v>
      </c>
      <c r="FK4" s="16" t="s">
        <v>393</v>
      </c>
      <c r="FL4" s="16" t="s">
        <v>396</v>
      </c>
      <c r="FM4" s="16" t="s">
        <v>397</v>
      </c>
      <c r="FN4" s="16" t="s">
        <v>398</v>
      </c>
      <c r="FO4" s="16" t="s">
        <v>399</v>
      </c>
      <c r="FP4" s="16" t="s">
        <v>400</v>
      </c>
    </row>
    <row r="5" spans="1:172" ht="235.8" hidden="1" outlineLevel="1" x14ac:dyDescent="0.3">
      <c r="A5" s="13"/>
      <c r="B5" s="15" t="s">
        <v>3</v>
      </c>
      <c r="C5" s="33" t="s">
        <v>372</v>
      </c>
      <c r="D5" s="34" t="s">
        <v>370</v>
      </c>
      <c r="E5" s="15" t="s">
        <v>418</v>
      </c>
      <c r="F5" s="15" t="s">
        <v>341</v>
      </c>
      <c r="G5" s="15" t="s">
        <v>387</v>
      </c>
      <c r="H5" s="15" t="s">
        <v>3</v>
      </c>
      <c r="I5" s="15" t="s">
        <v>3</v>
      </c>
      <c r="J5" s="15" t="s">
        <v>3</v>
      </c>
      <c r="K5" s="15" t="s">
        <v>3</v>
      </c>
      <c r="L5" s="76" t="s">
        <v>3</v>
      </c>
      <c r="M5" s="15" t="s">
        <v>3</v>
      </c>
      <c r="N5" s="15" t="s">
        <v>3</v>
      </c>
      <c r="O5" s="15" t="s">
        <v>3</v>
      </c>
      <c r="P5" s="13" t="s">
        <v>955</v>
      </c>
      <c r="Q5" s="13" t="s">
        <v>3</v>
      </c>
      <c r="R5" s="13" t="s">
        <v>3</v>
      </c>
      <c r="S5" s="33" t="s">
        <v>427</v>
      </c>
      <c r="T5" s="15" t="s">
        <v>430</v>
      </c>
      <c r="U5" s="13" t="s">
        <v>428</v>
      </c>
      <c r="V5" s="13" t="s">
        <v>431</v>
      </c>
      <c r="W5" s="15" t="s">
        <v>436</v>
      </c>
      <c r="X5" s="15" t="s">
        <v>437</v>
      </c>
      <c r="Y5" s="13" t="s">
        <v>445</v>
      </c>
      <c r="Z5" s="65" t="s">
        <v>446</v>
      </c>
      <c r="AA5" s="15" t="s">
        <v>389</v>
      </c>
      <c r="AB5" s="15" t="s">
        <v>390</v>
      </c>
      <c r="AC5" s="15" t="s">
        <v>607</v>
      </c>
      <c r="AD5" s="15" t="s">
        <v>3</v>
      </c>
      <c r="AE5" s="59" t="s">
        <v>535</v>
      </c>
      <c r="AF5" s="59" t="s">
        <v>422</v>
      </c>
      <c r="AG5" s="13" t="s">
        <v>536</v>
      </c>
      <c r="AH5" s="59" t="s">
        <v>447</v>
      </c>
      <c r="AI5" s="15" t="s">
        <v>449</v>
      </c>
      <c r="AJ5" s="15" t="s">
        <v>450</v>
      </c>
      <c r="AK5" s="15" t="s">
        <v>451</v>
      </c>
      <c r="AL5" s="14" t="s">
        <v>408</v>
      </c>
      <c r="AM5" s="14" t="s">
        <v>406</v>
      </c>
      <c r="AN5" s="14" t="s">
        <v>385</v>
      </c>
      <c r="AO5" s="15" t="s">
        <v>3</v>
      </c>
      <c r="AP5" s="48" t="s">
        <v>537</v>
      </c>
      <c r="AQ5" s="14" t="s">
        <v>411</v>
      </c>
      <c r="AR5" s="15" t="s">
        <v>2</v>
      </c>
      <c r="AS5" s="15" t="s">
        <v>270</v>
      </c>
      <c r="AT5" s="15" t="s">
        <v>356</v>
      </c>
      <c r="AU5" s="15" t="s">
        <v>357</v>
      </c>
      <c r="AV5" s="15" t="s">
        <v>538</v>
      </c>
      <c r="AW5" s="17" t="s">
        <v>3</v>
      </c>
      <c r="AX5" s="15" t="s">
        <v>539</v>
      </c>
      <c r="AY5" s="15" t="s">
        <v>540</v>
      </c>
      <c r="AZ5" s="15" t="s">
        <v>524</v>
      </c>
      <c r="BA5" s="15" t="s">
        <v>348</v>
      </c>
      <c r="BB5" s="15" t="s">
        <v>342</v>
      </c>
      <c r="BC5" s="15" t="s">
        <v>527</v>
      </c>
      <c r="BD5" s="15" t="s">
        <v>359</v>
      </c>
      <c r="BE5" s="15" t="s">
        <v>360</v>
      </c>
      <c r="BF5" s="15" t="s">
        <v>505</v>
      </c>
      <c r="BG5" s="15" t="s">
        <v>521</v>
      </c>
      <c r="BH5" s="15" t="s">
        <v>530</v>
      </c>
      <c r="BI5" s="15" t="s">
        <v>580</v>
      </c>
      <c r="BJ5" s="15" t="s">
        <v>581</v>
      </c>
      <c r="BK5" s="15" t="s">
        <v>582</v>
      </c>
      <c r="BL5" s="15" t="s">
        <v>583</v>
      </c>
      <c r="BM5" s="15" t="s">
        <v>584</v>
      </c>
      <c r="BN5" s="15" t="s">
        <v>585</v>
      </c>
      <c r="BO5" s="15" t="s">
        <v>586</v>
      </c>
      <c r="BP5" s="15" t="s">
        <v>587</v>
      </c>
      <c r="BQ5" s="15" t="s">
        <v>609</v>
      </c>
      <c r="BR5" s="13" t="s">
        <v>541</v>
      </c>
      <c r="BS5" s="13" t="s">
        <v>542</v>
      </c>
      <c r="BT5" s="13" t="s">
        <v>543</v>
      </c>
      <c r="BU5" s="13" t="s">
        <v>544</v>
      </c>
      <c r="BV5" s="15" t="s">
        <v>545</v>
      </c>
      <c r="BW5" s="15" t="s">
        <v>546</v>
      </c>
      <c r="BX5" s="15" t="s">
        <v>547</v>
      </c>
      <c r="BY5" s="13" t="s">
        <v>343</v>
      </c>
      <c r="BZ5" s="13" t="s">
        <v>401</v>
      </c>
      <c r="CA5" s="13" t="s">
        <v>402</v>
      </c>
      <c r="CB5" s="13" t="s">
        <v>404</v>
      </c>
      <c r="CC5" s="13" t="s">
        <v>403</v>
      </c>
      <c r="CD5" s="13" t="s">
        <v>435</v>
      </c>
      <c r="CE5" s="13" t="s">
        <v>913</v>
      </c>
      <c r="CF5" s="13" t="s">
        <v>914</v>
      </c>
      <c r="CG5" s="13" t="s">
        <v>953</v>
      </c>
      <c r="CH5" s="13" t="s">
        <v>915</v>
      </c>
      <c r="CI5" s="13" t="s">
        <v>916</v>
      </c>
      <c r="CJ5" s="13" t="s">
        <v>917</v>
      </c>
      <c r="CK5" s="13" t="s">
        <v>918</v>
      </c>
      <c r="CL5" s="13" t="s">
        <v>486</v>
      </c>
      <c r="CM5" s="13" t="s">
        <v>487</v>
      </c>
      <c r="CN5" s="13" t="s">
        <v>488</v>
      </c>
      <c r="CO5" s="13" t="s">
        <v>489</v>
      </c>
      <c r="CP5" s="13" t="s">
        <v>508</v>
      </c>
      <c r="CQ5" s="13" t="s">
        <v>571</v>
      </c>
      <c r="CR5" s="13" t="s">
        <v>558</v>
      </c>
      <c r="CS5" s="15" t="s">
        <v>574</v>
      </c>
      <c r="CT5" s="15" t="s">
        <v>616</v>
      </c>
      <c r="CU5" s="15" t="s">
        <v>618</v>
      </c>
      <c r="CV5" s="54" t="s">
        <v>3</v>
      </c>
      <c r="CW5" s="13" t="s">
        <v>3</v>
      </c>
      <c r="CX5" s="13" t="s">
        <v>548</v>
      </c>
      <c r="CY5" s="13" t="s">
        <v>532</v>
      </c>
      <c r="CZ5" s="88" t="s">
        <v>600</v>
      </c>
      <c r="DA5" s="83" t="s">
        <v>594</v>
      </c>
      <c r="DB5" s="13" t="s">
        <v>595</v>
      </c>
      <c r="DC5" s="13" t="s">
        <v>596</v>
      </c>
      <c r="DD5" s="13" t="s">
        <v>597</v>
      </c>
      <c r="DE5" s="13" t="s">
        <v>598</v>
      </c>
      <c r="DF5" s="54" t="s">
        <v>549</v>
      </c>
      <c r="DG5" s="13" t="s">
        <v>550</v>
      </c>
      <c r="DH5" s="13" t="s">
        <v>551</v>
      </c>
      <c r="DI5" s="13" t="s">
        <v>552</v>
      </c>
      <c r="DJ5" s="13" t="s">
        <v>553</v>
      </c>
      <c r="DK5" s="13" t="s">
        <v>554</v>
      </c>
      <c r="DL5" s="13" t="s">
        <v>555</v>
      </c>
      <c r="DM5" s="54" t="s">
        <v>556</v>
      </c>
      <c r="DN5" s="13" t="s">
        <v>511</v>
      </c>
      <c r="DO5" s="70" t="s">
        <v>512</v>
      </c>
      <c r="DP5" s="54" t="s">
        <v>557</v>
      </c>
      <c r="DQ5" s="13" t="s">
        <v>517</v>
      </c>
      <c r="DR5" s="70" t="s">
        <v>518</v>
      </c>
      <c r="DS5" s="13" t="s">
        <v>472</v>
      </c>
      <c r="DT5" s="13" t="s">
        <v>473</v>
      </c>
      <c r="DU5" s="13" t="s">
        <v>474</v>
      </c>
      <c r="DV5" s="13" t="s">
        <v>475</v>
      </c>
      <c r="DW5" s="13" t="s">
        <v>476</v>
      </c>
      <c r="DX5" s="13" t="s">
        <v>461</v>
      </c>
      <c r="DY5" s="13" t="s">
        <v>462</v>
      </c>
      <c r="DZ5" s="13" t="s">
        <v>463</v>
      </c>
      <c r="EA5" s="13" t="s">
        <v>464</v>
      </c>
      <c r="EB5" s="13" t="s">
        <v>465</v>
      </c>
      <c r="EC5" s="13" t="s">
        <v>466</v>
      </c>
      <c r="ED5" s="13" t="s">
        <v>467</v>
      </c>
      <c r="EE5" s="13" t="s">
        <v>468</v>
      </c>
      <c r="EF5" s="13" t="s">
        <v>469</v>
      </c>
      <c r="EG5" s="13" t="s">
        <v>470</v>
      </c>
      <c r="EH5" s="15" t="s">
        <v>471</v>
      </c>
      <c r="EI5" s="55" t="s">
        <v>902</v>
      </c>
      <c r="EJ5" s="15" t="s">
        <v>367</v>
      </c>
      <c r="EK5" s="15" t="s">
        <v>347</v>
      </c>
      <c r="EL5" s="15" t="s">
        <v>903</v>
      </c>
      <c r="EM5" s="13" t="s">
        <v>366</v>
      </c>
      <c r="EN5" s="14" t="s">
        <v>368</v>
      </c>
      <c r="ER5" s="15" t="s">
        <v>905</v>
      </c>
      <c r="FC5" s="41" t="str">
        <f>IF(ROUND($AN$6,0)&gt;=2,CONCATENATE("$Configuration@",$J$2,"_S0",$C$2,"_TTS&lt;3&gt;"),"$User_Notes")</f>
        <v>$Configuration@000000_S03_TTS&lt;3&gt;</v>
      </c>
      <c r="FD5" s="42" t="str">
        <f>IF(ROUND($AN$6,0)&gt;=3,CONCATENATE("$Configuration@",$J$2,"_S0",$C$2,"_TTS&lt;4&gt;"),"$User_Notes")</f>
        <v>$Configuration@000000_S03_TTS&lt;4&gt;</v>
      </c>
      <c r="FE5" s="42" t="str">
        <f>IF(ROUND($AN$6,0)&gt;=4,CONCATENATE("$Configuration@",$J$2,"_S0",$C$2,"_TTS&lt;5&gt;"),"$User_Notes")</f>
        <v>$Configuration@000000_S03_TTS&lt;5&gt;</v>
      </c>
      <c r="FF5" s="42" t="str">
        <f>IF(ROUND($AN$6,0)&gt;=5,CONCATENATE("$Configuration@",$J$2,"_S0",$C$2,"_TTS&lt;6&gt;"),"$User_Notes")</f>
        <v>$Configuration@000000_S03_TTS&lt;6&gt;</v>
      </c>
      <c r="FG5" s="42" t="str">
        <f>IF(ROUND($AN$6,0)&gt;=6,CONCATENATE("$Configuration@",$J$2,"_S0",$C$2,"_TTS&lt;7&gt;"),"$User_Notes")</f>
        <v>$Configuration@000000_S03_TTS&lt;7&gt;</v>
      </c>
      <c r="FH5" s="42" t="str">
        <f>IF(ROUND($AN$6,0)&gt;=7,CONCATENATE("$Configuration@",$J$2,"_S0",$C$2,"_TTS&lt;8&gt;"),"$User_Notes")</f>
        <v>$Configuration@000000_S03_TTS&lt;8&gt;</v>
      </c>
      <c r="FI5" s="42" t="str">
        <f>IF(ROUND($AN$6,0)&gt;=8,CONCATENATE("$Configuration@",$J$2,"_S0",$C$2,"_TTS&lt;9&gt;"),"$User_Notes")</f>
        <v>$Configuration@000000_S03_TTS&lt;9&gt;</v>
      </c>
      <c r="FJ5" s="42" t="str">
        <f>IF(ROUND($AN$6,0)&gt;=9,CONCATENATE("$Configuration@",$J$2,"_S0",$C$2,"_TTS&lt;10&gt;"),"$User_Notes")</f>
        <v>$Configuration@000000_S03_TTS&lt;10&gt;</v>
      </c>
      <c r="FK5" s="42" t="str">
        <f>IF(ROUND($AN$6,0)&gt;=10,CONCATENATE("$Configuration@",$J$2,"_S0",$C$2,"_TTS&lt;11&gt;"),"$User_Notes")</f>
        <v>$Configuration@000000_S03_TTS&lt;11&gt;</v>
      </c>
      <c r="FL5" s="42" t="str">
        <f>IF(ROUND($AN$6,0)&gt;=11,CONCATENATE("$Configuration@",$J$2,"_S0",$C$2,"_TTS&lt;12&gt;"),"$User_Notes")</f>
        <v>$Configuration@000000_S03_TTS&lt;12&gt;</v>
      </c>
      <c r="FM5" s="42" t="str">
        <f>IF(ROUND($AN$6,0)&gt;=13,CONCATENATE("$Configuration@",$J$2,"_S0",$C$2,"_TTS&lt;13&gt;"),"$User_Notes")</f>
        <v>$Configuration@000000_S03_TTS&lt;13&gt;</v>
      </c>
      <c r="FN5" s="42" t="str">
        <f>IF(ROUND($AN$6,0)&gt;=14,CONCATENATE("$Configuration@",$J$2,"_S0",$C$2,"_TTS&lt;14&gt;"),"$User_Notes")</f>
        <v>$Configuration@000000_S03_TTS&lt;14&gt;</v>
      </c>
      <c r="FO5" s="42" t="str">
        <f>IF(ROUND($AN$6,0)&gt;=15,CONCATENATE("$Configuration@",$J$2,"_S0",$C$2,"_TTS&lt;15&gt;"),"$User_Notes")</f>
        <v>$Configuration@000000_S03_TTS&lt;15&gt;</v>
      </c>
      <c r="FP5" s="42" t="str">
        <f>IF(ROUND($AN$6,0)&gt;=16,CONCATENATE("$Configuration@",$J$2,"_S0",$C$2,"_TTS&lt;16&gt;"),"$User_Notes")</f>
        <v>$Configuration@000000_S03_TTS&lt;16&gt;</v>
      </c>
    </row>
    <row r="6" spans="1:172" collapsed="1" x14ac:dyDescent="0.3">
      <c r="A6" s="19" t="s">
        <v>1</v>
      </c>
      <c r="B6" s="21" t="str">
        <f>IF(ROUND(E6,4)=1,"AXC","Hammco")</f>
        <v>AXC</v>
      </c>
      <c r="C6" s="38" t="s">
        <v>371</v>
      </c>
      <c r="D6" s="39" t="s">
        <v>414</v>
      </c>
      <c r="E6" s="20">
        <v>0.999999999999999</v>
      </c>
      <c r="F6" s="20">
        <v>0.62500000000001221</v>
      </c>
      <c r="G6" s="20">
        <v>1.0000000000000002</v>
      </c>
      <c r="H6" s="21" t="str">
        <f>IF(ROUND(Plug_Type_Ref,0)=1,"Shoulder","NPT")</f>
        <v>Shoulder</v>
      </c>
      <c r="I6" s="77" t="s">
        <v>6</v>
      </c>
      <c r="J6" s="74">
        <f>IF(ProductLine="AXC",    VLOOKUP(ROUND(Tube_Dia,4),Tube_Table,4,FALSE),     VLOOKUP(ROUND(HDR_TP_Thk_Front,4),Plug_Length_List,1,TRUE))</f>
        <v>0.875</v>
      </c>
      <c r="K6" s="74">
        <f>IF(ProductLine="AXC",     Plug_Length_Front,      VLOOKUP(ROUND(HDR_TP_Thk_Rear,4),Plug_Length_List,1,TRUE))</f>
        <v>0.875</v>
      </c>
      <c r="L6" s="77" t="s">
        <v>562</v>
      </c>
      <c r="M6" s="74" t="str">
        <f>IF(L6="Kammprofile","C1008","A366(C1010)")</f>
        <v>A366(C1010)</v>
      </c>
      <c r="N6" s="77" t="s">
        <v>304</v>
      </c>
      <c r="O6" s="77" t="s">
        <v>958</v>
      </c>
      <c r="P6" s="20">
        <v>0.99999999999999922</v>
      </c>
      <c r="Q6" s="49" t="str">
        <f>IF(ROUND(P6,4)=1,"Yes", "No")</f>
        <v>Yes</v>
      </c>
      <c r="R6" s="77" t="s">
        <v>952</v>
      </c>
      <c r="S6" s="64">
        <f>IF(ProductLine="AXC",0,0.25)</f>
        <v>0</v>
      </c>
      <c r="T6" s="22">
        <f>$S6</f>
        <v>0</v>
      </c>
      <c r="U6" s="22">
        <f>$S6</f>
        <v>0</v>
      </c>
      <c r="V6" s="22">
        <f>$S6</f>
        <v>0</v>
      </c>
      <c r="W6" s="21">
        <f>IF(ProductLine="AXC",0,ROUND(Filler_Thk,6))</f>
        <v>0</v>
      </c>
      <c r="X6" s="22">
        <f>$W6</f>
        <v>0</v>
      </c>
      <c r="Y6" s="22">
        <f>$W6</f>
        <v>0</v>
      </c>
      <c r="Z6" s="22">
        <f>$W6</f>
        <v>0</v>
      </c>
      <c r="AA6" s="21">
        <f>IF(Plug_Type="NPT",0,0.0525)</f>
        <v>5.2499999999999998E-2</v>
      </c>
      <c r="AB6" s="22">
        <f>AA6</f>
        <v>5.2499999999999998E-2</v>
      </c>
      <c r="AC6" s="32">
        <v>0.99999999999999922</v>
      </c>
      <c r="AD6" s="21" t="str">
        <f>VLOOKUP(ROUND(AC6,4),LL_Type_Ref_Table,2,FALSE)</f>
        <v>AXC Weld On</v>
      </c>
      <c r="AE6" s="21" t="str">
        <f>IF(LL_Type="HAC Bolt On","R","S")</f>
        <v>S</v>
      </c>
      <c r="AF6" s="21" t="str">
        <f>IF(AE6="R","U",AE6)</f>
        <v>S</v>
      </c>
      <c r="AG6" s="25" t="str">
        <f>IF(AF6="U","R","S")</f>
        <v>S</v>
      </c>
      <c r="AH6" s="32">
        <v>3.9999999999999969</v>
      </c>
      <c r="AI6" s="20">
        <v>47.999999999999957</v>
      </c>
      <c r="AJ6" s="20">
        <v>1.5000000000000009</v>
      </c>
      <c r="AK6" s="20">
        <v>1.2990381056766582</v>
      </c>
      <c r="AL6" s="32">
        <v>359.9999999999992</v>
      </c>
      <c r="AM6" s="21">
        <f>IF(OR(ROUND(AL6,0)=360,ROUND(AL6,0)=0),90,TRUNC(AL6,3))</f>
        <v>90</v>
      </c>
      <c r="AN6" s="32">
        <v>15.999999999999995</v>
      </c>
      <c r="AO6" s="21" t="str">
        <f>VLOOKUP(ROUND(BA6,6),TTS_Table,2,FALSE)</f>
        <v>Bolt on Angle</v>
      </c>
      <c r="AP6" s="49" t="str">
        <f>IF(ROUND($AN6,0)=0,"S","R")</f>
        <v>R</v>
      </c>
      <c r="AQ6" s="49" t="str">
        <f>IF(OR(AP6="S",ROUND(AN6,0)=1),"S","U")</f>
        <v>U</v>
      </c>
      <c r="AR6" s="21" t="str">
        <f>IF(Plug_Type="NPT",   IFERROR(VLOOKUP("NPT "&amp;ROUND(Tube_Dia,6),Tube_Table,2,FALSE)&amp;" ["&amp;Plug_Material&amp;"]","0.5-14NPT [SA105]"),    (CONCATENATE(VLOOKUP(ROUND(Tube_Dia,6),Tube_Table,2,FALSE)," x ",Plug_Length_Front," [",Plug_Material,"]")))</f>
        <v>0.75 x 0.875 [SA105]</v>
      </c>
      <c r="AS6" s="21" t="str">
        <f>CONCATENATE(IF(L6="Kammprofile","KAMMPRO ",""), VLOOKUP(ROUND($F$6,6),  Tube_Table,3,FALSE),  " [",  M6,  "]")</f>
        <v>0.75 ID x 1 OD x 0.06 [A366(C1010)]</v>
      </c>
      <c r="AT6" s="21" t="str">
        <f>IF(Plug_Type="NPT",   IFERROR(VLOOKUP("NPT "&amp;ROUND(Tube_Dia,6),Tube_Table,2,FALSE)&amp;" ["&amp;Plug_Material&amp;"]","0.5-14NPT [SA105]"),    (CONCATENATE(VLOOKUP(ROUND(Tube_Dia,6),Tube_Table,2,FALSE)," x ",Plug_Length_Rear," [",Plug_Material,"]")))</f>
        <v>0.75 x 0.875 [SA105]</v>
      </c>
      <c r="AU6" s="22" t="str">
        <f>AS6</f>
        <v>0.75 ID x 1 OD x 0.06 [A366(C1010)]</v>
      </c>
      <c r="AV6" s="21" t="str">
        <f>"Default"</f>
        <v>Default</v>
      </c>
      <c r="AW6" s="23"/>
      <c r="AX6" s="21" t="str">
        <f>"Front"</f>
        <v>Front</v>
      </c>
      <c r="AY6" s="21" t="str">
        <f>"Rear"</f>
        <v>Rear</v>
      </c>
      <c r="AZ6" s="20">
        <v>31.374999284744241</v>
      </c>
      <c r="BA6" s="20">
        <v>0.99999999999999922</v>
      </c>
      <c r="BB6" s="20">
        <v>0</v>
      </c>
      <c r="BC6" s="20">
        <v>0</v>
      </c>
      <c r="BD6" s="20">
        <v>0</v>
      </c>
      <c r="BE6" s="20">
        <v>0</v>
      </c>
      <c r="BF6" s="20">
        <v>9.9999999991073992E-6</v>
      </c>
      <c r="BG6" s="20">
        <v>9.9999999969219199E-7</v>
      </c>
      <c r="BH6" s="20">
        <v>0</v>
      </c>
      <c r="BI6" s="20">
        <v>0.99999999999997735</v>
      </c>
      <c r="BJ6" s="20">
        <v>0.99999999999997735</v>
      </c>
      <c r="BK6" s="20">
        <v>5.415385682964116</v>
      </c>
      <c r="BL6" s="20">
        <v>5.415385682963354</v>
      </c>
      <c r="BM6" s="20">
        <v>5.1604608600318071E-13</v>
      </c>
      <c r="BN6" s="20">
        <v>0</v>
      </c>
      <c r="BO6" s="20">
        <v>5.2903856729629259</v>
      </c>
      <c r="BP6" s="20">
        <v>5.2903856729633745</v>
      </c>
      <c r="BQ6" s="20">
        <v>0.10460000000000849</v>
      </c>
      <c r="BR6" s="21" t="str">
        <f>"Front"</f>
        <v>Front</v>
      </c>
      <c r="BS6" s="21" t="str">
        <f>IF(ProductLine="AXC",  IF(ROUND(BK6,4)-ROUND(BL6,4)&lt;&gt;0,"Rear","Front"), IF(ROUND(BO6,4)-ROUND(BP6,4)&lt;&gt;0,"Rear","Front")  )</f>
        <v>Front</v>
      </c>
      <c r="BT6" s="21" t="str">
        <f>IF(BV6="S","Front","Top Front")</f>
        <v>Front</v>
      </c>
      <c r="BU6" s="21" t="str">
        <f>IF(ROUND(BM6,4)-ROUND(BN6,4)&lt;&gt;0,"Top Rear",BT6)</f>
        <v>Front</v>
      </c>
      <c r="BV6" s="21" t="str">
        <f>IF(ROUND(BD6,4)=0,"S","R")</f>
        <v>S</v>
      </c>
      <c r="BW6" s="21" t="str">
        <f>IF(ROUND(BE6,4)=0,"S","R")</f>
        <v>S</v>
      </c>
      <c r="BX6" s="21" t="str">
        <f>IF(ROUND(BF6,4)=0,"S","R")</f>
        <v>S</v>
      </c>
      <c r="BY6" s="24" t="str">
        <f>IF(BB6=0,"S","U")</f>
        <v>S</v>
      </c>
      <c r="BZ6" s="43" t="str">
        <f>$BY6</f>
        <v>S</v>
      </c>
      <c r="CA6" s="43" t="str">
        <f t="shared" ref="CA6:CD6" si="0">$BY6</f>
        <v>S</v>
      </c>
      <c r="CB6" s="43" t="str">
        <f t="shared" si="0"/>
        <v>S</v>
      </c>
      <c r="CC6" s="43" t="str">
        <f t="shared" si="0"/>
        <v>S</v>
      </c>
      <c r="CD6" s="43" t="str">
        <f t="shared" si="0"/>
        <v>S</v>
      </c>
      <c r="CE6" s="25" t="str">
        <f>IF(OR(ProductLine="Hammco",AND(TSS_in_SF?="No",TS_TYPE&lt;&gt;"None")),"R","S")</f>
        <v>S</v>
      </c>
      <c r="CF6" s="22" t="str">
        <f>IF(CE6="R","U","S")</f>
        <v>S</v>
      </c>
      <c r="CG6" s="25" t="str">
        <f>IF(AND(TS_TYPE&lt;&gt;"NONE",TS_TYPE&lt;&gt;"SCALLOP"), TS_TYPE, _xlfn.CONCAT("SCALLOP ", MROUND(Tube_Dia,0.0625), " OD x ",MROUND(AJ6,0.0625), " PITCH"))</f>
        <v>SCALLOP 0.625 OD x 1.5 PITCH</v>
      </c>
      <c r="CH6" s="25">
        <f>IF(TS_TYPE="Scallop", ROUND(AH6,4),  ROUND(AH6,4)-1 )</f>
        <v>4</v>
      </c>
      <c r="CI6" s="25">
        <f>ROUND(AN6,4)</f>
        <v>16</v>
      </c>
      <c r="CJ6" s="25">
        <f>ROUND(AI6,4)</f>
        <v>48</v>
      </c>
      <c r="CK6" s="25">
        <f>ROUND(AK6,8)</f>
        <v>1.2990381099999999</v>
      </c>
      <c r="CL6" s="20">
        <v>2.0000000000000027</v>
      </c>
      <c r="CM6" s="20">
        <v>1.999999999999994</v>
      </c>
      <c r="CN6" s="20">
        <v>1.000000000000008</v>
      </c>
      <c r="CO6" s="20">
        <v>0.99999999999999922</v>
      </c>
      <c r="CP6" s="20">
        <v>1.999999999999994</v>
      </c>
      <c r="CQ6" s="25" t="str">
        <f>IF(Tube_Insert_Type="None","Accelerator",Tube_Insert_Type)</f>
        <v>Retarder</v>
      </c>
      <c r="CR6" s="25" t="str">
        <f>IF(Tube_Insert_Type="None","S","R")</f>
        <v>R</v>
      </c>
      <c r="CS6" s="21" t="str">
        <f>IF(Plug_Type="NPT",  "S",  "R")</f>
        <v>R</v>
      </c>
      <c r="CT6" s="25" t="str">
        <f>IF(Tube_Spacers?="Yes","R","S")</f>
        <v>S</v>
      </c>
      <c r="CU6" s="21" t="str">
        <f>IF(CT6="R","U","S")</f>
        <v>S</v>
      </c>
      <c r="CV6" s="56" t="str">
        <f>IF(ROUND(BH6,4)=1,"Bolted","Welded")</f>
        <v>Welded</v>
      </c>
      <c r="CW6" s="25" t="str">
        <f>IF(ROUND(BC6,4)=1.5,"Bolted","Welded")</f>
        <v>Welded</v>
      </c>
      <c r="CX6" s="25" t="str">
        <f>IF(AND(ProductLine="Hammco",CV6="Bolted",ROUND(AN6,4)&lt;&gt;0),"SFR-B","Default")</f>
        <v>Default</v>
      </c>
      <c r="CY6" s="21" t="str">
        <f>IF(AND(CZ6="S",DB6="S"),"S","U")</f>
        <v>S</v>
      </c>
      <c r="CZ6" s="84" t="str">
        <f>IF(AND(ProductLine="Hammco",CV6="Bolted"),"R","S")</f>
        <v>S</v>
      </c>
      <c r="DA6" s="85" t="str">
        <f>CZ6</f>
        <v>S</v>
      </c>
      <c r="DB6" s="25" t="str">
        <f>IF(AND(ProductLine="Hammco",CW6="Bolted"),"R","S")</f>
        <v>S</v>
      </c>
      <c r="DC6" s="22" t="str">
        <f>DB$6</f>
        <v>S</v>
      </c>
      <c r="DD6" s="22" t="str">
        <f t="shared" ref="DD6:DE6" si="1">DC$6</f>
        <v>S</v>
      </c>
      <c r="DE6" s="22" t="str">
        <f t="shared" si="1"/>
        <v>S</v>
      </c>
      <c r="DF6" s="89" t="str">
        <f>CZ6</f>
        <v>S</v>
      </c>
      <c r="DG6" s="22" t="str">
        <f>DB6</f>
        <v>S</v>
      </c>
      <c r="DH6" s="25" t="str">
        <f>IF(AND(ProductLine="Hammco",ROUND(AN6,4)&lt;&gt;0),"R","S")</f>
        <v>S</v>
      </c>
      <c r="DI6" s="22" t="str">
        <f>$DH$6</f>
        <v>S</v>
      </c>
      <c r="DJ6" s="22" t="str">
        <f>$DH$6</f>
        <v>S</v>
      </c>
      <c r="DK6" s="25" t="str">
        <f>IF(AND(ProductLine="Hammco",ROUND($BD$6,4)&gt;0),"R","S")</f>
        <v>S</v>
      </c>
      <c r="DL6" s="25" t="str">
        <f>IF(AND(ProductLine="Hammco",ROUND($BE$6,4)&gt;0),"R","S")</f>
        <v>S</v>
      </c>
      <c r="DM6" s="56" t="str">
        <f>IF(AND(ProductLine="Hammco",ROUND(BF6,4)&lt;&gt;0),"R","S")</f>
        <v>S</v>
      </c>
      <c r="DN6" s="25" t="str">
        <f>IF(DM6="R","U","S")</f>
        <v>S</v>
      </c>
      <c r="DO6" s="71" t="str">
        <f>IF(AND(DM6="R",ROUND(CP6,4)=2),"U","S")</f>
        <v>S</v>
      </c>
      <c r="DP6" s="56" t="str">
        <f>IF(AND(ProductLine="Hammco",ROUND(BG6,4)&lt;&gt;0),"R","S")</f>
        <v>S</v>
      </c>
      <c r="DQ6" s="67" t="str">
        <f>IF(DP6="R","U","S")</f>
        <v>S</v>
      </c>
      <c r="DR6" s="73" t="str">
        <f>DQ6</f>
        <v>S</v>
      </c>
      <c r="DS6" s="56" t="str">
        <f>IF($DH$6="R","U","S")</f>
        <v>S</v>
      </c>
      <c r="DT6" s="67" t="str">
        <f>$DS$6</f>
        <v>S</v>
      </c>
      <c r="DU6" s="25" t="str">
        <f>IF($DF$6="R","U","S")</f>
        <v>S</v>
      </c>
      <c r="DV6" s="67" t="str">
        <f>$DU$6</f>
        <v>S</v>
      </c>
      <c r="DW6" s="67" t="str">
        <f>$DU$6</f>
        <v>S</v>
      </c>
      <c r="DX6" s="25" t="str">
        <f>IF($DG$6="R","U","S")</f>
        <v>S</v>
      </c>
      <c r="DY6" s="22" t="str">
        <f>DX6</f>
        <v>S</v>
      </c>
      <c r="DZ6" s="22" t="str">
        <f>DY6</f>
        <v>S</v>
      </c>
      <c r="EA6" s="25" t="str">
        <f>IF(DH6="R","U","S")</f>
        <v>S</v>
      </c>
      <c r="EB6" s="25" t="str">
        <f>IF(AND(EA6="U",ROUND(CL6,4)=2),"U","S")</f>
        <v>S</v>
      </c>
      <c r="EC6" s="25" t="str">
        <f>IF(DJ6="R","U","S")</f>
        <v>S</v>
      </c>
      <c r="ED6" s="25" t="str">
        <f>IF(AND(EC6="U",ROUND(CM6,4)=2),"U","S")</f>
        <v>S</v>
      </c>
      <c r="EE6" s="25" t="str">
        <f>IF(DK6="R","U","S")</f>
        <v>S</v>
      </c>
      <c r="EF6" s="25" t="str">
        <f>IF(AND(EE6="U",ROUND(CN6,4)=2),"U","S")</f>
        <v>S</v>
      </c>
      <c r="EG6" s="25" t="str">
        <f>IF(DL6="R","U","S")</f>
        <v>S</v>
      </c>
      <c r="EH6" s="25" t="str">
        <f>IF(AND(EG6="U",ROUND(CO6,4)=2),"U","S")</f>
        <v>S</v>
      </c>
      <c r="EI6" s="56" t="str">
        <f>CONCATENATE($B$2,$C$2)</f>
        <v>3</v>
      </c>
      <c r="EJ6" s="25" t="str">
        <f>CONCATENATE(".",$EI6)</f>
        <v>.3</v>
      </c>
      <c r="EK6" s="25" t="str">
        <f>CONCATENATE($EI6,"-SEC")</f>
        <v>3-SEC</v>
      </c>
      <c r="EL6" s="25" t="str">
        <f>CONCATENATE($EI6,"-SEC")</f>
        <v>3-SEC</v>
      </c>
      <c r="EM6" s="25" t="str">
        <f>LEFT($A$2,FIND("_",$A$2,1)-1)</f>
        <v>000000</v>
      </c>
      <c r="EN6" s="57" t="str">
        <f>CONCATENATE("SECTION ",EJ6," /  ",C6)</f>
        <v>SECTION .3 /  AC</v>
      </c>
      <c r="ER6" s="77" t="s">
        <v>907</v>
      </c>
      <c r="FC6" s="21" t="str">
        <f>IF(ROUND($BA$6,4)=2,$AO$6&amp;" 03",$AO$6)</f>
        <v>Bolt on Angle</v>
      </c>
      <c r="FD6" s="21" t="str">
        <f>IF(ROUND($BA$6,4)=2,$AO$6&amp;" 04",$AO$6)</f>
        <v>Bolt on Angle</v>
      </c>
      <c r="FE6" s="21" t="str">
        <f>IF(ROUND($BA$6,4)=2,$AO$6&amp;" 05",$AO$6)</f>
        <v>Bolt on Angle</v>
      </c>
      <c r="FF6" s="21" t="str">
        <f>IF(ROUND($BA$6,4)=2,$AO$6&amp;" 06",$AO$6)</f>
        <v>Bolt on Angle</v>
      </c>
      <c r="FG6" s="21" t="str">
        <f>IF(ROUND($BA$6,4)=2,$AO$6&amp;" 07",$AO$6)</f>
        <v>Bolt on Angle</v>
      </c>
      <c r="FH6" s="21" t="str">
        <f>IF(ROUND($BA$6,4)=2,$AO$6&amp;" 08",$AO$6)</f>
        <v>Bolt on Angle</v>
      </c>
      <c r="FI6" s="21" t="str">
        <f>IF(ROUND($BA$6,4)=2,$AO$6&amp;" 09",$AO$6)</f>
        <v>Bolt on Angle</v>
      </c>
      <c r="FJ6" s="21" t="str">
        <f>IF(ROUND($BA$6,4)=2,$AO$6&amp;" 10",$AO$6)</f>
        <v>Bolt on Angle</v>
      </c>
      <c r="FK6" s="21" t="str">
        <f>IF(ROUND($BA$6,4)=2,$AO$6&amp;" 11",$AO$6)</f>
        <v>Bolt on Angle</v>
      </c>
      <c r="FL6" s="21" t="str">
        <f>IF(ROUND($BA$6,4)=2,$AO$6&amp;" 12",$AO$6)</f>
        <v>Bolt on Angle</v>
      </c>
      <c r="FM6" s="21" t="str">
        <f>IF(ROUND($BA$6,4)=2,$AO$6&amp;" 13",$AO$6)</f>
        <v>Bolt on Angle</v>
      </c>
      <c r="FN6" s="21" t="str">
        <f>IF(ROUND($BA$6,4)=2,$AO$6&amp;" 14",$AO$6)</f>
        <v>Bolt on Angle</v>
      </c>
      <c r="FO6" s="21" t="str">
        <f>IF(ROUND($BA$6,4)=2,$AO$6&amp;" 15",$AO$6)</f>
        <v>Bolt on Angle</v>
      </c>
      <c r="FP6" s="21" t="str">
        <f>IF(ROUND($BA$6,4)=2,$AO$6&amp;" 16",$AO$6)</f>
        <v>Bolt on Angle</v>
      </c>
    </row>
    <row r="7" spans="1:172" x14ac:dyDescent="0.3">
      <c r="A7" s="26" t="s">
        <v>386</v>
      </c>
      <c r="B7" s="28" t="str">
        <f>B6</f>
        <v>AXC</v>
      </c>
      <c r="C7" s="35" t="str">
        <f>C6</f>
        <v>AC</v>
      </c>
      <c r="D7" s="36" t="str">
        <f t="shared" ref="D7:FI7" si="2">D6</f>
        <v xml:space="preserve"> GALLONS</v>
      </c>
      <c r="E7" s="28">
        <f>E6</f>
        <v>0.999999999999999</v>
      </c>
      <c r="F7" s="28">
        <f t="shared" si="2"/>
        <v>0.62500000000001221</v>
      </c>
      <c r="G7" s="28">
        <f t="shared" si="2"/>
        <v>1.0000000000000002</v>
      </c>
      <c r="H7" s="28" t="str">
        <f t="shared" si="2"/>
        <v>Shoulder</v>
      </c>
      <c r="I7" s="28" t="str">
        <f>I6</f>
        <v>SA105</v>
      </c>
      <c r="J7" s="28">
        <f t="shared" si="2"/>
        <v>0.875</v>
      </c>
      <c r="K7" s="28">
        <f t="shared" ref="K7" si="3">K6</f>
        <v>0.875</v>
      </c>
      <c r="L7" s="28" t="str">
        <f>L6</f>
        <v>Standard</v>
      </c>
      <c r="M7" s="28" t="str">
        <f t="shared" si="2"/>
        <v>A366(C1010)</v>
      </c>
      <c r="N7" s="28" t="str">
        <f t="shared" si="2"/>
        <v>Retarder</v>
      </c>
      <c r="O7" s="28" t="str">
        <f t="shared" si="2"/>
        <v>No</v>
      </c>
      <c r="P7" s="28">
        <f>P6</f>
        <v>0.99999999999999922</v>
      </c>
      <c r="Q7" s="107" t="str">
        <f>Q6</f>
        <v>Yes</v>
      </c>
      <c r="R7" s="28" t="str">
        <f>R6</f>
        <v>SCALLOP</v>
      </c>
      <c r="S7" s="35">
        <f t="shared" ref="S7:X7" si="4">S6</f>
        <v>0</v>
      </c>
      <c r="T7" s="28">
        <f t="shared" si="4"/>
        <v>0</v>
      </c>
      <c r="U7" s="28">
        <f t="shared" si="4"/>
        <v>0</v>
      </c>
      <c r="V7" s="28">
        <f t="shared" si="4"/>
        <v>0</v>
      </c>
      <c r="W7" s="28">
        <f t="shared" si="4"/>
        <v>0</v>
      </c>
      <c r="X7" s="28">
        <f t="shared" si="4"/>
        <v>0</v>
      </c>
      <c r="Y7" s="28">
        <f t="shared" ref="Y7:Z7" si="5">Y6</f>
        <v>0</v>
      </c>
      <c r="Z7" s="28">
        <f t="shared" si="5"/>
        <v>0</v>
      </c>
      <c r="AA7" s="28">
        <f>AA6</f>
        <v>5.2499999999999998E-2</v>
      </c>
      <c r="AB7" s="28">
        <f>AB6</f>
        <v>5.2499999999999998E-2</v>
      </c>
      <c r="AC7" s="28">
        <f>AC6</f>
        <v>0.99999999999999922</v>
      </c>
      <c r="AD7" s="28" t="str">
        <f>AD6</f>
        <v>AXC Weld On</v>
      </c>
      <c r="AE7" s="27" t="str">
        <f t="shared" si="2"/>
        <v>S</v>
      </c>
      <c r="AF7" s="27" t="str">
        <f t="shared" si="2"/>
        <v>S</v>
      </c>
      <c r="AG7" s="28" t="str">
        <f>AG6</f>
        <v>S</v>
      </c>
      <c r="AH7" s="27">
        <f t="shared" si="2"/>
        <v>3.9999999999999969</v>
      </c>
      <c r="AI7" s="27">
        <f>AI6</f>
        <v>47.999999999999957</v>
      </c>
      <c r="AJ7" s="27">
        <f t="shared" ref="AJ7:AK7" si="6">AJ6</f>
        <v>1.5000000000000009</v>
      </c>
      <c r="AK7" s="27">
        <f t="shared" si="6"/>
        <v>1.2990381056766582</v>
      </c>
      <c r="AL7" s="27">
        <f t="shared" si="2"/>
        <v>359.9999999999992</v>
      </c>
      <c r="AM7" s="27">
        <f t="shared" si="2"/>
        <v>90</v>
      </c>
      <c r="AN7" s="27">
        <f t="shared" si="2"/>
        <v>15.999999999999995</v>
      </c>
      <c r="AO7" s="28" t="str">
        <f t="shared" si="2"/>
        <v>Bolt on Angle</v>
      </c>
      <c r="AP7" s="50" t="str">
        <f t="shared" si="2"/>
        <v>R</v>
      </c>
      <c r="AQ7" s="51" t="str">
        <f t="shared" si="2"/>
        <v>U</v>
      </c>
      <c r="AR7" s="28" t="str">
        <f t="shared" si="2"/>
        <v>0.75 x 0.875 [SA105]</v>
      </c>
      <c r="AS7" s="28" t="str">
        <f t="shared" si="2"/>
        <v>0.75 ID x 1 OD x 0.06 [A366(C1010)]</v>
      </c>
      <c r="AT7" s="28" t="str">
        <f t="shared" si="2"/>
        <v>0.75 x 0.875 [SA105]</v>
      </c>
      <c r="AU7" s="28" t="str">
        <f t="shared" si="2"/>
        <v>0.75 ID x 1 OD x 0.06 [A366(C1010)]</v>
      </c>
      <c r="AV7" s="28" t="str">
        <f t="shared" si="2"/>
        <v>Default</v>
      </c>
      <c r="AW7" s="29"/>
      <c r="AX7" s="30" t="str">
        <f>AX6&amp;"-Cut Length"</f>
        <v>Front-Cut Length</v>
      </c>
      <c r="AY7" s="30" t="str">
        <f>AY6&amp;"-Cut Length"</f>
        <v>Rear-Cut Length</v>
      </c>
      <c r="AZ7" s="28">
        <f t="shared" si="2"/>
        <v>31.374999284744241</v>
      </c>
      <c r="BA7" s="28">
        <f t="shared" si="2"/>
        <v>0.99999999999999922</v>
      </c>
      <c r="BB7" s="28">
        <f t="shared" si="2"/>
        <v>0</v>
      </c>
      <c r="BC7" s="28">
        <f t="shared" si="2"/>
        <v>0</v>
      </c>
      <c r="BD7" s="28">
        <f t="shared" si="2"/>
        <v>0</v>
      </c>
      <c r="BE7" s="28">
        <f t="shared" si="2"/>
        <v>0</v>
      </c>
      <c r="BF7" s="28">
        <f t="shared" si="2"/>
        <v>9.9999999991073992E-6</v>
      </c>
      <c r="BG7" s="28">
        <f t="shared" si="2"/>
        <v>9.9999999969219199E-7</v>
      </c>
      <c r="BH7" s="28">
        <f t="shared" si="2"/>
        <v>0</v>
      </c>
      <c r="BI7" s="28">
        <f t="shared" si="2"/>
        <v>0.99999999999997735</v>
      </c>
      <c r="BJ7" s="28">
        <f t="shared" si="2"/>
        <v>0.99999999999997735</v>
      </c>
      <c r="BK7" s="28">
        <f t="shared" si="2"/>
        <v>5.415385682964116</v>
      </c>
      <c r="BL7" s="28">
        <f t="shared" si="2"/>
        <v>5.415385682963354</v>
      </c>
      <c r="BM7" s="28">
        <f t="shared" si="2"/>
        <v>5.1604608600318071E-13</v>
      </c>
      <c r="BN7" s="28">
        <f t="shared" si="2"/>
        <v>0</v>
      </c>
      <c r="BO7" s="28">
        <f t="shared" si="2"/>
        <v>5.2903856729629259</v>
      </c>
      <c r="BP7" s="28">
        <f t="shared" si="2"/>
        <v>5.2903856729633745</v>
      </c>
      <c r="BQ7" s="28">
        <f t="shared" si="2"/>
        <v>0.10460000000000849</v>
      </c>
      <c r="BR7" s="28" t="str">
        <f t="shared" ref="BR7:BU7" si="7">BR6</f>
        <v>Front</v>
      </c>
      <c r="BS7" s="28" t="str">
        <f t="shared" si="7"/>
        <v>Front</v>
      </c>
      <c r="BT7" s="28" t="str">
        <f t="shared" si="7"/>
        <v>Front</v>
      </c>
      <c r="BU7" s="28" t="str">
        <f t="shared" si="7"/>
        <v>Front</v>
      </c>
      <c r="BV7" s="28" t="str">
        <f t="shared" si="2"/>
        <v>S</v>
      </c>
      <c r="BW7" s="28" t="str">
        <f t="shared" si="2"/>
        <v>S</v>
      </c>
      <c r="BX7" s="28" t="str">
        <f t="shared" si="2"/>
        <v>S</v>
      </c>
      <c r="BY7" s="28" t="str">
        <f t="shared" si="2"/>
        <v>S</v>
      </c>
      <c r="BZ7" s="28" t="str">
        <f t="shared" si="2"/>
        <v>S</v>
      </c>
      <c r="CA7" s="28" t="str">
        <f t="shared" si="2"/>
        <v>S</v>
      </c>
      <c r="CB7" s="28" t="str">
        <f t="shared" si="2"/>
        <v>S</v>
      </c>
      <c r="CC7" s="28" t="str">
        <f t="shared" si="2"/>
        <v>S</v>
      </c>
      <c r="CD7" s="28" t="str">
        <f t="shared" ref="CD7:DE7" si="8">CD6</f>
        <v>S</v>
      </c>
      <c r="CE7" s="28" t="str">
        <f>CE6</f>
        <v>S</v>
      </c>
      <c r="CF7" s="28" t="str">
        <f>CF6</f>
        <v>S</v>
      </c>
      <c r="CG7" s="107" t="str">
        <f>CG6</f>
        <v>SCALLOP 0.625 OD x 1.5 PITCH</v>
      </c>
      <c r="CH7" s="28">
        <f t="shared" si="8"/>
        <v>4</v>
      </c>
      <c r="CI7" s="28">
        <f t="shared" si="8"/>
        <v>16</v>
      </c>
      <c r="CJ7" s="28">
        <f t="shared" si="8"/>
        <v>48</v>
      </c>
      <c r="CK7" s="28">
        <f t="shared" si="8"/>
        <v>1.2990381099999999</v>
      </c>
      <c r="CL7" s="28">
        <f t="shared" si="8"/>
        <v>2.0000000000000027</v>
      </c>
      <c r="CM7" s="28">
        <f t="shared" si="8"/>
        <v>1.999999999999994</v>
      </c>
      <c r="CN7" s="28">
        <f t="shared" si="8"/>
        <v>1.000000000000008</v>
      </c>
      <c r="CO7" s="28">
        <f t="shared" si="8"/>
        <v>0.99999999999999922</v>
      </c>
      <c r="CP7" s="28">
        <f t="shared" si="8"/>
        <v>1.999999999999994</v>
      </c>
      <c r="CQ7" s="28" t="str">
        <f t="shared" ref="CQ7" si="9">CQ6</f>
        <v>Retarder</v>
      </c>
      <c r="CR7" s="28" t="str">
        <f>CR6</f>
        <v>R</v>
      </c>
      <c r="CS7" s="28" t="str">
        <f>CS6</f>
        <v>R</v>
      </c>
      <c r="CT7" s="28" t="str">
        <f>CT6</f>
        <v>S</v>
      </c>
      <c r="CU7" s="28" t="str">
        <f>CU6</f>
        <v>S</v>
      </c>
      <c r="CV7" s="58" t="str">
        <f t="shared" si="8"/>
        <v>Welded</v>
      </c>
      <c r="CW7" s="28" t="str">
        <f t="shared" si="8"/>
        <v>Welded</v>
      </c>
      <c r="CX7" s="28" t="str">
        <f t="shared" si="8"/>
        <v>Default</v>
      </c>
      <c r="CY7" s="28" t="str">
        <f t="shared" si="8"/>
        <v>S</v>
      </c>
      <c r="CZ7" s="86" t="str">
        <f t="shared" si="8"/>
        <v>S</v>
      </c>
      <c r="DA7" s="87" t="str">
        <f t="shared" si="8"/>
        <v>S</v>
      </c>
      <c r="DB7" s="28" t="str">
        <f t="shared" si="8"/>
        <v>S</v>
      </c>
      <c r="DC7" s="28" t="str">
        <f t="shared" si="8"/>
        <v>S</v>
      </c>
      <c r="DD7" s="28" t="str">
        <f t="shared" si="8"/>
        <v>S</v>
      </c>
      <c r="DE7" s="28" t="str">
        <f t="shared" si="8"/>
        <v>S</v>
      </c>
      <c r="DF7" s="58" t="str">
        <f>DF6</f>
        <v>S</v>
      </c>
      <c r="DG7" s="28" t="str">
        <f>DG6</f>
        <v>S</v>
      </c>
      <c r="DH7" s="28" t="str">
        <f t="shared" ref="DH7:EH7" si="10">DH6</f>
        <v>S</v>
      </c>
      <c r="DI7" s="28" t="str">
        <f t="shared" si="10"/>
        <v>S</v>
      </c>
      <c r="DJ7" s="28" t="str">
        <f t="shared" si="10"/>
        <v>S</v>
      </c>
      <c r="DK7" s="28" t="str">
        <f t="shared" si="10"/>
        <v>S</v>
      </c>
      <c r="DL7" s="28" t="str">
        <f t="shared" ref="DL7" si="11">DL6</f>
        <v>S</v>
      </c>
      <c r="DM7" s="58" t="str">
        <f t="shared" si="10"/>
        <v>S</v>
      </c>
      <c r="DN7" s="28" t="str">
        <f t="shared" ref="DN7:DO7" si="12">DN6</f>
        <v>S</v>
      </c>
      <c r="DO7" s="27" t="str">
        <f t="shared" si="12"/>
        <v>S</v>
      </c>
      <c r="DP7" s="58" t="str">
        <f>DP6</f>
        <v>S</v>
      </c>
      <c r="DQ7" s="28" t="str">
        <f t="shared" ref="DQ7:DR7" si="13">DQ6</f>
        <v>S</v>
      </c>
      <c r="DR7" s="27" t="str">
        <f t="shared" si="13"/>
        <v>S</v>
      </c>
      <c r="DS7" s="28" t="str">
        <f>DS6</f>
        <v>S</v>
      </c>
      <c r="DT7" s="28" t="str">
        <f>DT6</f>
        <v>S</v>
      </c>
      <c r="DU7" s="28" t="str">
        <f>DU6</f>
        <v>S</v>
      </c>
      <c r="DV7" s="28" t="str">
        <f>DV6</f>
        <v>S</v>
      </c>
      <c r="DW7" s="28" t="str">
        <f>DW6</f>
        <v>S</v>
      </c>
      <c r="DX7" s="28" t="str">
        <f t="shared" si="10"/>
        <v>S</v>
      </c>
      <c r="DY7" s="28" t="str">
        <f t="shared" si="10"/>
        <v>S</v>
      </c>
      <c r="DZ7" s="28" t="str">
        <f t="shared" si="10"/>
        <v>S</v>
      </c>
      <c r="EA7" s="28" t="str">
        <f t="shared" si="10"/>
        <v>S</v>
      </c>
      <c r="EB7" s="28" t="str">
        <f t="shared" si="10"/>
        <v>S</v>
      </c>
      <c r="EC7" s="28" t="str">
        <f t="shared" si="10"/>
        <v>S</v>
      </c>
      <c r="ED7" s="28" t="str">
        <f t="shared" si="10"/>
        <v>S</v>
      </c>
      <c r="EE7" s="28" t="str">
        <f t="shared" si="10"/>
        <v>S</v>
      </c>
      <c r="EF7" s="28" t="str">
        <f t="shared" si="10"/>
        <v>S</v>
      </c>
      <c r="EG7" s="28" t="str">
        <f t="shared" si="10"/>
        <v>S</v>
      </c>
      <c r="EH7" s="28" t="str">
        <f t="shared" si="10"/>
        <v>S</v>
      </c>
      <c r="EI7" s="58" t="str">
        <f>EI6</f>
        <v>3</v>
      </c>
      <c r="EJ7" s="28" t="str">
        <f>EJ6</f>
        <v>.3</v>
      </c>
      <c r="EK7" s="28" t="str">
        <f t="shared" si="2"/>
        <v>3-SEC</v>
      </c>
      <c r="EL7" s="28" t="str">
        <f t="shared" si="2"/>
        <v>3-SEC</v>
      </c>
      <c r="EM7" s="28" t="str">
        <f t="shared" si="2"/>
        <v>000000</v>
      </c>
      <c r="EN7" s="27" t="str">
        <f t="shared" si="2"/>
        <v>SECTION .3 /  AC</v>
      </c>
      <c r="ER7" s="28" t="str">
        <f t="shared" ref="ER7" si="14">ER6</f>
        <v>TOP ASM</v>
      </c>
      <c r="FC7" s="28" t="str">
        <f t="shared" si="2"/>
        <v>Bolt on Angle</v>
      </c>
      <c r="FD7" s="28" t="str">
        <f t="shared" si="2"/>
        <v>Bolt on Angle</v>
      </c>
      <c r="FE7" s="28" t="str">
        <f t="shared" si="2"/>
        <v>Bolt on Angle</v>
      </c>
      <c r="FF7" s="28" t="str">
        <f t="shared" si="2"/>
        <v>Bolt on Angle</v>
      </c>
      <c r="FG7" s="28" t="str">
        <f t="shared" si="2"/>
        <v>Bolt on Angle</v>
      </c>
      <c r="FH7" s="28" t="str">
        <f t="shared" si="2"/>
        <v>Bolt on Angle</v>
      </c>
      <c r="FI7" s="28" t="str">
        <f t="shared" si="2"/>
        <v>Bolt on Angle</v>
      </c>
      <c r="FJ7" s="28" t="str">
        <f t="shared" ref="FJ7:FK7" si="15">FJ6</f>
        <v>Bolt on Angle</v>
      </c>
      <c r="FK7" s="28" t="str">
        <f t="shared" si="15"/>
        <v>Bolt on Angle</v>
      </c>
      <c r="FL7" s="28" t="str">
        <f t="shared" ref="FL7:FM7" si="16">FL6</f>
        <v>Bolt on Angle</v>
      </c>
      <c r="FM7" s="28" t="str">
        <f t="shared" si="16"/>
        <v>Bolt on Angle</v>
      </c>
      <c r="FN7" s="28" t="str">
        <f t="shared" ref="FN7:FO7" si="17">FN6</f>
        <v>Bolt on Angle</v>
      </c>
      <c r="FO7" s="28" t="str">
        <f t="shared" si="17"/>
        <v>Bolt on Angle</v>
      </c>
      <c r="FP7" s="28" t="str">
        <f t="shared" ref="FP7" si="18">FP6</f>
        <v>Bolt on Angle</v>
      </c>
    </row>
    <row r="8" spans="1:172" ht="44.4" x14ac:dyDescent="0.4">
      <c r="B8" s="126" t="str">
        <f>IF(ProductLine&lt;&gt;"AXC"," 'include in BOM' the TTS &amp; Air Fillers when Product line is Hammco", "")</f>
        <v/>
      </c>
      <c r="C8" s="126"/>
      <c r="M8" s="93" t="s">
        <v>569</v>
      </c>
      <c r="N8" s="79"/>
      <c r="O8" s="94" t="s">
        <v>569</v>
      </c>
      <c r="R8" s="119" t="str">
        <f>IF(TSS_in_SF?="Yes", "Turn off TSS in Side Frame to specify Tube Support Type", "")</f>
        <v>Turn off TSS in Side Frame to specify Tube Support Type</v>
      </c>
      <c r="S8"/>
      <c r="T8" s="80"/>
      <c r="CE8" s="103"/>
      <c r="CG8" s="105" t="str">
        <f>IF(ISNA(VLOOKUP(CG6,TS_Type_List,1,FALSE)),"Bad Config Name","Good Config Name")</f>
        <v>Good Config Name</v>
      </c>
      <c r="CH8" s="103"/>
      <c r="DV8" s="7" t="s">
        <v>528</v>
      </c>
      <c r="EB8" s="66"/>
      <c r="ED8" s="66"/>
      <c r="EF8" s="66"/>
      <c r="EH8" s="66"/>
      <c r="EI8" s="66"/>
    </row>
    <row r="9" spans="1:172" ht="15" customHeight="1" x14ac:dyDescent="0.3">
      <c r="A9" s="45" t="str">
        <f>IF(Plug_Type="NPT","Delete Gaskets","")</f>
        <v/>
      </c>
      <c r="B9" s="127"/>
      <c r="C9" s="127"/>
      <c r="D9" s="97" t="str">
        <f>IF(OR(Tube_Insert_Type="None",COMB_Tube_Insert_Type="None"),"Delete Inserts","")</f>
        <v/>
      </c>
      <c r="L9" s="136" t="s">
        <v>570</v>
      </c>
      <c r="M9" s="137"/>
      <c r="N9" s="140" t="s">
        <v>620</v>
      </c>
      <c r="O9" s="141"/>
      <c r="P9" s="141"/>
      <c r="Q9" s="141"/>
      <c r="R9" s="142"/>
      <c r="AQ9" s="7" t="str">
        <f>IF(Plug_Type="NPT","$User_Notes","$Configuration@GASKET&lt;1&gt;")</f>
        <v>$Configuration@GASKET&lt;1&gt;</v>
      </c>
      <c r="AS9" s="7" t="str">
        <f>IF(Plug_Type="NPT","$User_Notes","$Configuration@GASKET&lt;2&gt;")</f>
        <v>$Configuration@GASKET&lt;2&gt;</v>
      </c>
    </row>
    <row r="10" spans="1:172" ht="18" customHeight="1" x14ac:dyDescent="0.3">
      <c r="B10" s="127"/>
      <c r="C10" s="127"/>
      <c r="D10" s="96"/>
      <c r="L10" s="138"/>
      <c r="M10" s="139"/>
      <c r="N10" s="143"/>
      <c r="O10" s="144"/>
      <c r="P10" s="144"/>
      <c r="Q10" s="144"/>
      <c r="R10" s="145"/>
      <c r="CG10" s="118"/>
    </row>
    <row r="11" spans="1:172" x14ac:dyDescent="0.3">
      <c r="B11" s="127"/>
      <c r="C11" s="127"/>
      <c r="J11" s="74">
        <f>IF(ProductLine="AXC",    VLOOKUP(ROUND(Tube_Dia,4),Tube_Table,4,FALSE),     VLOOKUP(ROUND(HDR_TP_Thk_Front,4),Plug_Length_List,1,TRUE))</f>
        <v>0.875</v>
      </c>
      <c r="K11" s="74">
        <f>IF(ProductLine="AXC",     Plug_Length_Front,      VLOOKUP(ROUND(HDR_TP_Thk_Rear,4),Plug_Length_List,1,TRUE))</f>
        <v>0.875</v>
      </c>
      <c r="M11" s="78" t="str">
        <f>IF(L6="Kammprofile","C1008","A366(C1010)")</f>
        <v>A366(C1010)</v>
      </c>
      <c r="N11" s="143"/>
      <c r="O11" s="144"/>
      <c r="P11" s="144"/>
      <c r="Q11" s="144"/>
      <c r="R11" s="145"/>
      <c r="CG11" s="118"/>
    </row>
    <row r="12" spans="1:172" x14ac:dyDescent="0.3">
      <c r="B12" s="127"/>
      <c r="C12" s="127"/>
      <c r="N12" s="146"/>
      <c r="O12" s="147"/>
      <c r="P12" s="147"/>
      <c r="Q12" s="147"/>
      <c r="R12" s="148"/>
      <c r="CG12" s="118"/>
    </row>
    <row r="13" spans="1:172" x14ac:dyDescent="0.3">
      <c r="N13" s="95"/>
      <c r="O13" s="95"/>
      <c r="S13" s="95"/>
      <c r="T13" s="95"/>
    </row>
    <row r="14" spans="1:172" x14ac:dyDescent="0.3">
      <c r="N14" s="95"/>
      <c r="O14" s="95"/>
      <c r="S14" s="95"/>
      <c r="T14" s="95"/>
    </row>
    <row r="23" spans="1:15" x14ac:dyDescent="0.3">
      <c r="A23" t="s">
        <v>899</v>
      </c>
      <c r="B23" s="7" t="s">
        <v>900</v>
      </c>
      <c r="E23" s="7">
        <v>2</v>
      </c>
      <c r="J23" s="7">
        <v>1</v>
      </c>
      <c r="K23" s="7">
        <v>1</v>
      </c>
      <c r="O23" s="7" t="s">
        <v>621</v>
      </c>
    </row>
  </sheetData>
  <sheetProtection formatCells="0" formatColumns="0" formatRows="0" insertColumns="0" insertRows="0" insertHyperlinks="0" deleteColumns="0" deleteRows="0" sort="0" autoFilter="0" pivotTables="0"/>
  <mergeCells count="12">
    <mergeCell ref="B8:C12"/>
    <mergeCell ref="S3:Z3"/>
    <mergeCell ref="EI3:EN3"/>
    <mergeCell ref="C3:D3"/>
    <mergeCell ref="L9:M10"/>
    <mergeCell ref="E3:Q3"/>
    <mergeCell ref="N9:R12"/>
    <mergeCell ref="A3:A4"/>
    <mergeCell ref="B3:B4"/>
    <mergeCell ref="BY4:CD4"/>
    <mergeCell ref="CL3:CP3"/>
    <mergeCell ref="CV3:DE3"/>
  </mergeCells>
  <conditionalFormatting sqref="A9">
    <cfRule type="expression" dxfId="10" priority="11">
      <formula>$A$9&lt;&gt;""</formula>
    </cfRule>
  </conditionalFormatting>
  <conditionalFormatting sqref="D9">
    <cfRule type="expression" dxfId="9" priority="10">
      <formula>$D$9&lt;&gt;""</formula>
    </cfRule>
  </conditionalFormatting>
  <conditionalFormatting sqref="D18:D19">
    <cfRule type="expression" dxfId="8" priority="13">
      <formula>$H$6="NPT"</formula>
    </cfRule>
  </conditionalFormatting>
  <conditionalFormatting sqref="H5">
    <cfRule type="expression" dxfId="7" priority="12">
      <formula>$H$6="NPT"</formula>
    </cfRule>
  </conditionalFormatting>
  <conditionalFormatting sqref="J11:K11">
    <cfRule type="expression" dxfId="6" priority="7">
      <formula>$H$6="NPT"</formula>
    </cfRule>
  </conditionalFormatting>
  <conditionalFormatting sqref="J4:M6">
    <cfRule type="expression" dxfId="5" priority="9">
      <formula>$H$6="NPT"</formula>
    </cfRule>
  </conditionalFormatting>
  <conditionalFormatting sqref="O8 N9">
    <cfRule type="expression" dxfId="4" priority="6">
      <formula>$O$6="No"</formula>
    </cfRule>
  </conditionalFormatting>
  <conditionalFormatting sqref="R4 R8">
    <cfRule type="expression" dxfId="3" priority="1">
      <formula>$R$8&lt;&gt;""</formula>
    </cfRule>
  </conditionalFormatting>
  <conditionalFormatting sqref="R6">
    <cfRule type="expression" dxfId="2" priority="2">
      <formula>TSS_in_SF?="Yes"</formula>
    </cfRule>
  </conditionalFormatting>
  <conditionalFormatting sqref="R7">
    <cfRule type="expression" dxfId="1" priority="4">
      <formula>TSS_in_SF?="Yes"</formula>
    </cfRule>
  </conditionalFormatting>
  <conditionalFormatting sqref="CG4:CG6 CG8">
    <cfRule type="expression" dxfId="0" priority="3">
      <formula>$CG$8="Bad Config Name"</formula>
    </cfRule>
  </conditionalFormatting>
  <dataValidations count="23">
    <dataValidation allowBlank="1" sqref="AP6:AQ6 FC6:XFD6 A6 AZ6:BQ6 AE6:AH6 P6 CE6:CP6 CQ6:EH6" xr:uid="{00000000-0002-0000-0000-000000000000}"/>
    <dataValidation allowBlank="1" showInputMessage="1" promptTitle="$Prp@SectionName" prompt="AC" sqref="C6" xr:uid="{00000000-0002-0000-0000-000001000000}"/>
    <dataValidation allowBlank="1" showInputMessage="1" promptTitle="$Prp@SectionVolume" prompt=" GALLONS" sqref="D6" xr:uid="{00000000-0002-0000-0000-000002000000}"/>
    <dataValidation showInputMessage="1" showErrorMessage="1" errorTitle="SOLIDWORKS Error:" error="The value you have entered is invalid.  Please enter a valid value before continuing." promptTitle="Tube Dia@Ref dims" prompt="Enter a valid value for this parameter." sqref="F6" xr:uid="{00000000-0002-0000-0000-000003000000}"/>
    <dataValidation showInputMessage="1" showErrorMessage="1" errorTitle="SOLIDWORKS Error:" error="The value you have entered is invalid.  Please enter a valid value before continuing." promptTitle="Plug Type@Ref dims" prompt="Enter a valid value for this parameter." sqref="G6" xr:uid="{00000000-0002-0000-0000-000004000000}"/>
    <dataValidation showInputMessage="1" showErrorMessage="1" errorTitle="SOLIDWORKS Error:" error="The value you have entered is invalid.  Please enter a valid value before continuing." promptTitle="Nozzle Angle Ref@Ref dims" prompt="Enter a valid value for this parameter." sqref="AL6" xr:uid="{00000000-0002-0000-0000-000005000000}"/>
    <dataValidation showInputMessage="1" showErrorMessage="1" errorTitle="SOLIDWORKS Error:" error="The value you have entered is invalid.  Please enter a valid value before continuing." promptTitle="Rear Slope@Ref dims" prompt="Enter a valid value for this parameter." sqref="BV6:BX6" xr:uid="{00000000-0002-0000-0000-000006000000}"/>
    <dataValidation type="list" allowBlank="1" showInputMessage="1" sqref="J6:K6 J11:K11" xr:uid="{00000000-0002-0000-0000-000007000000}">
      <formula1>Plug_Length_List</formula1>
    </dataValidation>
    <dataValidation type="list" allowBlank="1" sqref="I6" xr:uid="{00000000-0002-0000-0000-000008000000}">
      <formula1>INDIRECT(IF(Plug_Type="NPT","NPT_Plug_Materials_List","Plug_Materials_List"))</formula1>
    </dataValidation>
    <dataValidation type="list" allowBlank="1" sqref="M6" xr:uid="{00000000-0002-0000-0000-000009000000}">
      <formula1>IF($L$6="Kammprofile",KAMMPROGasket_Materials_List,Gasket_Materials_List)</formula1>
    </dataValidation>
    <dataValidation type="list" allowBlank="1" showInputMessage="1" showErrorMessage="1" sqref="N6" xr:uid="{00000000-0002-0000-0000-00000A000000}">
      <formula1>Tube_Insert_List</formula1>
    </dataValidation>
    <dataValidation errorTitle="SOLIDWORKS Error:" error="The value you have entered is invalid.  Please enter a valid value before continuing." promptTitle="TTS_Type@Ref dims" prompt="Enter a valid value for this parameter." sqref="B6" xr:uid="{00000000-0002-0000-0000-00000B000000}"/>
    <dataValidation showErrorMessage="1" errorTitle="SOLIDWORKS Error:" error="The value you have entered is invalid.  Please enter a valid value before continuing." promptTitle="Product@Ref dims" prompt="Enter a valid value for this parameter." sqref="E6" xr:uid="{00000000-0002-0000-0000-00000C000000}"/>
    <dataValidation errorTitle="SOLIDWORKS Error:" error="The value you have entered is invalid.  Please enter a valid value before continuing." promptTitle="Rear Slope@Ref dims" prompt="Enter a valid value for this parameter." sqref="S6 W6" xr:uid="{00000000-0002-0000-0000-00000D000000}"/>
    <dataValidation showInputMessage="1" showErrorMessage="1" errorTitle="SOLIDWORKS Error:" error="The value you have entered is invalid.  Please enter a valid value before continuing." promptTitle="TTS QTY Ref@Ref dims" prompt="Enter a valid value for this parameter." sqref="AN6" xr:uid="{00000000-0002-0000-0000-00000E000000}"/>
    <dataValidation showInputMessage="1" showErrorMessage="1" errorTitle="SOLIDWORKS Error:" error="The value you have entered is invalid.  Please enter a valid value before continuing." promptTitle="BTS Spacing@Ref dims 2" prompt="Enter a valid value for this parameter." sqref="AI6" xr:uid="{00000000-0002-0000-0000-00000F000000}"/>
    <dataValidation showInputMessage="1" showErrorMessage="1" errorTitle="SOLIDWORKS Error:" error="The value you have entered is invalid.  Please enter a valid value before continuing." promptTitle="Pitch@Ref dims" prompt="Enter a valid value for this parameter." sqref="AJ6" xr:uid="{00000000-0002-0000-0000-000010000000}"/>
    <dataValidation showInputMessage="1" showErrorMessage="1" errorTitle="SOLIDWORKS Error:" error="The value you have entered is invalid.  Please enter a valid value before continuing." promptTitle="Vertical Pitch@Ref dims" prompt="Enter a valid value for this parameter." sqref="AK6" xr:uid="{00000000-0002-0000-0000-000011000000}"/>
    <dataValidation type="list" allowBlank="1" sqref="L6" xr:uid="{00000000-0002-0000-0000-000012000000}">
      <formula1>"Standard, Kammprofile"</formula1>
    </dataValidation>
    <dataValidation showInputMessage="1" showErrorMessage="1" errorTitle="SOLIDWORKS Error:" error="The value you have entered is invalid.  Please enter a valid value before continuing." promptTitle="LL Type@Ref dims" prompt="Enter a valid value for this parameter." sqref="AC6" xr:uid="{EC99182B-CF97-4047-997C-9D73FE87D47D}"/>
    <dataValidation type="list" errorTitle="SOLIDWORKS Error:" error="The value you have entered is invalid.  Please enter a valid value before continuing." promptTitle="$Configuration@Plug&lt;1&gt;" prompt="Select the configuration name." sqref="AR6" xr:uid="{BC0FDD9B-AAB9-40B9-8EBE-31B5746C449F}">
      <formula1>_SWX_0</formula1>
    </dataValidation>
    <dataValidation type="list" allowBlank="1" sqref="R6" xr:uid="{2DF6C189-BA0F-4D12-AE36-BEB0F82351DA}">
      <formula1>Tube_Support_Type_List</formula1>
    </dataValidation>
    <dataValidation type="list" allowBlank="1" sqref="O6:P6" xr:uid="{218CEE60-9B85-49F5-9381-A9954346517F}">
      <formula1>"Yes, No"</formula1>
    </dataValidation>
  </dataValidations>
  <pageMargins left="0.7" right="0.7" top="0.75" bottom="0.75" header="0.3" footer="0.3"/>
  <pageSetup orientation="portrait" r:id="rId1"/>
  <ignoredErrors>
    <ignoredError sqref="AM6 F2:J2 A9 DX7 DZ6 B6 DM7:DU7 A2:D2 M6 BR6 M11 B7:H7 H6 J11:K11 J6:K6 CV7:DK7 CV6:DE6 AD6:AG6 S6:AB6 BK7:BP7 CQ6:CU7 DH6:DT6 D9 EA6:EN7 ER7 AO6:AS6 AU6:AY6 J7:O7 R7:BH7 BS6:BU6 BR7:CD7 Q6 CH6:CK6 CH7:CP7 CE6:CG8 R8 BY6:CD6 BV6:BX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59"/>
  <sheetViews>
    <sheetView zoomScale="130" workbookViewId="0"/>
  </sheetViews>
  <sheetFormatPr defaultRowHeight="14.4" x14ac:dyDescent="0.3"/>
  <sheetData>
    <row r="1" spans="1:9" x14ac:dyDescent="0.3">
      <c r="A1" t="s">
        <v>2</v>
      </c>
      <c r="B1" t="s">
        <v>270</v>
      </c>
      <c r="C1" t="s">
        <v>301</v>
      </c>
      <c r="D1" t="s">
        <v>302</v>
      </c>
      <c r="E1" t="s">
        <v>354</v>
      </c>
      <c r="F1" t="s">
        <v>355</v>
      </c>
      <c r="G1" t="s">
        <v>356</v>
      </c>
      <c r="H1" t="s">
        <v>357</v>
      </c>
      <c r="I1" t="s">
        <v>953</v>
      </c>
    </row>
    <row r="2" spans="1:9" x14ac:dyDescent="0.3">
      <c r="A2" s="1" t="s">
        <v>13</v>
      </c>
      <c r="B2" s="1" t="s">
        <v>271</v>
      </c>
      <c r="C2" s="1" t="s">
        <v>13</v>
      </c>
      <c r="D2" s="1" t="s">
        <v>271</v>
      </c>
      <c r="E2" s="1" t="s">
        <v>13</v>
      </c>
      <c r="F2" s="1" t="s">
        <v>271</v>
      </c>
      <c r="G2" s="1" t="s">
        <v>13</v>
      </c>
      <c r="H2" s="1" t="s">
        <v>271</v>
      </c>
      <c r="I2" s="1" t="s">
        <v>957</v>
      </c>
    </row>
    <row r="3" spans="1:9" x14ac:dyDescent="0.3">
      <c r="A3" s="1" t="s">
        <v>14</v>
      </c>
      <c r="B3" s="1" t="s">
        <v>272</v>
      </c>
      <c r="C3" s="1" t="s">
        <v>14</v>
      </c>
      <c r="D3" s="1" t="s">
        <v>272</v>
      </c>
      <c r="E3" s="1" t="s">
        <v>14</v>
      </c>
      <c r="F3" s="1" t="s">
        <v>272</v>
      </c>
      <c r="G3" s="1" t="s">
        <v>14</v>
      </c>
      <c r="H3" s="1" t="s">
        <v>272</v>
      </c>
      <c r="I3" s="1" t="s">
        <v>925</v>
      </c>
    </row>
    <row r="4" spans="1:9" x14ac:dyDescent="0.3">
      <c r="A4" s="1" t="s">
        <v>15</v>
      </c>
      <c r="B4" s="1" t="s">
        <v>273</v>
      </c>
      <c r="C4" s="1" t="s">
        <v>15</v>
      </c>
      <c r="D4" s="1" t="s">
        <v>273</v>
      </c>
      <c r="E4" s="1" t="s">
        <v>15</v>
      </c>
      <c r="F4" s="1" t="s">
        <v>273</v>
      </c>
      <c r="G4" s="1" t="s">
        <v>15</v>
      </c>
      <c r="H4" s="1" t="s">
        <v>273</v>
      </c>
      <c r="I4" s="1" t="s">
        <v>926</v>
      </c>
    </row>
    <row r="5" spans="1:9" x14ac:dyDescent="0.3">
      <c r="A5" s="1" t="s">
        <v>622</v>
      </c>
      <c r="B5" s="1" t="s">
        <v>274</v>
      </c>
      <c r="C5" s="1" t="s">
        <v>16</v>
      </c>
      <c r="D5" s="1" t="s">
        <v>274</v>
      </c>
      <c r="E5" s="1" t="s">
        <v>16</v>
      </c>
      <c r="F5" s="1" t="s">
        <v>274</v>
      </c>
      <c r="G5" s="1" t="s">
        <v>622</v>
      </c>
      <c r="H5" s="1" t="s">
        <v>274</v>
      </c>
      <c r="I5" s="1" t="s">
        <v>927</v>
      </c>
    </row>
    <row r="6" spans="1:9" x14ac:dyDescent="0.3">
      <c r="A6" s="1" t="s">
        <v>623</v>
      </c>
      <c r="B6" s="1" t="s">
        <v>275</v>
      </c>
      <c r="C6" s="1" t="s">
        <v>17</v>
      </c>
      <c r="D6" s="1" t="s">
        <v>275</v>
      </c>
      <c r="E6" s="1" t="s">
        <v>17</v>
      </c>
      <c r="F6" s="1" t="s">
        <v>275</v>
      </c>
      <c r="G6" s="1" t="s">
        <v>623</v>
      </c>
      <c r="H6" s="1" t="s">
        <v>275</v>
      </c>
      <c r="I6" s="1" t="s">
        <v>928</v>
      </c>
    </row>
    <row r="7" spans="1:9" x14ac:dyDescent="0.3">
      <c r="A7" s="1" t="s">
        <v>16</v>
      </c>
      <c r="B7" s="1" t="s">
        <v>276</v>
      </c>
      <c r="C7" s="1" t="s">
        <v>18</v>
      </c>
      <c r="D7" s="1" t="s">
        <v>276</v>
      </c>
      <c r="E7" s="1" t="s">
        <v>18</v>
      </c>
      <c r="F7" s="1" t="s">
        <v>276</v>
      </c>
      <c r="G7" s="1" t="s">
        <v>16</v>
      </c>
      <c r="H7" s="1" t="s">
        <v>276</v>
      </c>
      <c r="I7" s="1" t="s">
        <v>929</v>
      </c>
    </row>
    <row r="8" spans="1:9" x14ac:dyDescent="0.3">
      <c r="A8" s="1" t="s">
        <v>624</v>
      </c>
      <c r="B8" s="1" t="s">
        <v>277</v>
      </c>
      <c r="C8" s="1" t="s">
        <v>19</v>
      </c>
      <c r="D8" s="1" t="s">
        <v>277</v>
      </c>
      <c r="E8" s="1" t="s">
        <v>19</v>
      </c>
      <c r="F8" s="1" t="s">
        <v>277</v>
      </c>
      <c r="G8" s="1" t="s">
        <v>624</v>
      </c>
      <c r="H8" s="1" t="s">
        <v>277</v>
      </c>
      <c r="I8" s="1" t="s">
        <v>930</v>
      </c>
    </row>
    <row r="9" spans="1:9" x14ac:dyDescent="0.3">
      <c r="A9" s="1" t="s">
        <v>17</v>
      </c>
      <c r="B9" s="1" t="s">
        <v>278</v>
      </c>
      <c r="C9" s="1" t="s">
        <v>20</v>
      </c>
      <c r="D9" s="1" t="s">
        <v>278</v>
      </c>
      <c r="E9" s="1" t="s">
        <v>20</v>
      </c>
      <c r="F9" s="1" t="s">
        <v>278</v>
      </c>
      <c r="G9" s="1" t="s">
        <v>17</v>
      </c>
      <c r="H9" s="1" t="s">
        <v>278</v>
      </c>
      <c r="I9" s="1" t="s">
        <v>931</v>
      </c>
    </row>
    <row r="10" spans="1:9" x14ac:dyDescent="0.3">
      <c r="A10" s="1" t="s">
        <v>18</v>
      </c>
      <c r="B10" s="1" t="s">
        <v>279</v>
      </c>
      <c r="C10" s="1" t="s">
        <v>21</v>
      </c>
      <c r="D10" s="1" t="s">
        <v>279</v>
      </c>
      <c r="E10" s="1" t="s">
        <v>21</v>
      </c>
      <c r="F10" s="1" t="s">
        <v>279</v>
      </c>
      <c r="G10" s="1" t="s">
        <v>18</v>
      </c>
      <c r="H10" s="1" t="s">
        <v>279</v>
      </c>
      <c r="I10" s="1" t="s">
        <v>932</v>
      </c>
    </row>
    <row r="11" spans="1:9" x14ac:dyDescent="0.3">
      <c r="A11" s="1" t="s">
        <v>19</v>
      </c>
      <c r="B11" s="1" t="s">
        <v>280</v>
      </c>
      <c r="C11" s="1" t="s">
        <v>22</v>
      </c>
      <c r="D11" s="1" t="s">
        <v>280</v>
      </c>
      <c r="E11" s="1" t="s">
        <v>22</v>
      </c>
      <c r="F11" s="1" t="s">
        <v>280</v>
      </c>
      <c r="G11" s="1" t="s">
        <v>19</v>
      </c>
      <c r="H11" s="1" t="s">
        <v>280</v>
      </c>
      <c r="I11" s="1" t="s">
        <v>933</v>
      </c>
    </row>
    <row r="12" spans="1:9" x14ac:dyDescent="0.3">
      <c r="A12" s="1" t="s">
        <v>20</v>
      </c>
      <c r="B12" s="1" t="s">
        <v>281</v>
      </c>
      <c r="C12" s="1" t="s">
        <v>23</v>
      </c>
      <c r="D12" s="1" t="s">
        <v>281</v>
      </c>
      <c r="E12" s="1" t="s">
        <v>23</v>
      </c>
      <c r="F12" s="1" t="s">
        <v>281</v>
      </c>
      <c r="G12" s="1" t="s">
        <v>20</v>
      </c>
      <c r="H12" s="1" t="s">
        <v>281</v>
      </c>
      <c r="I12" s="1" t="s">
        <v>934</v>
      </c>
    </row>
    <row r="13" spans="1:9" x14ac:dyDescent="0.3">
      <c r="A13" s="1" t="s">
        <v>21</v>
      </c>
      <c r="B13" s="1" t="s">
        <v>282</v>
      </c>
      <c r="C13" s="1" t="s">
        <v>24</v>
      </c>
      <c r="D13" s="1" t="s">
        <v>282</v>
      </c>
      <c r="E13" s="1" t="s">
        <v>24</v>
      </c>
      <c r="F13" s="1" t="s">
        <v>282</v>
      </c>
      <c r="G13" s="1" t="s">
        <v>21</v>
      </c>
      <c r="H13" s="1" t="s">
        <v>282</v>
      </c>
      <c r="I13" s="1" t="s">
        <v>935</v>
      </c>
    </row>
    <row r="14" spans="1:9" x14ac:dyDescent="0.3">
      <c r="A14" s="1" t="s">
        <v>22</v>
      </c>
      <c r="B14" s="1" t="s">
        <v>283</v>
      </c>
      <c r="C14" s="1" t="s">
        <v>25</v>
      </c>
      <c r="D14" s="1" t="s">
        <v>283</v>
      </c>
      <c r="E14" s="1" t="s">
        <v>25</v>
      </c>
      <c r="F14" s="1" t="s">
        <v>283</v>
      </c>
      <c r="G14" s="1" t="s">
        <v>22</v>
      </c>
      <c r="H14" s="1" t="s">
        <v>283</v>
      </c>
      <c r="I14" s="1" t="s">
        <v>936</v>
      </c>
    </row>
    <row r="15" spans="1:9" x14ac:dyDescent="0.3">
      <c r="A15" s="1" t="s">
        <v>23</v>
      </c>
      <c r="B15" s="1" t="s">
        <v>284</v>
      </c>
      <c r="C15" s="1" t="s">
        <v>26</v>
      </c>
      <c r="D15" s="1" t="s">
        <v>284</v>
      </c>
      <c r="E15" s="1" t="s">
        <v>26</v>
      </c>
      <c r="F15" s="1" t="s">
        <v>284</v>
      </c>
      <c r="G15" s="1" t="s">
        <v>23</v>
      </c>
      <c r="H15" s="1" t="s">
        <v>284</v>
      </c>
      <c r="I15" s="1" t="s">
        <v>937</v>
      </c>
    </row>
    <row r="16" spans="1:9" x14ac:dyDescent="0.3">
      <c r="A16" s="1" t="s">
        <v>24</v>
      </c>
      <c r="B16" s="1" t="s">
        <v>285</v>
      </c>
      <c r="C16" s="1" t="s">
        <v>27</v>
      </c>
      <c r="D16" s="1" t="s">
        <v>285</v>
      </c>
      <c r="E16" s="1" t="s">
        <v>27</v>
      </c>
      <c r="F16" s="1" t="s">
        <v>285</v>
      </c>
      <c r="G16" s="1" t="s">
        <v>24</v>
      </c>
      <c r="H16" s="1" t="s">
        <v>285</v>
      </c>
      <c r="I16" s="1" t="s">
        <v>938</v>
      </c>
    </row>
    <row r="17" spans="1:9" x14ac:dyDescent="0.3">
      <c r="A17" s="1" t="s">
        <v>25</v>
      </c>
      <c r="B17" s="1" t="s">
        <v>286</v>
      </c>
      <c r="C17" s="1" t="s">
        <v>28</v>
      </c>
      <c r="D17" s="1" t="s">
        <v>286</v>
      </c>
      <c r="E17" s="1" t="s">
        <v>28</v>
      </c>
      <c r="F17" s="1" t="s">
        <v>286</v>
      </c>
      <c r="G17" s="1" t="s">
        <v>25</v>
      </c>
      <c r="H17" s="1" t="s">
        <v>286</v>
      </c>
      <c r="I17" s="1" t="s">
        <v>939</v>
      </c>
    </row>
    <row r="18" spans="1:9" x14ac:dyDescent="0.3">
      <c r="A18" s="1" t="s">
        <v>26</v>
      </c>
      <c r="B18" s="1" t="s">
        <v>287</v>
      </c>
      <c r="C18" s="1" t="s">
        <v>29</v>
      </c>
      <c r="D18" s="1" t="s">
        <v>287</v>
      </c>
      <c r="E18" s="1" t="s">
        <v>29</v>
      </c>
      <c r="F18" s="1" t="s">
        <v>287</v>
      </c>
      <c r="G18" s="1" t="s">
        <v>26</v>
      </c>
      <c r="H18" s="1" t="s">
        <v>287</v>
      </c>
      <c r="I18" s="1" t="s">
        <v>940</v>
      </c>
    </row>
    <row r="19" spans="1:9" x14ac:dyDescent="0.3">
      <c r="A19" s="1" t="s">
        <v>625</v>
      </c>
      <c r="B19" s="1" t="s">
        <v>288</v>
      </c>
      <c r="C19" s="1" t="s">
        <v>30</v>
      </c>
      <c r="D19" s="1" t="s">
        <v>288</v>
      </c>
      <c r="E19" s="1" t="s">
        <v>30</v>
      </c>
      <c r="F19" s="1" t="s">
        <v>288</v>
      </c>
      <c r="G19" s="1" t="s">
        <v>625</v>
      </c>
      <c r="H19" s="1" t="s">
        <v>288</v>
      </c>
      <c r="I19" s="1" t="s">
        <v>941</v>
      </c>
    </row>
    <row r="20" spans="1:9" x14ac:dyDescent="0.3">
      <c r="A20" s="1" t="s">
        <v>626</v>
      </c>
      <c r="B20" s="1" t="s">
        <v>289</v>
      </c>
      <c r="C20" s="1" t="s">
        <v>31</v>
      </c>
      <c r="D20" s="1" t="s">
        <v>289</v>
      </c>
      <c r="E20" s="1" t="s">
        <v>31</v>
      </c>
      <c r="F20" s="1" t="s">
        <v>289</v>
      </c>
      <c r="G20" s="1" t="s">
        <v>626</v>
      </c>
      <c r="H20" s="1" t="s">
        <v>289</v>
      </c>
      <c r="I20" s="1" t="s">
        <v>942</v>
      </c>
    </row>
    <row r="21" spans="1:9" x14ac:dyDescent="0.3">
      <c r="A21" s="1" t="s">
        <v>627</v>
      </c>
      <c r="B21" s="1" t="s">
        <v>290</v>
      </c>
      <c r="C21" s="1" t="s">
        <v>32</v>
      </c>
      <c r="D21" s="1" t="s">
        <v>290</v>
      </c>
      <c r="E21" s="1" t="s">
        <v>32</v>
      </c>
      <c r="F21" s="1" t="s">
        <v>290</v>
      </c>
      <c r="G21" s="1" t="s">
        <v>627</v>
      </c>
      <c r="H21" s="1" t="s">
        <v>290</v>
      </c>
      <c r="I21" s="1" t="s">
        <v>943</v>
      </c>
    </row>
    <row r="22" spans="1:9" x14ac:dyDescent="0.3">
      <c r="A22" s="1" t="s">
        <v>628</v>
      </c>
      <c r="B22" s="1" t="s">
        <v>291</v>
      </c>
      <c r="C22" s="1" t="s">
        <v>33</v>
      </c>
      <c r="D22" s="1" t="s">
        <v>291</v>
      </c>
      <c r="E22" s="1" t="s">
        <v>33</v>
      </c>
      <c r="F22" s="1" t="s">
        <v>291</v>
      </c>
      <c r="G22" s="1" t="s">
        <v>628</v>
      </c>
      <c r="H22" s="1" t="s">
        <v>291</v>
      </c>
      <c r="I22" s="1" t="s">
        <v>944</v>
      </c>
    </row>
    <row r="23" spans="1:9" x14ac:dyDescent="0.3">
      <c r="A23" s="1" t="s">
        <v>27</v>
      </c>
      <c r="B23" s="1" t="s">
        <v>292</v>
      </c>
      <c r="C23" s="1" t="s">
        <v>34</v>
      </c>
      <c r="D23" s="1" t="s">
        <v>292</v>
      </c>
      <c r="E23" s="1" t="s">
        <v>34</v>
      </c>
      <c r="F23" s="1" t="s">
        <v>292</v>
      </c>
      <c r="G23" s="1" t="s">
        <v>27</v>
      </c>
      <c r="H23" s="1" t="s">
        <v>292</v>
      </c>
      <c r="I23" s="1" t="s">
        <v>945</v>
      </c>
    </row>
    <row r="24" spans="1:9" x14ac:dyDescent="0.3">
      <c r="A24" s="1" t="s">
        <v>28</v>
      </c>
      <c r="B24" s="1" t="s">
        <v>293</v>
      </c>
      <c r="C24" s="1" t="s">
        <v>35</v>
      </c>
      <c r="D24" s="1" t="s">
        <v>293</v>
      </c>
      <c r="E24" s="1" t="s">
        <v>35</v>
      </c>
      <c r="F24" s="1" t="s">
        <v>293</v>
      </c>
      <c r="G24" s="1" t="s">
        <v>28</v>
      </c>
      <c r="H24" s="1" t="s">
        <v>293</v>
      </c>
      <c r="I24" s="1" t="s">
        <v>946</v>
      </c>
    </row>
    <row r="25" spans="1:9" x14ac:dyDescent="0.3">
      <c r="A25" s="1" t="s">
        <v>29</v>
      </c>
      <c r="B25" s="1" t="s">
        <v>294</v>
      </c>
      <c r="C25" s="1" t="s">
        <v>36</v>
      </c>
      <c r="D25" s="1" t="s">
        <v>294</v>
      </c>
      <c r="E25" s="1" t="s">
        <v>36</v>
      </c>
      <c r="F25" s="1" t="s">
        <v>294</v>
      </c>
      <c r="G25" s="1" t="s">
        <v>29</v>
      </c>
      <c r="H25" s="1" t="s">
        <v>294</v>
      </c>
      <c r="I25" s="1" t="s">
        <v>947</v>
      </c>
    </row>
    <row r="26" spans="1:9" x14ac:dyDescent="0.3">
      <c r="A26" s="1" t="s">
        <v>30</v>
      </c>
      <c r="B26" s="1" t="s">
        <v>295</v>
      </c>
      <c r="C26" s="1" t="s">
        <v>37</v>
      </c>
      <c r="D26" s="1" t="s">
        <v>295</v>
      </c>
      <c r="E26" s="1" t="s">
        <v>37</v>
      </c>
      <c r="F26" s="1" t="s">
        <v>295</v>
      </c>
      <c r="G26" s="1" t="s">
        <v>30</v>
      </c>
      <c r="H26" s="1" t="s">
        <v>295</v>
      </c>
      <c r="I26" s="1" t="s">
        <v>948</v>
      </c>
    </row>
    <row r="27" spans="1:9" x14ac:dyDescent="0.3">
      <c r="A27" s="1" t="s">
        <v>31</v>
      </c>
      <c r="B27" s="1" t="s">
        <v>296</v>
      </c>
      <c r="C27" s="1" t="s">
        <v>38</v>
      </c>
      <c r="D27" s="1" t="s">
        <v>296</v>
      </c>
      <c r="E27" s="1" t="s">
        <v>38</v>
      </c>
      <c r="F27" s="1" t="s">
        <v>296</v>
      </c>
      <c r="G27" s="1" t="s">
        <v>31</v>
      </c>
      <c r="H27" s="1" t="s">
        <v>296</v>
      </c>
      <c r="I27" s="1" t="s">
        <v>949</v>
      </c>
    </row>
    <row r="28" spans="1:9" x14ac:dyDescent="0.3">
      <c r="A28" s="1" t="s">
        <v>32</v>
      </c>
      <c r="B28" s="1" t="s">
        <v>297</v>
      </c>
      <c r="C28" s="1" t="s">
        <v>39</v>
      </c>
      <c r="D28" s="1" t="s">
        <v>297</v>
      </c>
      <c r="E28" s="1" t="s">
        <v>39</v>
      </c>
      <c r="F28" s="1" t="s">
        <v>297</v>
      </c>
      <c r="G28" s="1" t="s">
        <v>32</v>
      </c>
      <c r="H28" s="1" t="s">
        <v>297</v>
      </c>
      <c r="I28" s="1" t="s">
        <v>950</v>
      </c>
    </row>
    <row r="29" spans="1:9" x14ac:dyDescent="0.3">
      <c r="A29" s="1" t="s">
        <v>33</v>
      </c>
      <c r="B29" s="1" t="s">
        <v>298</v>
      </c>
      <c r="C29" s="1" t="s">
        <v>40</v>
      </c>
      <c r="D29" s="1" t="s">
        <v>298</v>
      </c>
      <c r="E29" s="1" t="s">
        <v>40</v>
      </c>
      <c r="F29" s="1" t="s">
        <v>298</v>
      </c>
      <c r="G29" s="1" t="s">
        <v>33</v>
      </c>
      <c r="H29" s="1" t="s">
        <v>298</v>
      </c>
      <c r="I29" s="1" t="s">
        <v>951</v>
      </c>
    </row>
    <row r="30" spans="1:9" x14ac:dyDescent="0.3">
      <c r="A30" s="1" t="s">
        <v>34</v>
      </c>
      <c r="B30" s="1" t="s">
        <v>299</v>
      </c>
      <c r="C30" s="1" t="s">
        <v>41</v>
      </c>
      <c r="D30" s="1" t="s">
        <v>299</v>
      </c>
      <c r="E30" s="1" t="s">
        <v>41</v>
      </c>
      <c r="F30" s="1" t="s">
        <v>299</v>
      </c>
      <c r="G30" s="1" t="s">
        <v>34</v>
      </c>
      <c r="H30" s="1" t="s">
        <v>299</v>
      </c>
    </row>
    <row r="31" spans="1:9" x14ac:dyDescent="0.3">
      <c r="A31" s="1" t="s">
        <v>35</v>
      </c>
      <c r="B31" s="1" t="s">
        <v>300</v>
      </c>
      <c r="C31" s="1" t="s">
        <v>42</v>
      </c>
      <c r="D31" s="1" t="s">
        <v>300</v>
      </c>
      <c r="E31" s="1" t="s">
        <v>42</v>
      </c>
      <c r="F31" s="1" t="s">
        <v>300</v>
      </c>
      <c r="G31" s="1" t="s">
        <v>35</v>
      </c>
      <c r="H31" s="1" t="s">
        <v>300</v>
      </c>
    </row>
    <row r="32" spans="1:9" x14ac:dyDescent="0.3">
      <c r="A32" s="1" t="s">
        <v>36</v>
      </c>
      <c r="B32" s="1" t="s">
        <v>881</v>
      </c>
      <c r="C32" s="1" t="s">
        <v>43</v>
      </c>
      <c r="E32" s="1" t="s">
        <v>43</v>
      </c>
      <c r="G32" s="1" t="s">
        <v>36</v>
      </c>
      <c r="H32" s="1" t="s">
        <v>881</v>
      </c>
    </row>
    <row r="33" spans="1:8" x14ac:dyDescent="0.3">
      <c r="A33" s="1" t="s">
        <v>629</v>
      </c>
      <c r="B33" s="1" t="s">
        <v>882</v>
      </c>
      <c r="C33" s="1" t="s">
        <v>44</v>
      </c>
      <c r="E33" s="1" t="s">
        <v>44</v>
      </c>
      <c r="G33" s="1" t="s">
        <v>629</v>
      </c>
      <c r="H33" s="1" t="s">
        <v>882</v>
      </c>
    </row>
    <row r="34" spans="1:8" x14ac:dyDescent="0.3">
      <c r="A34" s="1" t="s">
        <v>630</v>
      </c>
      <c r="B34" s="1" t="s">
        <v>883</v>
      </c>
      <c r="C34" s="1" t="s">
        <v>45</v>
      </c>
      <c r="E34" s="1" t="s">
        <v>45</v>
      </c>
      <c r="G34" s="1" t="s">
        <v>630</v>
      </c>
      <c r="H34" s="1" t="s">
        <v>883</v>
      </c>
    </row>
    <row r="35" spans="1:8" x14ac:dyDescent="0.3">
      <c r="A35" s="1" t="s">
        <v>631</v>
      </c>
      <c r="B35" s="1" t="s">
        <v>884</v>
      </c>
      <c r="C35" s="1" t="s">
        <v>46</v>
      </c>
      <c r="E35" s="1" t="s">
        <v>46</v>
      </c>
      <c r="G35" s="1" t="s">
        <v>631</v>
      </c>
      <c r="H35" s="1" t="s">
        <v>884</v>
      </c>
    </row>
    <row r="36" spans="1:8" x14ac:dyDescent="0.3">
      <c r="A36" s="1" t="s">
        <v>632</v>
      </c>
      <c r="B36" s="1" t="s">
        <v>885</v>
      </c>
      <c r="C36" s="1" t="s">
        <v>47</v>
      </c>
      <c r="E36" s="1" t="s">
        <v>47</v>
      </c>
      <c r="G36" s="1" t="s">
        <v>632</v>
      </c>
      <c r="H36" s="1" t="s">
        <v>885</v>
      </c>
    </row>
    <row r="37" spans="1:8" x14ac:dyDescent="0.3">
      <c r="A37" s="1" t="s">
        <v>37</v>
      </c>
      <c r="B37" s="1" t="s">
        <v>886</v>
      </c>
      <c r="C37" s="1" t="s">
        <v>48</v>
      </c>
      <c r="E37" s="1" t="s">
        <v>48</v>
      </c>
      <c r="G37" s="1" t="s">
        <v>37</v>
      </c>
      <c r="H37" s="1" t="s">
        <v>886</v>
      </c>
    </row>
    <row r="38" spans="1:8" x14ac:dyDescent="0.3">
      <c r="A38" s="1" t="s">
        <v>38</v>
      </c>
      <c r="B38" s="1" t="s">
        <v>887</v>
      </c>
      <c r="C38" s="1" t="s">
        <v>49</v>
      </c>
      <c r="E38" s="1" t="s">
        <v>49</v>
      </c>
      <c r="G38" s="1" t="s">
        <v>38</v>
      </c>
      <c r="H38" s="1" t="s">
        <v>887</v>
      </c>
    </row>
    <row r="39" spans="1:8" x14ac:dyDescent="0.3">
      <c r="A39" s="1" t="s">
        <v>39</v>
      </c>
      <c r="B39" s="1" t="s">
        <v>888</v>
      </c>
      <c r="C39" s="1" t="s">
        <v>50</v>
      </c>
      <c r="E39" s="1" t="s">
        <v>50</v>
      </c>
      <c r="G39" s="1" t="s">
        <v>39</v>
      </c>
      <c r="H39" s="1" t="s">
        <v>888</v>
      </c>
    </row>
    <row r="40" spans="1:8" x14ac:dyDescent="0.3">
      <c r="A40" s="1" t="s">
        <v>40</v>
      </c>
      <c r="B40" s="1" t="s">
        <v>889</v>
      </c>
      <c r="C40" s="1" t="s">
        <v>51</v>
      </c>
      <c r="E40" s="1" t="s">
        <v>51</v>
      </c>
      <c r="G40" s="1" t="s">
        <v>40</v>
      </c>
      <c r="H40" s="1" t="s">
        <v>889</v>
      </c>
    </row>
    <row r="41" spans="1:8" x14ac:dyDescent="0.3">
      <c r="A41" s="1" t="s">
        <v>41</v>
      </c>
      <c r="B41" s="1" t="s">
        <v>890</v>
      </c>
      <c r="C41" s="1" t="s">
        <v>52</v>
      </c>
      <c r="E41" s="1" t="s">
        <v>52</v>
      </c>
      <c r="G41" s="1" t="s">
        <v>41</v>
      </c>
      <c r="H41" s="1" t="s">
        <v>890</v>
      </c>
    </row>
    <row r="42" spans="1:8" x14ac:dyDescent="0.3">
      <c r="A42" s="1" t="s">
        <v>42</v>
      </c>
      <c r="B42" s="1" t="s">
        <v>891</v>
      </c>
      <c r="C42" s="1" t="s">
        <v>53</v>
      </c>
      <c r="E42" s="1" t="s">
        <v>53</v>
      </c>
      <c r="G42" s="1" t="s">
        <v>42</v>
      </c>
      <c r="H42" s="1" t="s">
        <v>891</v>
      </c>
    </row>
    <row r="43" spans="1:8" x14ac:dyDescent="0.3">
      <c r="A43" s="1" t="s">
        <v>43</v>
      </c>
      <c r="B43" s="1" t="s">
        <v>892</v>
      </c>
      <c r="C43" s="1" t="s">
        <v>54</v>
      </c>
      <c r="E43" s="1" t="s">
        <v>54</v>
      </c>
      <c r="G43" s="1" t="s">
        <v>43</v>
      </c>
      <c r="H43" s="1" t="s">
        <v>892</v>
      </c>
    </row>
    <row r="44" spans="1:8" x14ac:dyDescent="0.3">
      <c r="A44" s="1" t="s">
        <v>44</v>
      </c>
      <c r="B44" s="1" t="s">
        <v>893</v>
      </c>
      <c r="C44" s="1" t="s">
        <v>55</v>
      </c>
      <c r="E44" s="1" t="s">
        <v>55</v>
      </c>
      <c r="G44" s="1" t="s">
        <v>44</v>
      </c>
      <c r="H44" s="1" t="s">
        <v>893</v>
      </c>
    </row>
    <row r="45" spans="1:8" x14ac:dyDescent="0.3">
      <c r="A45" s="1" t="s">
        <v>45</v>
      </c>
      <c r="B45" s="1" t="s">
        <v>894</v>
      </c>
      <c r="C45" s="1" t="s">
        <v>56</v>
      </c>
      <c r="E45" s="1" t="s">
        <v>56</v>
      </c>
      <c r="G45" s="1" t="s">
        <v>45</v>
      </c>
      <c r="H45" s="1" t="s">
        <v>894</v>
      </c>
    </row>
    <row r="46" spans="1:8" x14ac:dyDescent="0.3">
      <c r="A46" s="1" t="s">
        <v>46</v>
      </c>
      <c r="B46" s="1" t="s">
        <v>895</v>
      </c>
      <c r="C46" s="1" t="s">
        <v>57</v>
      </c>
      <c r="E46" s="1" t="s">
        <v>57</v>
      </c>
      <c r="G46" s="1" t="s">
        <v>46</v>
      </c>
      <c r="H46" s="1" t="s">
        <v>895</v>
      </c>
    </row>
    <row r="47" spans="1:8" x14ac:dyDescent="0.3">
      <c r="A47" s="1" t="s">
        <v>47</v>
      </c>
      <c r="B47" s="1" t="s">
        <v>896</v>
      </c>
      <c r="C47" s="1" t="s">
        <v>58</v>
      </c>
      <c r="E47" s="1" t="s">
        <v>58</v>
      </c>
      <c r="G47" s="1" t="s">
        <v>47</v>
      </c>
      <c r="H47" s="1" t="s">
        <v>896</v>
      </c>
    </row>
    <row r="48" spans="1:8" x14ac:dyDescent="0.3">
      <c r="A48" s="1" t="s">
        <v>633</v>
      </c>
      <c r="B48" s="1" t="s">
        <v>897</v>
      </c>
      <c r="C48" s="1" t="s">
        <v>59</v>
      </c>
      <c r="E48" s="1" t="s">
        <v>59</v>
      </c>
      <c r="G48" s="1" t="s">
        <v>633</v>
      </c>
      <c r="H48" s="1" t="s">
        <v>897</v>
      </c>
    </row>
    <row r="49" spans="1:8" x14ac:dyDescent="0.3">
      <c r="A49" s="1" t="s">
        <v>634</v>
      </c>
      <c r="B49" s="1" t="s">
        <v>898</v>
      </c>
      <c r="C49" s="1" t="s">
        <v>60</v>
      </c>
      <c r="E49" s="1" t="s">
        <v>60</v>
      </c>
      <c r="G49" s="1" t="s">
        <v>634</v>
      </c>
      <c r="H49" s="1" t="s">
        <v>898</v>
      </c>
    </row>
    <row r="50" spans="1:8" x14ac:dyDescent="0.3">
      <c r="A50" s="1" t="s">
        <v>635</v>
      </c>
      <c r="C50" s="1" t="s">
        <v>61</v>
      </c>
      <c r="E50" s="1" t="s">
        <v>61</v>
      </c>
      <c r="G50" s="1" t="s">
        <v>635</v>
      </c>
    </row>
    <row r="51" spans="1:8" x14ac:dyDescent="0.3">
      <c r="A51" s="1" t="s">
        <v>636</v>
      </c>
      <c r="C51" s="1" t="s">
        <v>62</v>
      </c>
      <c r="E51" s="1" t="s">
        <v>62</v>
      </c>
      <c r="G51" s="1" t="s">
        <v>636</v>
      </c>
    </row>
    <row r="52" spans="1:8" x14ac:dyDescent="0.3">
      <c r="A52" s="1" t="s">
        <v>48</v>
      </c>
      <c r="C52" s="1" t="s">
        <v>63</v>
      </c>
      <c r="E52" s="1" t="s">
        <v>63</v>
      </c>
      <c r="G52" s="1" t="s">
        <v>48</v>
      </c>
    </row>
    <row r="53" spans="1:8" x14ac:dyDescent="0.3">
      <c r="A53" s="1" t="s">
        <v>49</v>
      </c>
      <c r="C53" s="1" t="s">
        <v>64</v>
      </c>
      <c r="E53" s="1" t="s">
        <v>64</v>
      </c>
      <c r="G53" s="1" t="s">
        <v>49</v>
      </c>
    </row>
    <row r="54" spans="1:8" x14ac:dyDescent="0.3">
      <c r="A54" s="1" t="s">
        <v>50</v>
      </c>
      <c r="C54" s="1" t="s">
        <v>65</v>
      </c>
      <c r="E54" s="1" t="s">
        <v>65</v>
      </c>
      <c r="G54" s="1" t="s">
        <v>50</v>
      </c>
    </row>
    <row r="55" spans="1:8" x14ac:dyDescent="0.3">
      <c r="A55" s="1" t="s">
        <v>51</v>
      </c>
      <c r="C55" s="1" t="s">
        <v>66</v>
      </c>
      <c r="E55" s="1" t="s">
        <v>66</v>
      </c>
      <c r="G55" s="1" t="s">
        <v>51</v>
      </c>
    </row>
    <row r="56" spans="1:8" x14ac:dyDescent="0.3">
      <c r="A56" s="1" t="s">
        <v>52</v>
      </c>
      <c r="C56" s="1" t="s">
        <v>67</v>
      </c>
      <c r="E56" s="1" t="s">
        <v>67</v>
      </c>
      <c r="G56" s="1" t="s">
        <v>52</v>
      </c>
    </row>
    <row r="57" spans="1:8" x14ac:dyDescent="0.3">
      <c r="A57" s="1" t="s">
        <v>53</v>
      </c>
      <c r="C57" s="1" t="s">
        <v>68</v>
      </c>
      <c r="E57" s="1" t="s">
        <v>68</v>
      </c>
      <c r="G57" s="1" t="s">
        <v>53</v>
      </c>
    </row>
    <row r="58" spans="1:8" x14ac:dyDescent="0.3">
      <c r="A58" s="1" t="s">
        <v>54</v>
      </c>
      <c r="C58" s="1" t="s">
        <v>69</v>
      </c>
      <c r="E58" s="1" t="s">
        <v>69</v>
      </c>
      <c r="G58" s="1" t="s">
        <v>54</v>
      </c>
    </row>
    <row r="59" spans="1:8" x14ac:dyDescent="0.3">
      <c r="A59" s="1" t="s">
        <v>55</v>
      </c>
      <c r="C59" s="1" t="s">
        <v>70</v>
      </c>
      <c r="E59" s="1" t="s">
        <v>70</v>
      </c>
      <c r="G59" s="1" t="s">
        <v>55</v>
      </c>
    </row>
    <row r="60" spans="1:8" x14ac:dyDescent="0.3">
      <c r="A60" s="1" t="s">
        <v>56</v>
      </c>
      <c r="C60" s="1" t="s">
        <v>71</v>
      </c>
      <c r="E60" s="1" t="s">
        <v>71</v>
      </c>
      <c r="G60" s="1" t="s">
        <v>56</v>
      </c>
    </row>
    <row r="61" spans="1:8" x14ac:dyDescent="0.3">
      <c r="A61" s="1" t="s">
        <v>57</v>
      </c>
      <c r="C61" s="1" t="s">
        <v>72</v>
      </c>
      <c r="E61" s="1" t="s">
        <v>72</v>
      </c>
      <c r="G61" s="1" t="s">
        <v>57</v>
      </c>
    </row>
    <row r="62" spans="1:8" x14ac:dyDescent="0.3">
      <c r="A62" s="1" t="s">
        <v>637</v>
      </c>
      <c r="C62" s="1" t="s">
        <v>73</v>
      </c>
      <c r="E62" s="1" t="s">
        <v>73</v>
      </c>
      <c r="G62" s="1" t="s">
        <v>637</v>
      </c>
    </row>
    <row r="63" spans="1:8" x14ac:dyDescent="0.3">
      <c r="A63" s="1" t="s">
        <v>638</v>
      </c>
      <c r="C63" s="1" t="s">
        <v>74</v>
      </c>
      <c r="E63" s="1" t="s">
        <v>74</v>
      </c>
      <c r="G63" s="1" t="s">
        <v>638</v>
      </c>
    </row>
    <row r="64" spans="1:8" x14ac:dyDescent="0.3">
      <c r="A64" s="1" t="s">
        <v>639</v>
      </c>
      <c r="C64" s="1" t="s">
        <v>75</v>
      </c>
      <c r="E64" s="1" t="s">
        <v>75</v>
      </c>
      <c r="G64" s="1" t="s">
        <v>639</v>
      </c>
    </row>
    <row r="65" spans="1:7" x14ac:dyDescent="0.3">
      <c r="A65" s="1" t="s">
        <v>640</v>
      </c>
      <c r="C65" s="1" t="s">
        <v>76</v>
      </c>
      <c r="E65" s="1" t="s">
        <v>76</v>
      </c>
      <c r="G65" s="1" t="s">
        <v>640</v>
      </c>
    </row>
    <row r="66" spans="1:7" x14ac:dyDescent="0.3">
      <c r="A66" s="1" t="s">
        <v>641</v>
      </c>
      <c r="C66" s="1" t="s">
        <v>77</v>
      </c>
      <c r="E66" s="1" t="s">
        <v>77</v>
      </c>
      <c r="G66" s="1" t="s">
        <v>641</v>
      </c>
    </row>
    <row r="67" spans="1:7" x14ac:dyDescent="0.3">
      <c r="A67" s="1" t="s">
        <v>58</v>
      </c>
      <c r="C67" s="1" t="s">
        <v>78</v>
      </c>
      <c r="E67" s="1" t="s">
        <v>78</v>
      </c>
      <c r="G67" s="1" t="s">
        <v>58</v>
      </c>
    </row>
    <row r="68" spans="1:7" x14ac:dyDescent="0.3">
      <c r="A68" s="1" t="s">
        <v>59</v>
      </c>
      <c r="C68" s="1" t="s">
        <v>79</v>
      </c>
      <c r="E68" s="1" t="s">
        <v>79</v>
      </c>
      <c r="G68" s="1" t="s">
        <v>59</v>
      </c>
    </row>
    <row r="69" spans="1:7" x14ac:dyDescent="0.3">
      <c r="A69" s="1" t="s">
        <v>60</v>
      </c>
      <c r="C69" s="1" t="s">
        <v>80</v>
      </c>
      <c r="E69" s="1" t="s">
        <v>80</v>
      </c>
      <c r="G69" s="1" t="s">
        <v>60</v>
      </c>
    </row>
    <row r="70" spans="1:7" x14ac:dyDescent="0.3">
      <c r="A70" s="1" t="s">
        <v>61</v>
      </c>
      <c r="C70" s="1" t="s">
        <v>81</v>
      </c>
      <c r="E70" s="1" t="s">
        <v>81</v>
      </c>
      <c r="G70" s="1" t="s">
        <v>61</v>
      </c>
    </row>
    <row r="71" spans="1:7" x14ac:dyDescent="0.3">
      <c r="A71" s="1" t="s">
        <v>62</v>
      </c>
      <c r="C71" s="1" t="s">
        <v>82</v>
      </c>
      <c r="E71" s="1" t="s">
        <v>82</v>
      </c>
      <c r="G71" s="1" t="s">
        <v>62</v>
      </c>
    </row>
    <row r="72" spans="1:7" x14ac:dyDescent="0.3">
      <c r="A72" s="1" t="s">
        <v>63</v>
      </c>
      <c r="C72" s="1" t="s">
        <v>83</v>
      </c>
      <c r="E72" s="1" t="s">
        <v>83</v>
      </c>
      <c r="G72" s="1" t="s">
        <v>63</v>
      </c>
    </row>
    <row r="73" spans="1:7" x14ac:dyDescent="0.3">
      <c r="A73" s="1" t="s">
        <v>64</v>
      </c>
      <c r="C73" s="1" t="s">
        <v>84</v>
      </c>
      <c r="E73" s="1" t="s">
        <v>84</v>
      </c>
      <c r="G73" s="1" t="s">
        <v>64</v>
      </c>
    </row>
    <row r="74" spans="1:7" x14ac:dyDescent="0.3">
      <c r="A74" s="1" t="s">
        <v>65</v>
      </c>
      <c r="C74" s="1" t="s">
        <v>85</v>
      </c>
      <c r="E74" s="1" t="s">
        <v>85</v>
      </c>
      <c r="G74" s="1" t="s">
        <v>65</v>
      </c>
    </row>
    <row r="75" spans="1:7" x14ac:dyDescent="0.3">
      <c r="A75" s="1" t="s">
        <v>66</v>
      </c>
      <c r="C75" s="1" t="s">
        <v>86</v>
      </c>
      <c r="E75" s="1" t="s">
        <v>86</v>
      </c>
      <c r="G75" s="1" t="s">
        <v>66</v>
      </c>
    </row>
    <row r="76" spans="1:7" x14ac:dyDescent="0.3">
      <c r="A76" s="1" t="s">
        <v>642</v>
      </c>
      <c r="C76" s="1" t="s">
        <v>87</v>
      </c>
      <c r="E76" s="1" t="s">
        <v>87</v>
      </c>
      <c r="G76" s="1" t="s">
        <v>642</v>
      </c>
    </row>
    <row r="77" spans="1:7" x14ac:dyDescent="0.3">
      <c r="A77" s="1" t="s">
        <v>643</v>
      </c>
      <c r="C77" s="1" t="s">
        <v>88</v>
      </c>
      <c r="E77" s="1" t="s">
        <v>88</v>
      </c>
      <c r="G77" s="1" t="s">
        <v>643</v>
      </c>
    </row>
    <row r="78" spans="1:7" x14ac:dyDescent="0.3">
      <c r="A78" s="1" t="s">
        <v>644</v>
      </c>
      <c r="C78" s="1" t="s">
        <v>89</v>
      </c>
      <c r="E78" s="1" t="s">
        <v>89</v>
      </c>
      <c r="G78" s="1" t="s">
        <v>644</v>
      </c>
    </row>
    <row r="79" spans="1:7" x14ac:dyDescent="0.3">
      <c r="A79" s="1" t="s">
        <v>645</v>
      </c>
      <c r="C79" s="1" t="s">
        <v>90</v>
      </c>
      <c r="E79" s="1" t="s">
        <v>90</v>
      </c>
      <c r="G79" s="1" t="s">
        <v>645</v>
      </c>
    </row>
    <row r="80" spans="1:7" x14ac:dyDescent="0.3">
      <c r="A80" s="1" t="s">
        <v>646</v>
      </c>
      <c r="C80" s="1" t="s">
        <v>91</v>
      </c>
      <c r="E80" s="1" t="s">
        <v>91</v>
      </c>
      <c r="G80" s="1" t="s">
        <v>646</v>
      </c>
    </row>
    <row r="81" spans="1:7" x14ac:dyDescent="0.3">
      <c r="A81" s="1" t="s">
        <v>67</v>
      </c>
      <c r="C81" s="1" t="s">
        <v>92</v>
      </c>
      <c r="E81" s="1" t="s">
        <v>92</v>
      </c>
      <c r="G81" s="1" t="s">
        <v>67</v>
      </c>
    </row>
    <row r="82" spans="1:7" x14ac:dyDescent="0.3">
      <c r="A82" s="1" t="s">
        <v>68</v>
      </c>
      <c r="C82" s="1" t="s">
        <v>93</v>
      </c>
      <c r="E82" s="1" t="s">
        <v>93</v>
      </c>
      <c r="G82" s="1" t="s">
        <v>68</v>
      </c>
    </row>
    <row r="83" spans="1:7" x14ac:dyDescent="0.3">
      <c r="A83" s="1" t="s">
        <v>69</v>
      </c>
      <c r="C83" s="1" t="s">
        <v>94</v>
      </c>
      <c r="E83" s="1" t="s">
        <v>94</v>
      </c>
      <c r="G83" s="1" t="s">
        <v>69</v>
      </c>
    </row>
    <row r="84" spans="1:7" x14ac:dyDescent="0.3">
      <c r="A84" s="1" t="s">
        <v>70</v>
      </c>
      <c r="C84" s="1" t="s">
        <v>95</v>
      </c>
      <c r="E84" s="1" t="s">
        <v>95</v>
      </c>
      <c r="G84" s="1" t="s">
        <v>70</v>
      </c>
    </row>
    <row r="85" spans="1:7" x14ac:dyDescent="0.3">
      <c r="A85" s="1" t="s">
        <v>71</v>
      </c>
      <c r="C85" s="1" t="s">
        <v>96</v>
      </c>
      <c r="E85" s="1" t="s">
        <v>96</v>
      </c>
      <c r="G85" s="1" t="s">
        <v>71</v>
      </c>
    </row>
    <row r="86" spans="1:7" x14ac:dyDescent="0.3">
      <c r="A86" s="1" t="s">
        <v>72</v>
      </c>
      <c r="C86" s="1" t="s">
        <v>97</v>
      </c>
      <c r="E86" s="1" t="s">
        <v>97</v>
      </c>
      <c r="G86" s="1" t="s">
        <v>72</v>
      </c>
    </row>
    <row r="87" spans="1:7" x14ac:dyDescent="0.3">
      <c r="A87" s="1" t="s">
        <v>73</v>
      </c>
      <c r="C87" s="1" t="s">
        <v>98</v>
      </c>
      <c r="E87" s="1" t="s">
        <v>98</v>
      </c>
      <c r="G87" s="1" t="s">
        <v>73</v>
      </c>
    </row>
    <row r="88" spans="1:7" x14ac:dyDescent="0.3">
      <c r="A88" s="1" t="s">
        <v>74</v>
      </c>
      <c r="C88" s="1" t="s">
        <v>99</v>
      </c>
      <c r="E88" s="1" t="s">
        <v>99</v>
      </c>
      <c r="G88" s="1" t="s">
        <v>74</v>
      </c>
    </row>
    <row r="89" spans="1:7" x14ac:dyDescent="0.3">
      <c r="A89" s="1" t="s">
        <v>75</v>
      </c>
      <c r="C89" s="1" t="s">
        <v>100</v>
      </c>
      <c r="E89" s="1" t="s">
        <v>100</v>
      </c>
      <c r="G89" s="1" t="s">
        <v>75</v>
      </c>
    </row>
    <row r="90" spans="1:7" x14ac:dyDescent="0.3">
      <c r="A90" s="1" t="s">
        <v>76</v>
      </c>
      <c r="C90" s="1" t="s">
        <v>101</v>
      </c>
      <c r="E90" s="1" t="s">
        <v>101</v>
      </c>
      <c r="G90" s="1" t="s">
        <v>76</v>
      </c>
    </row>
    <row r="91" spans="1:7" x14ac:dyDescent="0.3">
      <c r="A91" s="1" t="s">
        <v>77</v>
      </c>
      <c r="C91" s="1" t="s">
        <v>102</v>
      </c>
      <c r="E91" s="1" t="s">
        <v>102</v>
      </c>
      <c r="G91" s="1" t="s">
        <v>77</v>
      </c>
    </row>
    <row r="92" spans="1:7" x14ac:dyDescent="0.3">
      <c r="A92" s="1" t="s">
        <v>647</v>
      </c>
      <c r="C92" s="1" t="s">
        <v>103</v>
      </c>
      <c r="E92" s="1" t="s">
        <v>103</v>
      </c>
      <c r="G92" s="1" t="s">
        <v>647</v>
      </c>
    </row>
    <row r="93" spans="1:7" x14ac:dyDescent="0.3">
      <c r="A93" s="1" t="s">
        <v>648</v>
      </c>
      <c r="C93" s="1" t="s">
        <v>104</v>
      </c>
      <c r="E93" s="1" t="s">
        <v>104</v>
      </c>
      <c r="G93" s="1" t="s">
        <v>648</v>
      </c>
    </row>
    <row r="94" spans="1:7" x14ac:dyDescent="0.3">
      <c r="A94" s="1" t="s">
        <v>649</v>
      </c>
      <c r="C94" s="1" t="s">
        <v>105</v>
      </c>
      <c r="E94" s="1" t="s">
        <v>105</v>
      </c>
      <c r="G94" s="1" t="s">
        <v>649</v>
      </c>
    </row>
    <row r="95" spans="1:7" x14ac:dyDescent="0.3">
      <c r="A95" s="1" t="s">
        <v>650</v>
      </c>
      <c r="C95" s="1" t="s">
        <v>106</v>
      </c>
      <c r="E95" s="1" t="s">
        <v>106</v>
      </c>
      <c r="G95" s="1" t="s">
        <v>650</v>
      </c>
    </row>
    <row r="96" spans="1:7" x14ac:dyDescent="0.3">
      <c r="A96" s="1" t="s">
        <v>78</v>
      </c>
      <c r="C96" s="1" t="s">
        <v>107</v>
      </c>
      <c r="E96" s="1" t="s">
        <v>107</v>
      </c>
      <c r="G96" s="1" t="s">
        <v>78</v>
      </c>
    </row>
    <row r="97" spans="1:7" x14ac:dyDescent="0.3">
      <c r="A97" s="1" t="s">
        <v>79</v>
      </c>
      <c r="C97" s="1" t="s">
        <v>108</v>
      </c>
      <c r="E97" s="1" t="s">
        <v>108</v>
      </c>
      <c r="G97" s="1" t="s">
        <v>79</v>
      </c>
    </row>
    <row r="98" spans="1:7" x14ac:dyDescent="0.3">
      <c r="A98" s="1" t="s">
        <v>80</v>
      </c>
      <c r="C98" s="1" t="s">
        <v>109</v>
      </c>
      <c r="E98" s="1" t="s">
        <v>109</v>
      </c>
      <c r="G98" s="1" t="s">
        <v>80</v>
      </c>
    </row>
    <row r="99" spans="1:7" x14ac:dyDescent="0.3">
      <c r="A99" s="1" t="s">
        <v>81</v>
      </c>
      <c r="C99" s="1" t="s">
        <v>110</v>
      </c>
      <c r="E99" s="1" t="s">
        <v>110</v>
      </c>
      <c r="G99" s="1" t="s">
        <v>81</v>
      </c>
    </row>
    <row r="100" spans="1:7" x14ac:dyDescent="0.3">
      <c r="A100" s="1" t="s">
        <v>82</v>
      </c>
      <c r="C100" s="1" t="s">
        <v>111</v>
      </c>
      <c r="E100" s="1" t="s">
        <v>111</v>
      </c>
      <c r="G100" s="1" t="s">
        <v>82</v>
      </c>
    </row>
    <row r="101" spans="1:7" x14ac:dyDescent="0.3">
      <c r="A101" s="1" t="s">
        <v>83</v>
      </c>
      <c r="C101" s="1" t="s">
        <v>112</v>
      </c>
      <c r="E101" s="1" t="s">
        <v>112</v>
      </c>
      <c r="G101" s="1" t="s">
        <v>83</v>
      </c>
    </row>
    <row r="102" spans="1:7" x14ac:dyDescent="0.3">
      <c r="A102" s="1" t="s">
        <v>84</v>
      </c>
      <c r="C102" s="1" t="s">
        <v>113</v>
      </c>
      <c r="E102" s="1" t="s">
        <v>113</v>
      </c>
      <c r="G102" s="1" t="s">
        <v>84</v>
      </c>
    </row>
    <row r="103" spans="1:7" x14ac:dyDescent="0.3">
      <c r="A103" s="1" t="s">
        <v>85</v>
      </c>
      <c r="C103" s="1" t="s">
        <v>114</v>
      </c>
      <c r="E103" s="1" t="s">
        <v>114</v>
      </c>
      <c r="G103" s="1" t="s">
        <v>85</v>
      </c>
    </row>
    <row r="104" spans="1:7" x14ac:dyDescent="0.3">
      <c r="A104" s="1" t="s">
        <v>86</v>
      </c>
      <c r="C104" s="1" t="s">
        <v>115</v>
      </c>
      <c r="E104" s="1" t="s">
        <v>115</v>
      </c>
      <c r="G104" s="1" t="s">
        <v>86</v>
      </c>
    </row>
    <row r="105" spans="1:7" x14ac:dyDescent="0.3">
      <c r="A105" s="1" t="s">
        <v>87</v>
      </c>
      <c r="C105" s="1" t="s">
        <v>116</v>
      </c>
      <c r="E105" s="1" t="s">
        <v>116</v>
      </c>
      <c r="G105" s="1" t="s">
        <v>87</v>
      </c>
    </row>
    <row r="106" spans="1:7" x14ac:dyDescent="0.3">
      <c r="A106" s="1" t="s">
        <v>651</v>
      </c>
      <c r="C106" s="1" t="s">
        <v>117</v>
      </c>
      <c r="E106" s="1" t="s">
        <v>117</v>
      </c>
      <c r="G106" s="1" t="s">
        <v>651</v>
      </c>
    </row>
    <row r="107" spans="1:7" x14ac:dyDescent="0.3">
      <c r="A107" s="1" t="s">
        <v>652</v>
      </c>
      <c r="C107" s="1" t="s">
        <v>118</v>
      </c>
      <c r="E107" s="1" t="s">
        <v>118</v>
      </c>
      <c r="G107" s="1" t="s">
        <v>652</v>
      </c>
    </row>
    <row r="108" spans="1:7" x14ac:dyDescent="0.3">
      <c r="A108" s="1" t="s">
        <v>653</v>
      </c>
      <c r="C108" s="1" t="s">
        <v>119</v>
      </c>
      <c r="E108" s="1" t="s">
        <v>119</v>
      </c>
      <c r="G108" s="1" t="s">
        <v>653</v>
      </c>
    </row>
    <row r="109" spans="1:7" x14ac:dyDescent="0.3">
      <c r="A109" s="1" t="s">
        <v>654</v>
      </c>
      <c r="C109" s="1" t="s">
        <v>120</v>
      </c>
      <c r="E109" s="1" t="s">
        <v>120</v>
      </c>
      <c r="G109" s="1" t="s">
        <v>654</v>
      </c>
    </row>
    <row r="110" spans="1:7" x14ac:dyDescent="0.3">
      <c r="A110" s="1" t="s">
        <v>88</v>
      </c>
      <c r="C110" s="1" t="s">
        <v>121</v>
      </c>
      <c r="E110" s="1" t="s">
        <v>121</v>
      </c>
      <c r="G110" s="1" t="s">
        <v>88</v>
      </c>
    </row>
    <row r="111" spans="1:7" x14ac:dyDescent="0.3">
      <c r="A111" s="1" t="s">
        <v>89</v>
      </c>
      <c r="C111" s="1" t="s">
        <v>122</v>
      </c>
      <c r="E111" s="1" t="s">
        <v>122</v>
      </c>
      <c r="G111" s="1" t="s">
        <v>89</v>
      </c>
    </row>
    <row r="112" spans="1:7" x14ac:dyDescent="0.3">
      <c r="A112" s="1" t="s">
        <v>90</v>
      </c>
      <c r="C112" s="1" t="s">
        <v>123</v>
      </c>
      <c r="E112" s="1" t="s">
        <v>123</v>
      </c>
      <c r="G112" s="1" t="s">
        <v>90</v>
      </c>
    </row>
    <row r="113" spans="1:7" x14ac:dyDescent="0.3">
      <c r="A113" s="1" t="s">
        <v>91</v>
      </c>
      <c r="C113" s="1" t="s">
        <v>124</v>
      </c>
      <c r="E113" s="1" t="s">
        <v>124</v>
      </c>
      <c r="G113" s="1" t="s">
        <v>91</v>
      </c>
    </row>
    <row r="114" spans="1:7" x14ac:dyDescent="0.3">
      <c r="A114" s="1" t="s">
        <v>92</v>
      </c>
      <c r="C114" s="1" t="s">
        <v>125</v>
      </c>
      <c r="E114" s="1" t="s">
        <v>125</v>
      </c>
      <c r="G114" s="1" t="s">
        <v>92</v>
      </c>
    </row>
    <row r="115" spans="1:7" x14ac:dyDescent="0.3">
      <c r="A115" s="1" t="s">
        <v>93</v>
      </c>
      <c r="C115" s="1" t="s">
        <v>126</v>
      </c>
      <c r="E115" s="1" t="s">
        <v>126</v>
      </c>
      <c r="G115" s="1" t="s">
        <v>93</v>
      </c>
    </row>
    <row r="116" spans="1:7" x14ac:dyDescent="0.3">
      <c r="A116" s="1" t="s">
        <v>94</v>
      </c>
      <c r="C116" s="1" t="s">
        <v>127</v>
      </c>
      <c r="E116" s="1" t="s">
        <v>127</v>
      </c>
      <c r="G116" s="1" t="s">
        <v>94</v>
      </c>
    </row>
    <row r="117" spans="1:7" x14ac:dyDescent="0.3">
      <c r="A117" s="1" t="s">
        <v>95</v>
      </c>
      <c r="C117" s="1" t="s">
        <v>128</v>
      </c>
      <c r="E117" s="1" t="s">
        <v>128</v>
      </c>
      <c r="G117" s="1" t="s">
        <v>95</v>
      </c>
    </row>
    <row r="118" spans="1:7" x14ac:dyDescent="0.3">
      <c r="A118" s="1" t="s">
        <v>96</v>
      </c>
      <c r="C118" s="1" t="s">
        <v>129</v>
      </c>
      <c r="E118" s="1" t="s">
        <v>129</v>
      </c>
      <c r="G118" s="1" t="s">
        <v>96</v>
      </c>
    </row>
    <row r="119" spans="1:7" x14ac:dyDescent="0.3">
      <c r="A119" s="1" t="s">
        <v>97</v>
      </c>
      <c r="C119" s="1" t="s">
        <v>130</v>
      </c>
      <c r="E119" s="1" t="s">
        <v>130</v>
      </c>
      <c r="G119" s="1" t="s">
        <v>97</v>
      </c>
    </row>
    <row r="120" spans="1:7" x14ac:dyDescent="0.3">
      <c r="A120" s="1" t="s">
        <v>98</v>
      </c>
      <c r="C120" s="1" t="s">
        <v>131</v>
      </c>
      <c r="E120" s="1" t="s">
        <v>131</v>
      </c>
      <c r="G120" s="1" t="s">
        <v>98</v>
      </c>
    </row>
    <row r="121" spans="1:7" x14ac:dyDescent="0.3">
      <c r="A121" s="1" t="s">
        <v>655</v>
      </c>
      <c r="C121" s="1" t="s">
        <v>132</v>
      </c>
      <c r="E121" s="1" t="s">
        <v>132</v>
      </c>
      <c r="G121" s="1" t="s">
        <v>655</v>
      </c>
    </row>
    <row r="122" spans="1:7" x14ac:dyDescent="0.3">
      <c r="A122" s="1" t="s">
        <v>656</v>
      </c>
      <c r="C122" s="1" t="s">
        <v>133</v>
      </c>
      <c r="E122" s="1" t="s">
        <v>133</v>
      </c>
      <c r="G122" s="1" t="s">
        <v>656</v>
      </c>
    </row>
    <row r="123" spans="1:7" x14ac:dyDescent="0.3">
      <c r="A123" s="1" t="s">
        <v>657</v>
      </c>
      <c r="C123" s="1" t="s">
        <v>134</v>
      </c>
      <c r="E123" s="1" t="s">
        <v>134</v>
      </c>
      <c r="G123" s="1" t="s">
        <v>657</v>
      </c>
    </row>
    <row r="124" spans="1:7" x14ac:dyDescent="0.3">
      <c r="A124" s="1" t="s">
        <v>658</v>
      </c>
      <c r="C124" s="1" t="s">
        <v>135</v>
      </c>
      <c r="E124" s="1" t="s">
        <v>135</v>
      </c>
      <c r="G124" s="1" t="s">
        <v>658</v>
      </c>
    </row>
    <row r="125" spans="1:7" x14ac:dyDescent="0.3">
      <c r="A125" s="1" t="s">
        <v>99</v>
      </c>
      <c r="C125" s="1" t="s">
        <v>136</v>
      </c>
      <c r="E125" s="1" t="s">
        <v>136</v>
      </c>
      <c r="G125" s="1" t="s">
        <v>99</v>
      </c>
    </row>
    <row r="126" spans="1:7" x14ac:dyDescent="0.3">
      <c r="A126" s="1" t="s">
        <v>100</v>
      </c>
      <c r="C126" s="1" t="s">
        <v>137</v>
      </c>
      <c r="E126" s="1" t="s">
        <v>137</v>
      </c>
      <c r="G126" s="1" t="s">
        <v>100</v>
      </c>
    </row>
    <row r="127" spans="1:7" x14ac:dyDescent="0.3">
      <c r="A127" s="1" t="s">
        <v>101</v>
      </c>
      <c r="C127" s="1" t="s">
        <v>138</v>
      </c>
      <c r="E127" s="1" t="s">
        <v>138</v>
      </c>
      <c r="G127" s="1" t="s">
        <v>101</v>
      </c>
    </row>
    <row r="128" spans="1:7" x14ac:dyDescent="0.3">
      <c r="A128" s="1" t="s">
        <v>102</v>
      </c>
      <c r="C128" s="1" t="s">
        <v>139</v>
      </c>
      <c r="E128" s="1" t="s">
        <v>139</v>
      </c>
      <c r="G128" s="1" t="s">
        <v>102</v>
      </c>
    </row>
    <row r="129" spans="1:7" x14ac:dyDescent="0.3">
      <c r="A129" s="1" t="s">
        <v>103</v>
      </c>
      <c r="C129" s="1" t="s">
        <v>140</v>
      </c>
      <c r="E129" s="1" t="s">
        <v>140</v>
      </c>
      <c r="G129" s="1" t="s">
        <v>103</v>
      </c>
    </row>
    <row r="130" spans="1:7" x14ac:dyDescent="0.3">
      <c r="A130" s="1" t="s">
        <v>104</v>
      </c>
      <c r="C130" s="1" t="s">
        <v>141</v>
      </c>
      <c r="E130" s="1" t="s">
        <v>141</v>
      </c>
      <c r="G130" s="1" t="s">
        <v>104</v>
      </c>
    </row>
    <row r="131" spans="1:7" x14ac:dyDescent="0.3">
      <c r="A131" s="1" t="s">
        <v>105</v>
      </c>
      <c r="C131" s="1" t="s">
        <v>142</v>
      </c>
      <c r="E131" s="1" t="s">
        <v>142</v>
      </c>
      <c r="G131" s="1" t="s">
        <v>105</v>
      </c>
    </row>
    <row r="132" spans="1:7" x14ac:dyDescent="0.3">
      <c r="A132" s="1" t="s">
        <v>106</v>
      </c>
      <c r="C132" s="1" t="s">
        <v>143</v>
      </c>
      <c r="E132" s="1" t="s">
        <v>143</v>
      </c>
      <c r="G132" s="1" t="s">
        <v>106</v>
      </c>
    </row>
    <row r="133" spans="1:7" x14ac:dyDescent="0.3">
      <c r="A133" s="1" t="s">
        <v>107</v>
      </c>
      <c r="C133" s="1" t="s">
        <v>144</v>
      </c>
      <c r="E133" s="1" t="s">
        <v>144</v>
      </c>
      <c r="G133" s="1" t="s">
        <v>107</v>
      </c>
    </row>
    <row r="134" spans="1:7" x14ac:dyDescent="0.3">
      <c r="A134" s="1" t="s">
        <v>108</v>
      </c>
      <c r="C134" s="1" t="s">
        <v>145</v>
      </c>
      <c r="E134" s="1" t="s">
        <v>145</v>
      </c>
      <c r="G134" s="1" t="s">
        <v>108</v>
      </c>
    </row>
    <row r="135" spans="1:7" x14ac:dyDescent="0.3">
      <c r="A135" s="1" t="s">
        <v>659</v>
      </c>
      <c r="C135" s="1" t="s">
        <v>146</v>
      </c>
      <c r="E135" s="1" t="s">
        <v>146</v>
      </c>
      <c r="G135" s="1" t="s">
        <v>659</v>
      </c>
    </row>
    <row r="136" spans="1:7" x14ac:dyDescent="0.3">
      <c r="A136" s="1" t="s">
        <v>660</v>
      </c>
      <c r="C136" s="1" t="s">
        <v>147</v>
      </c>
      <c r="E136" s="1" t="s">
        <v>147</v>
      </c>
      <c r="G136" s="1" t="s">
        <v>660</v>
      </c>
    </row>
    <row r="137" spans="1:7" x14ac:dyDescent="0.3">
      <c r="A137" s="1" t="s">
        <v>661</v>
      </c>
      <c r="C137" s="1" t="s">
        <v>148</v>
      </c>
      <c r="E137" s="1" t="s">
        <v>148</v>
      </c>
      <c r="G137" s="1" t="s">
        <v>661</v>
      </c>
    </row>
    <row r="138" spans="1:7" x14ac:dyDescent="0.3">
      <c r="A138" s="1" t="s">
        <v>662</v>
      </c>
      <c r="C138" s="1" t="s">
        <v>149</v>
      </c>
      <c r="E138" s="1" t="s">
        <v>149</v>
      </c>
      <c r="G138" s="1" t="s">
        <v>662</v>
      </c>
    </row>
    <row r="139" spans="1:7" x14ac:dyDescent="0.3">
      <c r="A139" s="1" t="s">
        <v>663</v>
      </c>
      <c r="C139" s="1" t="s">
        <v>150</v>
      </c>
      <c r="E139" s="1" t="s">
        <v>150</v>
      </c>
      <c r="G139" s="1" t="s">
        <v>663</v>
      </c>
    </row>
    <row r="140" spans="1:7" x14ac:dyDescent="0.3">
      <c r="A140" s="1" t="s">
        <v>109</v>
      </c>
      <c r="C140" s="1" t="s">
        <v>151</v>
      </c>
      <c r="E140" s="1" t="s">
        <v>151</v>
      </c>
      <c r="G140" s="1" t="s">
        <v>109</v>
      </c>
    </row>
    <row r="141" spans="1:7" x14ac:dyDescent="0.3">
      <c r="A141" s="1" t="s">
        <v>110</v>
      </c>
      <c r="C141" s="1" t="s">
        <v>152</v>
      </c>
      <c r="E141" s="1" t="s">
        <v>152</v>
      </c>
      <c r="G141" s="1" t="s">
        <v>110</v>
      </c>
    </row>
    <row r="142" spans="1:7" x14ac:dyDescent="0.3">
      <c r="A142" s="1" t="s">
        <v>111</v>
      </c>
      <c r="C142" s="1" t="s">
        <v>153</v>
      </c>
      <c r="E142" s="1" t="s">
        <v>153</v>
      </c>
      <c r="G142" s="1" t="s">
        <v>111</v>
      </c>
    </row>
    <row r="143" spans="1:7" x14ac:dyDescent="0.3">
      <c r="A143" s="1" t="s">
        <v>112</v>
      </c>
      <c r="C143" s="1" t="s">
        <v>154</v>
      </c>
      <c r="E143" s="1" t="s">
        <v>154</v>
      </c>
      <c r="G143" s="1" t="s">
        <v>112</v>
      </c>
    </row>
    <row r="144" spans="1:7" x14ac:dyDescent="0.3">
      <c r="A144" s="1" t="s">
        <v>113</v>
      </c>
      <c r="C144" s="1" t="s">
        <v>155</v>
      </c>
      <c r="E144" s="1" t="s">
        <v>155</v>
      </c>
      <c r="G144" s="1" t="s">
        <v>113</v>
      </c>
    </row>
    <row r="145" spans="1:7" x14ac:dyDescent="0.3">
      <c r="A145" s="1" t="s">
        <v>114</v>
      </c>
      <c r="C145" s="1" t="s">
        <v>156</v>
      </c>
      <c r="E145" s="1" t="s">
        <v>156</v>
      </c>
      <c r="G145" s="1" t="s">
        <v>114</v>
      </c>
    </row>
    <row r="146" spans="1:7" x14ac:dyDescent="0.3">
      <c r="A146" s="1" t="s">
        <v>115</v>
      </c>
      <c r="C146" s="1" t="s">
        <v>157</v>
      </c>
      <c r="E146" s="1" t="s">
        <v>157</v>
      </c>
      <c r="G146" s="1" t="s">
        <v>115</v>
      </c>
    </row>
    <row r="147" spans="1:7" x14ac:dyDescent="0.3">
      <c r="A147" s="1" t="s">
        <v>116</v>
      </c>
      <c r="C147" s="1" t="s">
        <v>158</v>
      </c>
      <c r="E147" s="1" t="s">
        <v>158</v>
      </c>
      <c r="G147" s="1" t="s">
        <v>116</v>
      </c>
    </row>
    <row r="148" spans="1:7" x14ac:dyDescent="0.3">
      <c r="A148" s="1" t="s">
        <v>664</v>
      </c>
      <c r="C148" s="1" t="s">
        <v>159</v>
      </c>
      <c r="E148" s="1" t="s">
        <v>159</v>
      </c>
      <c r="G148" s="1" t="s">
        <v>664</v>
      </c>
    </row>
    <row r="149" spans="1:7" x14ac:dyDescent="0.3">
      <c r="A149" s="1" t="s">
        <v>665</v>
      </c>
      <c r="C149" s="1" t="s">
        <v>160</v>
      </c>
      <c r="E149" s="1" t="s">
        <v>160</v>
      </c>
      <c r="G149" s="1" t="s">
        <v>665</v>
      </c>
    </row>
    <row r="150" spans="1:7" x14ac:dyDescent="0.3">
      <c r="A150" s="1" t="s">
        <v>666</v>
      </c>
      <c r="C150" s="1" t="s">
        <v>161</v>
      </c>
      <c r="E150" s="1" t="s">
        <v>161</v>
      </c>
      <c r="G150" s="1" t="s">
        <v>666</v>
      </c>
    </row>
    <row r="151" spans="1:7" x14ac:dyDescent="0.3">
      <c r="A151" s="1" t="s">
        <v>667</v>
      </c>
      <c r="C151" s="1" t="s">
        <v>162</v>
      </c>
      <c r="E151" s="1" t="s">
        <v>162</v>
      </c>
      <c r="G151" s="1" t="s">
        <v>667</v>
      </c>
    </row>
    <row r="152" spans="1:7" x14ac:dyDescent="0.3">
      <c r="A152" s="1" t="s">
        <v>668</v>
      </c>
      <c r="C152" s="1" t="s">
        <v>163</v>
      </c>
      <c r="E152" s="1" t="s">
        <v>163</v>
      </c>
      <c r="G152" s="1" t="s">
        <v>668</v>
      </c>
    </row>
    <row r="153" spans="1:7" x14ac:dyDescent="0.3">
      <c r="A153" s="1" t="s">
        <v>168</v>
      </c>
      <c r="C153" s="1" t="s">
        <v>164</v>
      </c>
      <c r="E153" s="1" t="s">
        <v>164</v>
      </c>
      <c r="G153" s="1" t="s">
        <v>168</v>
      </c>
    </row>
    <row r="154" spans="1:7" x14ac:dyDescent="0.3">
      <c r="A154" s="1" t="s">
        <v>669</v>
      </c>
      <c r="C154" s="1" t="s">
        <v>165</v>
      </c>
      <c r="E154" s="1" t="s">
        <v>165</v>
      </c>
      <c r="G154" s="1" t="s">
        <v>669</v>
      </c>
    </row>
    <row r="155" spans="1:7" x14ac:dyDescent="0.3">
      <c r="A155" s="1" t="s">
        <v>169</v>
      </c>
      <c r="C155" s="1" t="s">
        <v>166</v>
      </c>
      <c r="E155" s="1" t="s">
        <v>166</v>
      </c>
      <c r="G155" s="1" t="s">
        <v>169</v>
      </c>
    </row>
    <row r="156" spans="1:7" x14ac:dyDescent="0.3">
      <c r="A156" s="1" t="s">
        <v>170</v>
      </c>
      <c r="C156" s="1" t="s">
        <v>167</v>
      </c>
      <c r="E156" s="1" t="s">
        <v>167</v>
      </c>
      <c r="G156" s="1" t="s">
        <v>170</v>
      </c>
    </row>
    <row r="157" spans="1:7" x14ac:dyDescent="0.3">
      <c r="A157" s="1" t="s">
        <v>171</v>
      </c>
      <c r="C157" s="1" t="s">
        <v>168</v>
      </c>
      <c r="E157" s="1" t="s">
        <v>168</v>
      </c>
      <c r="G157" s="1" t="s">
        <v>171</v>
      </c>
    </row>
    <row r="158" spans="1:7" x14ac:dyDescent="0.3">
      <c r="A158" s="1" t="s">
        <v>172</v>
      </c>
      <c r="C158" s="1" t="s">
        <v>169</v>
      </c>
      <c r="E158" s="1" t="s">
        <v>169</v>
      </c>
      <c r="G158" s="1" t="s">
        <v>172</v>
      </c>
    </row>
    <row r="159" spans="1:7" x14ac:dyDescent="0.3">
      <c r="A159" s="1" t="s">
        <v>173</v>
      </c>
      <c r="C159" s="1" t="s">
        <v>170</v>
      </c>
      <c r="E159" s="1" t="s">
        <v>170</v>
      </c>
      <c r="G159" s="1" t="s">
        <v>173</v>
      </c>
    </row>
    <row r="160" spans="1:7" x14ac:dyDescent="0.3">
      <c r="A160" s="1" t="s">
        <v>174</v>
      </c>
      <c r="C160" s="1" t="s">
        <v>171</v>
      </c>
      <c r="E160" s="1" t="s">
        <v>171</v>
      </c>
      <c r="G160" s="1" t="s">
        <v>174</v>
      </c>
    </row>
    <row r="161" spans="1:7" x14ac:dyDescent="0.3">
      <c r="A161" s="1" t="s">
        <v>175</v>
      </c>
      <c r="C161" s="1" t="s">
        <v>172</v>
      </c>
      <c r="E161" s="1" t="s">
        <v>172</v>
      </c>
      <c r="G161" s="1" t="s">
        <v>175</v>
      </c>
    </row>
    <row r="162" spans="1:7" x14ac:dyDescent="0.3">
      <c r="A162" s="1" t="s">
        <v>176</v>
      </c>
      <c r="C162" s="1" t="s">
        <v>173</v>
      </c>
      <c r="E162" s="1" t="s">
        <v>173</v>
      </c>
      <c r="G162" s="1" t="s">
        <v>176</v>
      </c>
    </row>
    <row r="163" spans="1:7" x14ac:dyDescent="0.3">
      <c r="A163" s="1" t="s">
        <v>177</v>
      </c>
      <c r="C163" s="1" t="s">
        <v>174</v>
      </c>
      <c r="E163" s="1" t="s">
        <v>174</v>
      </c>
      <c r="G163" s="1" t="s">
        <v>177</v>
      </c>
    </row>
    <row r="164" spans="1:7" x14ac:dyDescent="0.3">
      <c r="A164" s="1" t="s">
        <v>178</v>
      </c>
      <c r="C164" s="1" t="s">
        <v>175</v>
      </c>
      <c r="E164" s="1" t="s">
        <v>175</v>
      </c>
      <c r="G164" s="1" t="s">
        <v>178</v>
      </c>
    </row>
    <row r="165" spans="1:7" x14ac:dyDescent="0.3">
      <c r="A165" s="1" t="s">
        <v>670</v>
      </c>
      <c r="C165" s="1" t="s">
        <v>176</v>
      </c>
      <c r="E165" s="1" t="s">
        <v>176</v>
      </c>
      <c r="G165" s="1" t="s">
        <v>670</v>
      </c>
    </row>
    <row r="166" spans="1:7" x14ac:dyDescent="0.3">
      <c r="A166" s="1" t="s">
        <v>671</v>
      </c>
      <c r="C166" s="1" t="s">
        <v>177</v>
      </c>
      <c r="E166" s="1" t="s">
        <v>177</v>
      </c>
      <c r="G166" s="1" t="s">
        <v>671</v>
      </c>
    </row>
    <row r="167" spans="1:7" x14ac:dyDescent="0.3">
      <c r="A167" s="1" t="s">
        <v>672</v>
      </c>
      <c r="C167" s="1" t="s">
        <v>178</v>
      </c>
      <c r="E167" s="1" t="s">
        <v>178</v>
      </c>
      <c r="G167" s="1" t="s">
        <v>672</v>
      </c>
    </row>
    <row r="168" spans="1:7" x14ac:dyDescent="0.3">
      <c r="A168" s="1" t="s">
        <v>673</v>
      </c>
      <c r="C168" s="1" t="s">
        <v>179</v>
      </c>
      <c r="E168" s="1" t="s">
        <v>179</v>
      </c>
      <c r="G168" s="1" t="s">
        <v>673</v>
      </c>
    </row>
    <row r="169" spans="1:7" x14ac:dyDescent="0.3">
      <c r="A169" s="1" t="s">
        <v>674</v>
      </c>
      <c r="C169" s="1" t="s">
        <v>180</v>
      </c>
      <c r="E169" s="1" t="s">
        <v>180</v>
      </c>
      <c r="G169" s="1" t="s">
        <v>674</v>
      </c>
    </row>
    <row r="170" spans="1:7" x14ac:dyDescent="0.3">
      <c r="A170" s="1" t="s">
        <v>179</v>
      </c>
      <c r="C170" s="1" t="s">
        <v>181</v>
      </c>
      <c r="E170" s="1" t="s">
        <v>181</v>
      </c>
      <c r="G170" s="1" t="s">
        <v>179</v>
      </c>
    </row>
    <row r="171" spans="1:7" x14ac:dyDescent="0.3">
      <c r="A171" s="1" t="s">
        <v>180</v>
      </c>
      <c r="C171" s="1" t="s">
        <v>182</v>
      </c>
      <c r="E171" s="1" t="s">
        <v>182</v>
      </c>
      <c r="G171" s="1" t="s">
        <v>180</v>
      </c>
    </row>
    <row r="172" spans="1:7" x14ac:dyDescent="0.3">
      <c r="A172" s="1" t="s">
        <v>181</v>
      </c>
      <c r="C172" s="1" t="s">
        <v>183</v>
      </c>
      <c r="E172" s="1" t="s">
        <v>183</v>
      </c>
      <c r="G172" s="1" t="s">
        <v>181</v>
      </c>
    </row>
    <row r="173" spans="1:7" x14ac:dyDescent="0.3">
      <c r="A173" s="1" t="s">
        <v>182</v>
      </c>
      <c r="C173" s="1" t="s">
        <v>184</v>
      </c>
      <c r="E173" s="1" t="s">
        <v>184</v>
      </c>
      <c r="G173" s="1" t="s">
        <v>182</v>
      </c>
    </row>
    <row r="174" spans="1:7" x14ac:dyDescent="0.3">
      <c r="A174" s="1" t="s">
        <v>183</v>
      </c>
      <c r="C174" s="1" t="s">
        <v>185</v>
      </c>
      <c r="E174" s="1" t="s">
        <v>185</v>
      </c>
      <c r="G174" s="1" t="s">
        <v>183</v>
      </c>
    </row>
    <row r="175" spans="1:7" x14ac:dyDescent="0.3">
      <c r="A175" s="1" t="s">
        <v>184</v>
      </c>
      <c r="C175" s="1" t="s">
        <v>186</v>
      </c>
      <c r="E175" s="1" t="s">
        <v>186</v>
      </c>
      <c r="G175" s="1" t="s">
        <v>184</v>
      </c>
    </row>
    <row r="176" spans="1:7" x14ac:dyDescent="0.3">
      <c r="A176" s="1" t="s">
        <v>185</v>
      </c>
      <c r="C176" s="1" t="s">
        <v>187</v>
      </c>
      <c r="E176" s="1" t="s">
        <v>187</v>
      </c>
      <c r="G176" s="1" t="s">
        <v>185</v>
      </c>
    </row>
    <row r="177" spans="1:7" x14ac:dyDescent="0.3">
      <c r="A177" s="1" t="s">
        <v>186</v>
      </c>
      <c r="C177" s="1" t="s">
        <v>188</v>
      </c>
      <c r="E177" s="1" t="s">
        <v>188</v>
      </c>
      <c r="G177" s="1" t="s">
        <v>186</v>
      </c>
    </row>
    <row r="178" spans="1:7" x14ac:dyDescent="0.3">
      <c r="A178" s="1" t="s">
        <v>187</v>
      </c>
      <c r="C178" s="1" t="s">
        <v>189</v>
      </c>
      <c r="E178" s="1" t="s">
        <v>189</v>
      </c>
      <c r="G178" s="1" t="s">
        <v>187</v>
      </c>
    </row>
    <row r="179" spans="1:7" x14ac:dyDescent="0.3">
      <c r="A179" s="1" t="s">
        <v>188</v>
      </c>
      <c r="C179" s="1" t="s">
        <v>190</v>
      </c>
      <c r="E179" s="1" t="s">
        <v>190</v>
      </c>
      <c r="G179" s="1" t="s">
        <v>188</v>
      </c>
    </row>
    <row r="180" spans="1:7" x14ac:dyDescent="0.3">
      <c r="A180" s="1" t="s">
        <v>675</v>
      </c>
      <c r="C180" s="1" t="s">
        <v>191</v>
      </c>
      <c r="E180" s="1" t="s">
        <v>191</v>
      </c>
      <c r="G180" s="1" t="s">
        <v>675</v>
      </c>
    </row>
    <row r="181" spans="1:7" x14ac:dyDescent="0.3">
      <c r="A181" s="1" t="s">
        <v>676</v>
      </c>
      <c r="C181" s="1" t="s">
        <v>192</v>
      </c>
      <c r="E181" s="1" t="s">
        <v>192</v>
      </c>
      <c r="G181" s="1" t="s">
        <v>676</v>
      </c>
    </row>
    <row r="182" spans="1:7" x14ac:dyDescent="0.3">
      <c r="A182" s="1" t="s">
        <v>677</v>
      </c>
      <c r="C182" s="1" t="s">
        <v>193</v>
      </c>
      <c r="E182" s="1" t="s">
        <v>193</v>
      </c>
      <c r="G182" s="1" t="s">
        <v>677</v>
      </c>
    </row>
    <row r="183" spans="1:7" x14ac:dyDescent="0.3">
      <c r="A183" s="1" t="s">
        <v>678</v>
      </c>
      <c r="C183" s="1" t="s">
        <v>194</v>
      </c>
      <c r="E183" s="1" t="s">
        <v>194</v>
      </c>
      <c r="G183" s="1" t="s">
        <v>678</v>
      </c>
    </row>
    <row r="184" spans="1:7" x14ac:dyDescent="0.3">
      <c r="A184" s="1" t="s">
        <v>189</v>
      </c>
      <c r="C184" s="1" t="s">
        <v>195</v>
      </c>
      <c r="E184" s="1" t="s">
        <v>195</v>
      </c>
      <c r="G184" s="1" t="s">
        <v>189</v>
      </c>
    </row>
    <row r="185" spans="1:7" x14ac:dyDescent="0.3">
      <c r="A185" s="1" t="s">
        <v>190</v>
      </c>
      <c r="C185" s="1" t="s">
        <v>196</v>
      </c>
      <c r="E185" s="1" t="s">
        <v>196</v>
      </c>
      <c r="G185" s="1" t="s">
        <v>190</v>
      </c>
    </row>
    <row r="186" spans="1:7" x14ac:dyDescent="0.3">
      <c r="A186" s="1" t="s">
        <v>191</v>
      </c>
      <c r="C186" s="1" t="s">
        <v>197</v>
      </c>
      <c r="E186" s="1" t="s">
        <v>197</v>
      </c>
      <c r="G186" s="1" t="s">
        <v>191</v>
      </c>
    </row>
    <row r="187" spans="1:7" x14ac:dyDescent="0.3">
      <c r="A187" s="1" t="s">
        <v>192</v>
      </c>
      <c r="C187" s="1" t="s">
        <v>198</v>
      </c>
      <c r="E187" s="1" t="s">
        <v>198</v>
      </c>
      <c r="G187" s="1" t="s">
        <v>192</v>
      </c>
    </row>
    <row r="188" spans="1:7" x14ac:dyDescent="0.3">
      <c r="A188" s="1" t="s">
        <v>193</v>
      </c>
      <c r="C188" s="1" t="s">
        <v>199</v>
      </c>
      <c r="E188" s="1" t="s">
        <v>199</v>
      </c>
      <c r="G188" s="1" t="s">
        <v>193</v>
      </c>
    </row>
    <row r="189" spans="1:7" x14ac:dyDescent="0.3">
      <c r="A189" s="1" t="s">
        <v>194</v>
      </c>
      <c r="C189" s="1" t="s">
        <v>200</v>
      </c>
      <c r="E189" s="1" t="s">
        <v>200</v>
      </c>
      <c r="G189" s="1" t="s">
        <v>194</v>
      </c>
    </row>
    <row r="190" spans="1:7" x14ac:dyDescent="0.3">
      <c r="A190" s="1" t="s">
        <v>195</v>
      </c>
      <c r="C190" s="1" t="s">
        <v>201</v>
      </c>
      <c r="E190" s="1" t="s">
        <v>201</v>
      </c>
      <c r="G190" s="1" t="s">
        <v>195</v>
      </c>
    </row>
    <row r="191" spans="1:7" x14ac:dyDescent="0.3">
      <c r="A191" s="1" t="s">
        <v>196</v>
      </c>
      <c r="C191" s="1" t="s">
        <v>202</v>
      </c>
      <c r="E191" s="1" t="s">
        <v>202</v>
      </c>
      <c r="G191" s="1" t="s">
        <v>196</v>
      </c>
    </row>
    <row r="192" spans="1:7" x14ac:dyDescent="0.3">
      <c r="A192" s="1" t="s">
        <v>197</v>
      </c>
      <c r="C192" s="1" t="s">
        <v>203</v>
      </c>
      <c r="E192" s="1" t="s">
        <v>203</v>
      </c>
      <c r="G192" s="1" t="s">
        <v>197</v>
      </c>
    </row>
    <row r="193" spans="1:7" x14ac:dyDescent="0.3">
      <c r="A193" s="1" t="s">
        <v>198</v>
      </c>
      <c r="C193" s="1" t="s">
        <v>204</v>
      </c>
      <c r="E193" s="1" t="s">
        <v>204</v>
      </c>
      <c r="G193" s="1" t="s">
        <v>198</v>
      </c>
    </row>
    <row r="194" spans="1:7" x14ac:dyDescent="0.3">
      <c r="A194" s="1" t="s">
        <v>199</v>
      </c>
      <c r="C194" s="1" t="s">
        <v>205</v>
      </c>
      <c r="E194" s="1" t="s">
        <v>205</v>
      </c>
      <c r="G194" s="1" t="s">
        <v>199</v>
      </c>
    </row>
    <row r="195" spans="1:7" x14ac:dyDescent="0.3">
      <c r="A195" s="1" t="s">
        <v>679</v>
      </c>
      <c r="C195" s="1" t="s">
        <v>206</v>
      </c>
      <c r="E195" s="1" t="s">
        <v>206</v>
      </c>
      <c r="G195" s="1" t="s">
        <v>679</v>
      </c>
    </row>
    <row r="196" spans="1:7" x14ac:dyDescent="0.3">
      <c r="A196" s="1" t="s">
        <v>680</v>
      </c>
      <c r="C196" s="1" t="s">
        <v>207</v>
      </c>
      <c r="E196" s="1" t="s">
        <v>207</v>
      </c>
      <c r="G196" s="1" t="s">
        <v>680</v>
      </c>
    </row>
    <row r="197" spans="1:7" x14ac:dyDescent="0.3">
      <c r="A197" s="1" t="s">
        <v>681</v>
      </c>
      <c r="C197" s="1" t="s">
        <v>208</v>
      </c>
      <c r="E197" s="1" t="s">
        <v>208</v>
      </c>
      <c r="G197" s="1" t="s">
        <v>681</v>
      </c>
    </row>
    <row r="198" spans="1:7" x14ac:dyDescent="0.3">
      <c r="A198" s="1" t="s">
        <v>682</v>
      </c>
      <c r="C198" s="1" t="s">
        <v>209</v>
      </c>
      <c r="E198" s="1" t="s">
        <v>209</v>
      </c>
      <c r="G198" s="1" t="s">
        <v>682</v>
      </c>
    </row>
    <row r="199" spans="1:7" x14ac:dyDescent="0.3">
      <c r="A199" s="1" t="s">
        <v>200</v>
      </c>
      <c r="C199" s="1" t="s">
        <v>210</v>
      </c>
      <c r="E199" s="1" t="s">
        <v>210</v>
      </c>
      <c r="G199" s="1" t="s">
        <v>200</v>
      </c>
    </row>
    <row r="200" spans="1:7" x14ac:dyDescent="0.3">
      <c r="A200" s="1" t="s">
        <v>201</v>
      </c>
      <c r="C200" s="1" t="s">
        <v>211</v>
      </c>
      <c r="E200" s="1" t="s">
        <v>211</v>
      </c>
      <c r="G200" s="1" t="s">
        <v>201</v>
      </c>
    </row>
    <row r="201" spans="1:7" x14ac:dyDescent="0.3">
      <c r="A201" s="1" t="s">
        <v>202</v>
      </c>
      <c r="C201" s="1" t="s">
        <v>212</v>
      </c>
      <c r="E201" s="1" t="s">
        <v>212</v>
      </c>
      <c r="G201" s="1" t="s">
        <v>202</v>
      </c>
    </row>
    <row r="202" spans="1:7" x14ac:dyDescent="0.3">
      <c r="A202" s="1" t="s">
        <v>203</v>
      </c>
      <c r="C202" s="1" t="s">
        <v>213</v>
      </c>
      <c r="E202" s="1" t="s">
        <v>213</v>
      </c>
      <c r="G202" s="1" t="s">
        <v>203</v>
      </c>
    </row>
    <row r="203" spans="1:7" x14ac:dyDescent="0.3">
      <c r="A203" s="1" t="s">
        <v>204</v>
      </c>
      <c r="C203" s="1" t="s">
        <v>214</v>
      </c>
      <c r="E203" s="1" t="s">
        <v>214</v>
      </c>
      <c r="G203" s="1" t="s">
        <v>204</v>
      </c>
    </row>
    <row r="204" spans="1:7" x14ac:dyDescent="0.3">
      <c r="A204" s="1" t="s">
        <v>205</v>
      </c>
      <c r="C204" s="1" t="s">
        <v>215</v>
      </c>
      <c r="E204" s="1" t="s">
        <v>215</v>
      </c>
      <c r="G204" s="1" t="s">
        <v>205</v>
      </c>
    </row>
    <row r="205" spans="1:7" x14ac:dyDescent="0.3">
      <c r="A205" s="1" t="s">
        <v>206</v>
      </c>
      <c r="C205" s="1" t="s">
        <v>216</v>
      </c>
      <c r="E205" s="1" t="s">
        <v>216</v>
      </c>
      <c r="G205" s="1" t="s">
        <v>206</v>
      </c>
    </row>
    <row r="206" spans="1:7" x14ac:dyDescent="0.3">
      <c r="A206" s="1" t="s">
        <v>207</v>
      </c>
      <c r="C206" s="1" t="s">
        <v>217</v>
      </c>
      <c r="E206" s="1" t="s">
        <v>217</v>
      </c>
      <c r="G206" s="1" t="s">
        <v>207</v>
      </c>
    </row>
    <row r="207" spans="1:7" x14ac:dyDescent="0.3">
      <c r="A207" s="1" t="s">
        <v>208</v>
      </c>
      <c r="C207" s="1" t="s">
        <v>218</v>
      </c>
      <c r="E207" s="1" t="s">
        <v>218</v>
      </c>
      <c r="G207" s="1" t="s">
        <v>208</v>
      </c>
    </row>
    <row r="208" spans="1:7" x14ac:dyDescent="0.3">
      <c r="A208" s="1" t="s">
        <v>209</v>
      </c>
      <c r="C208" s="1" t="s">
        <v>219</v>
      </c>
      <c r="E208" s="1" t="s">
        <v>219</v>
      </c>
      <c r="G208" s="1" t="s">
        <v>209</v>
      </c>
    </row>
    <row r="209" spans="1:7" x14ac:dyDescent="0.3">
      <c r="A209" s="1" t="s">
        <v>683</v>
      </c>
      <c r="C209" s="1" t="s">
        <v>220</v>
      </c>
      <c r="E209" s="1" t="s">
        <v>220</v>
      </c>
      <c r="G209" s="1" t="s">
        <v>683</v>
      </c>
    </row>
    <row r="210" spans="1:7" x14ac:dyDescent="0.3">
      <c r="A210" s="1" t="s">
        <v>684</v>
      </c>
      <c r="C210" s="1" t="s">
        <v>221</v>
      </c>
      <c r="E210" s="1" t="s">
        <v>221</v>
      </c>
      <c r="G210" s="1" t="s">
        <v>684</v>
      </c>
    </row>
    <row r="211" spans="1:7" x14ac:dyDescent="0.3">
      <c r="A211" s="1" t="s">
        <v>685</v>
      </c>
      <c r="C211" s="1" t="s">
        <v>222</v>
      </c>
      <c r="E211" s="1" t="s">
        <v>222</v>
      </c>
      <c r="G211" s="1" t="s">
        <v>685</v>
      </c>
    </row>
    <row r="212" spans="1:7" x14ac:dyDescent="0.3">
      <c r="A212" s="1" t="s">
        <v>686</v>
      </c>
      <c r="C212" s="1" t="s">
        <v>223</v>
      </c>
      <c r="E212" s="1" t="s">
        <v>223</v>
      </c>
      <c r="G212" s="1" t="s">
        <v>686</v>
      </c>
    </row>
    <row r="213" spans="1:7" x14ac:dyDescent="0.3">
      <c r="A213" s="1" t="s">
        <v>687</v>
      </c>
      <c r="C213" s="1" t="s">
        <v>224</v>
      </c>
      <c r="E213" s="1" t="s">
        <v>224</v>
      </c>
      <c r="G213" s="1" t="s">
        <v>687</v>
      </c>
    </row>
    <row r="214" spans="1:7" x14ac:dyDescent="0.3">
      <c r="A214" s="1" t="s">
        <v>210</v>
      </c>
      <c r="C214" s="1" t="s">
        <v>225</v>
      </c>
      <c r="E214" s="1" t="s">
        <v>225</v>
      </c>
      <c r="G214" s="1" t="s">
        <v>210</v>
      </c>
    </row>
    <row r="215" spans="1:7" x14ac:dyDescent="0.3">
      <c r="A215" s="1" t="s">
        <v>211</v>
      </c>
      <c r="C215" s="1" t="s">
        <v>226</v>
      </c>
      <c r="E215" s="1" t="s">
        <v>226</v>
      </c>
      <c r="G215" s="1" t="s">
        <v>211</v>
      </c>
    </row>
    <row r="216" spans="1:7" x14ac:dyDescent="0.3">
      <c r="A216" s="1" t="s">
        <v>212</v>
      </c>
      <c r="C216" s="1" t="s">
        <v>227</v>
      </c>
      <c r="E216" s="1" t="s">
        <v>227</v>
      </c>
      <c r="G216" s="1" t="s">
        <v>212</v>
      </c>
    </row>
    <row r="217" spans="1:7" x14ac:dyDescent="0.3">
      <c r="A217" s="1" t="s">
        <v>213</v>
      </c>
      <c r="C217" s="1" t="s">
        <v>228</v>
      </c>
      <c r="E217" s="1" t="s">
        <v>228</v>
      </c>
      <c r="G217" s="1" t="s">
        <v>213</v>
      </c>
    </row>
    <row r="218" spans="1:7" x14ac:dyDescent="0.3">
      <c r="A218" s="1" t="s">
        <v>214</v>
      </c>
      <c r="C218" s="1" t="s">
        <v>229</v>
      </c>
      <c r="E218" s="1" t="s">
        <v>229</v>
      </c>
      <c r="G218" s="1" t="s">
        <v>214</v>
      </c>
    </row>
    <row r="219" spans="1:7" x14ac:dyDescent="0.3">
      <c r="A219" s="1" t="s">
        <v>215</v>
      </c>
      <c r="C219" s="1" t="s">
        <v>230</v>
      </c>
      <c r="E219" s="1" t="s">
        <v>230</v>
      </c>
      <c r="G219" s="1" t="s">
        <v>215</v>
      </c>
    </row>
    <row r="220" spans="1:7" x14ac:dyDescent="0.3">
      <c r="A220" s="1" t="s">
        <v>216</v>
      </c>
      <c r="C220" s="1" t="s">
        <v>231</v>
      </c>
      <c r="E220" s="1" t="s">
        <v>231</v>
      </c>
      <c r="G220" s="1" t="s">
        <v>216</v>
      </c>
    </row>
    <row r="221" spans="1:7" x14ac:dyDescent="0.3">
      <c r="A221" s="1" t="s">
        <v>217</v>
      </c>
      <c r="C221" s="1" t="s">
        <v>232</v>
      </c>
      <c r="E221" s="1" t="s">
        <v>232</v>
      </c>
      <c r="G221" s="1" t="s">
        <v>217</v>
      </c>
    </row>
    <row r="222" spans="1:7" x14ac:dyDescent="0.3">
      <c r="A222" s="1" t="s">
        <v>218</v>
      </c>
      <c r="C222" s="1" t="s">
        <v>233</v>
      </c>
      <c r="E222" s="1" t="s">
        <v>233</v>
      </c>
      <c r="G222" s="1" t="s">
        <v>218</v>
      </c>
    </row>
    <row r="223" spans="1:7" x14ac:dyDescent="0.3">
      <c r="A223" s="1" t="s">
        <v>688</v>
      </c>
      <c r="C223" s="1" t="s">
        <v>234</v>
      </c>
      <c r="E223" s="1" t="s">
        <v>234</v>
      </c>
      <c r="G223" s="1" t="s">
        <v>688</v>
      </c>
    </row>
    <row r="224" spans="1:7" x14ac:dyDescent="0.3">
      <c r="A224" s="1" t="s">
        <v>689</v>
      </c>
      <c r="C224" s="1" t="s">
        <v>235</v>
      </c>
      <c r="E224" s="1" t="s">
        <v>235</v>
      </c>
      <c r="G224" s="1" t="s">
        <v>689</v>
      </c>
    </row>
    <row r="225" spans="1:7" x14ac:dyDescent="0.3">
      <c r="A225" s="1" t="s">
        <v>690</v>
      </c>
      <c r="C225" s="1" t="s">
        <v>236</v>
      </c>
      <c r="E225" s="1" t="s">
        <v>236</v>
      </c>
      <c r="G225" s="1" t="s">
        <v>690</v>
      </c>
    </row>
    <row r="226" spans="1:7" x14ac:dyDescent="0.3">
      <c r="A226" s="1" t="s">
        <v>691</v>
      </c>
      <c r="C226" s="1" t="s">
        <v>237</v>
      </c>
      <c r="E226" s="1" t="s">
        <v>237</v>
      </c>
      <c r="G226" s="1" t="s">
        <v>691</v>
      </c>
    </row>
    <row r="227" spans="1:7" x14ac:dyDescent="0.3">
      <c r="A227" s="1" t="s">
        <v>219</v>
      </c>
      <c r="C227" s="1" t="s">
        <v>238</v>
      </c>
      <c r="E227" s="1" t="s">
        <v>238</v>
      </c>
      <c r="G227" s="1" t="s">
        <v>219</v>
      </c>
    </row>
    <row r="228" spans="1:7" x14ac:dyDescent="0.3">
      <c r="A228" s="1" t="s">
        <v>220</v>
      </c>
      <c r="C228" s="1" t="s">
        <v>239</v>
      </c>
      <c r="E228" s="1" t="s">
        <v>239</v>
      </c>
      <c r="G228" s="1" t="s">
        <v>220</v>
      </c>
    </row>
    <row r="229" spans="1:7" x14ac:dyDescent="0.3">
      <c r="A229" s="1" t="s">
        <v>221</v>
      </c>
      <c r="C229" s="1" t="s">
        <v>240</v>
      </c>
      <c r="E229" s="1" t="s">
        <v>240</v>
      </c>
      <c r="G229" s="1" t="s">
        <v>221</v>
      </c>
    </row>
    <row r="230" spans="1:7" x14ac:dyDescent="0.3">
      <c r="A230" s="1" t="s">
        <v>222</v>
      </c>
      <c r="C230" s="1" t="s">
        <v>241</v>
      </c>
      <c r="E230" s="1" t="s">
        <v>241</v>
      </c>
      <c r="G230" s="1" t="s">
        <v>222</v>
      </c>
    </row>
    <row r="231" spans="1:7" x14ac:dyDescent="0.3">
      <c r="A231" s="1" t="s">
        <v>223</v>
      </c>
      <c r="C231" s="1" t="s">
        <v>242</v>
      </c>
      <c r="E231" s="1" t="s">
        <v>242</v>
      </c>
      <c r="G231" s="1" t="s">
        <v>223</v>
      </c>
    </row>
    <row r="232" spans="1:7" x14ac:dyDescent="0.3">
      <c r="A232" s="1" t="s">
        <v>224</v>
      </c>
      <c r="C232" s="1" t="s">
        <v>243</v>
      </c>
      <c r="E232" s="1" t="s">
        <v>243</v>
      </c>
      <c r="G232" s="1" t="s">
        <v>224</v>
      </c>
    </row>
    <row r="233" spans="1:7" x14ac:dyDescent="0.3">
      <c r="A233" s="1" t="s">
        <v>225</v>
      </c>
      <c r="C233" s="1" t="s">
        <v>244</v>
      </c>
      <c r="E233" s="1" t="s">
        <v>244</v>
      </c>
      <c r="G233" s="1" t="s">
        <v>225</v>
      </c>
    </row>
    <row r="234" spans="1:7" x14ac:dyDescent="0.3">
      <c r="A234" s="1" t="s">
        <v>226</v>
      </c>
      <c r="C234" s="1" t="s">
        <v>245</v>
      </c>
      <c r="E234" s="1" t="s">
        <v>245</v>
      </c>
      <c r="G234" s="1" t="s">
        <v>226</v>
      </c>
    </row>
    <row r="235" spans="1:7" x14ac:dyDescent="0.3">
      <c r="A235" s="1" t="s">
        <v>227</v>
      </c>
      <c r="C235" s="1" t="s">
        <v>246</v>
      </c>
      <c r="E235" s="1" t="s">
        <v>246</v>
      </c>
      <c r="G235" s="1" t="s">
        <v>227</v>
      </c>
    </row>
    <row r="236" spans="1:7" x14ac:dyDescent="0.3">
      <c r="A236" s="1" t="s">
        <v>228</v>
      </c>
      <c r="C236" s="1" t="s">
        <v>247</v>
      </c>
      <c r="E236" s="1" t="s">
        <v>247</v>
      </c>
      <c r="G236" s="1" t="s">
        <v>228</v>
      </c>
    </row>
    <row r="237" spans="1:7" x14ac:dyDescent="0.3">
      <c r="A237" s="1" t="s">
        <v>229</v>
      </c>
      <c r="C237" s="1" t="s">
        <v>248</v>
      </c>
      <c r="E237" s="1" t="s">
        <v>248</v>
      </c>
      <c r="G237" s="1" t="s">
        <v>229</v>
      </c>
    </row>
    <row r="238" spans="1:7" x14ac:dyDescent="0.3">
      <c r="A238" s="1" t="s">
        <v>692</v>
      </c>
      <c r="C238" s="1" t="s">
        <v>249</v>
      </c>
      <c r="E238" s="1" t="s">
        <v>249</v>
      </c>
      <c r="G238" s="1" t="s">
        <v>692</v>
      </c>
    </row>
    <row r="239" spans="1:7" x14ac:dyDescent="0.3">
      <c r="A239" s="1" t="s">
        <v>693</v>
      </c>
      <c r="C239" s="1" t="s">
        <v>250</v>
      </c>
      <c r="E239" s="1" t="s">
        <v>250</v>
      </c>
      <c r="G239" s="1" t="s">
        <v>693</v>
      </c>
    </row>
    <row r="240" spans="1:7" x14ac:dyDescent="0.3">
      <c r="A240" s="1" t="s">
        <v>694</v>
      </c>
      <c r="C240" s="1" t="s">
        <v>251</v>
      </c>
      <c r="E240" s="1" t="s">
        <v>251</v>
      </c>
      <c r="G240" s="1" t="s">
        <v>694</v>
      </c>
    </row>
    <row r="241" spans="1:7" x14ac:dyDescent="0.3">
      <c r="A241" s="1" t="s">
        <v>695</v>
      </c>
      <c r="C241" s="1" t="s">
        <v>252</v>
      </c>
      <c r="E241" s="1" t="s">
        <v>252</v>
      </c>
      <c r="G241" s="1" t="s">
        <v>695</v>
      </c>
    </row>
    <row r="242" spans="1:7" x14ac:dyDescent="0.3">
      <c r="A242" s="1" t="s">
        <v>230</v>
      </c>
      <c r="C242" s="1" t="s">
        <v>253</v>
      </c>
      <c r="E242" s="1" t="s">
        <v>253</v>
      </c>
      <c r="G242" s="1" t="s">
        <v>230</v>
      </c>
    </row>
    <row r="243" spans="1:7" x14ac:dyDescent="0.3">
      <c r="A243" s="1" t="s">
        <v>231</v>
      </c>
      <c r="C243" s="1" t="s">
        <v>254</v>
      </c>
      <c r="E243" s="1" t="s">
        <v>254</v>
      </c>
      <c r="G243" s="1" t="s">
        <v>231</v>
      </c>
    </row>
    <row r="244" spans="1:7" x14ac:dyDescent="0.3">
      <c r="A244" s="1" t="s">
        <v>232</v>
      </c>
      <c r="C244" s="1" t="s">
        <v>255</v>
      </c>
      <c r="E244" s="1" t="s">
        <v>255</v>
      </c>
      <c r="G244" s="1" t="s">
        <v>232</v>
      </c>
    </row>
    <row r="245" spans="1:7" x14ac:dyDescent="0.3">
      <c r="A245" s="1" t="s">
        <v>233</v>
      </c>
      <c r="C245" s="1" t="s">
        <v>256</v>
      </c>
      <c r="E245" s="1" t="s">
        <v>256</v>
      </c>
      <c r="G245" s="1" t="s">
        <v>233</v>
      </c>
    </row>
    <row r="246" spans="1:7" x14ac:dyDescent="0.3">
      <c r="A246" s="1" t="s">
        <v>234</v>
      </c>
      <c r="C246" s="1" t="s">
        <v>257</v>
      </c>
      <c r="E246" s="1" t="s">
        <v>257</v>
      </c>
      <c r="G246" s="1" t="s">
        <v>234</v>
      </c>
    </row>
    <row r="247" spans="1:7" x14ac:dyDescent="0.3">
      <c r="A247" s="1" t="s">
        <v>235</v>
      </c>
      <c r="C247" s="1" t="s">
        <v>258</v>
      </c>
      <c r="E247" s="1" t="s">
        <v>258</v>
      </c>
      <c r="G247" s="1" t="s">
        <v>235</v>
      </c>
    </row>
    <row r="248" spans="1:7" x14ac:dyDescent="0.3">
      <c r="A248" s="1" t="s">
        <v>236</v>
      </c>
      <c r="C248" s="1" t="s">
        <v>259</v>
      </c>
      <c r="E248" s="1" t="s">
        <v>259</v>
      </c>
      <c r="G248" s="1" t="s">
        <v>236</v>
      </c>
    </row>
    <row r="249" spans="1:7" x14ac:dyDescent="0.3">
      <c r="A249" s="1" t="s">
        <v>237</v>
      </c>
      <c r="C249" s="1" t="s">
        <v>260</v>
      </c>
      <c r="E249" s="1" t="s">
        <v>260</v>
      </c>
      <c r="G249" s="1" t="s">
        <v>237</v>
      </c>
    </row>
    <row r="250" spans="1:7" x14ac:dyDescent="0.3">
      <c r="A250" s="1" t="s">
        <v>238</v>
      </c>
      <c r="C250" s="1" t="s">
        <v>261</v>
      </c>
      <c r="E250" s="1" t="s">
        <v>261</v>
      </c>
      <c r="G250" s="1" t="s">
        <v>238</v>
      </c>
    </row>
    <row r="251" spans="1:7" x14ac:dyDescent="0.3">
      <c r="A251" s="1" t="s">
        <v>239</v>
      </c>
      <c r="C251" s="1" t="s">
        <v>262</v>
      </c>
      <c r="E251" s="1" t="s">
        <v>262</v>
      </c>
      <c r="G251" s="1" t="s">
        <v>239</v>
      </c>
    </row>
    <row r="252" spans="1:7" x14ac:dyDescent="0.3">
      <c r="A252" s="1" t="s">
        <v>696</v>
      </c>
      <c r="C252" s="1" t="s">
        <v>263</v>
      </c>
      <c r="E252" s="1" t="s">
        <v>263</v>
      </c>
      <c r="G252" s="1" t="s">
        <v>696</v>
      </c>
    </row>
    <row r="253" spans="1:7" x14ac:dyDescent="0.3">
      <c r="A253" s="1" t="s">
        <v>697</v>
      </c>
      <c r="C253" s="1" t="s">
        <v>264</v>
      </c>
      <c r="E253" s="1" t="s">
        <v>264</v>
      </c>
      <c r="G253" s="1" t="s">
        <v>697</v>
      </c>
    </row>
    <row r="254" spans="1:7" x14ac:dyDescent="0.3">
      <c r="A254" s="1" t="s">
        <v>698</v>
      </c>
      <c r="C254" s="1" t="s">
        <v>265</v>
      </c>
      <c r="E254" s="1" t="s">
        <v>265</v>
      </c>
      <c r="G254" s="1" t="s">
        <v>698</v>
      </c>
    </row>
    <row r="255" spans="1:7" x14ac:dyDescent="0.3">
      <c r="A255" s="1" t="s">
        <v>699</v>
      </c>
      <c r="C255" s="1" t="s">
        <v>266</v>
      </c>
      <c r="E255" s="1" t="s">
        <v>266</v>
      </c>
      <c r="G255" s="1" t="s">
        <v>699</v>
      </c>
    </row>
    <row r="256" spans="1:7" x14ac:dyDescent="0.3">
      <c r="A256" s="1" t="s">
        <v>240</v>
      </c>
      <c r="C256" s="1" t="s">
        <v>267</v>
      </c>
      <c r="E256" s="1" t="s">
        <v>267</v>
      </c>
      <c r="G256" s="1" t="s">
        <v>240</v>
      </c>
    </row>
    <row r="257" spans="1:7" x14ac:dyDescent="0.3">
      <c r="A257" s="1" t="s">
        <v>241</v>
      </c>
      <c r="C257" s="1" t="s">
        <v>268</v>
      </c>
      <c r="E257" s="1" t="s">
        <v>268</v>
      </c>
      <c r="G257" s="1" t="s">
        <v>241</v>
      </c>
    </row>
    <row r="258" spans="1:7" x14ac:dyDescent="0.3">
      <c r="A258" s="1" t="s">
        <v>242</v>
      </c>
      <c r="C258" s="1" t="s">
        <v>269</v>
      </c>
      <c r="E258" s="1" t="s">
        <v>269</v>
      </c>
      <c r="G258" s="1" t="s">
        <v>242</v>
      </c>
    </row>
    <row r="259" spans="1:7" x14ac:dyDescent="0.3">
      <c r="A259" s="1" t="s">
        <v>243</v>
      </c>
      <c r="G259" s="1" t="s">
        <v>243</v>
      </c>
    </row>
    <row r="260" spans="1:7" x14ac:dyDescent="0.3">
      <c r="A260" s="1" t="s">
        <v>244</v>
      </c>
      <c r="G260" s="1" t="s">
        <v>244</v>
      </c>
    </row>
    <row r="261" spans="1:7" x14ac:dyDescent="0.3">
      <c r="A261" s="1" t="s">
        <v>245</v>
      </c>
      <c r="G261" s="1" t="s">
        <v>245</v>
      </c>
    </row>
    <row r="262" spans="1:7" x14ac:dyDescent="0.3">
      <c r="A262" s="1" t="s">
        <v>246</v>
      </c>
      <c r="G262" s="1" t="s">
        <v>246</v>
      </c>
    </row>
    <row r="263" spans="1:7" x14ac:dyDescent="0.3">
      <c r="A263" s="1" t="s">
        <v>247</v>
      </c>
      <c r="G263" s="1" t="s">
        <v>247</v>
      </c>
    </row>
    <row r="264" spans="1:7" x14ac:dyDescent="0.3">
      <c r="A264" s="1" t="s">
        <v>248</v>
      </c>
      <c r="G264" s="1" t="s">
        <v>248</v>
      </c>
    </row>
    <row r="265" spans="1:7" x14ac:dyDescent="0.3">
      <c r="A265" s="1" t="s">
        <v>249</v>
      </c>
      <c r="G265" s="1" t="s">
        <v>249</v>
      </c>
    </row>
    <row r="266" spans="1:7" x14ac:dyDescent="0.3">
      <c r="A266" s="1" t="s">
        <v>250</v>
      </c>
      <c r="G266" s="1" t="s">
        <v>250</v>
      </c>
    </row>
    <row r="267" spans="1:7" x14ac:dyDescent="0.3">
      <c r="A267" s="1" t="s">
        <v>700</v>
      </c>
      <c r="G267" s="1" t="s">
        <v>700</v>
      </c>
    </row>
    <row r="268" spans="1:7" x14ac:dyDescent="0.3">
      <c r="A268" s="1" t="s">
        <v>701</v>
      </c>
      <c r="G268" s="1" t="s">
        <v>701</v>
      </c>
    </row>
    <row r="269" spans="1:7" x14ac:dyDescent="0.3">
      <c r="A269" s="1" t="s">
        <v>702</v>
      </c>
      <c r="G269" s="1" t="s">
        <v>702</v>
      </c>
    </row>
    <row r="270" spans="1:7" x14ac:dyDescent="0.3">
      <c r="A270" s="1" t="s">
        <v>703</v>
      </c>
      <c r="G270" s="1" t="s">
        <v>703</v>
      </c>
    </row>
    <row r="271" spans="1:7" x14ac:dyDescent="0.3">
      <c r="A271" s="1" t="s">
        <v>251</v>
      </c>
      <c r="G271" s="1" t="s">
        <v>251</v>
      </c>
    </row>
    <row r="272" spans="1:7" x14ac:dyDescent="0.3">
      <c r="A272" s="1" t="s">
        <v>252</v>
      </c>
      <c r="G272" s="1" t="s">
        <v>252</v>
      </c>
    </row>
    <row r="273" spans="1:7" x14ac:dyDescent="0.3">
      <c r="A273" s="1" t="s">
        <v>253</v>
      </c>
      <c r="G273" s="1" t="s">
        <v>253</v>
      </c>
    </row>
    <row r="274" spans="1:7" x14ac:dyDescent="0.3">
      <c r="A274" s="1" t="s">
        <v>254</v>
      </c>
      <c r="G274" s="1" t="s">
        <v>254</v>
      </c>
    </row>
    <row r="275" spans="1:7" x14ac:dyDescent="0.3">
      <c r="A275" s="1" t="s">
        <v>255</v>
      </c>
      <c r="G275" s="1" t="s">
        <v>255</v>
      </c>
    </row>
    <row r="276" spans="1:7" x14ac:dyDescent="0.3">
      <c r="A276" s="1" t="s">
        <v>256</v>
      </c>
      <c r="G276" s="1" t="s">
        <v>256</v>
      </c>
    </row>
    <row r="277" spans="1:7" x14ac:dyDescent="0.3">
      <c r="A277" s="1" t="s">
        <v>257</v>
      </c>
      <c r="G277" s="1" t="s">
        <v>257</v>
      </c>
    </row>
    <row r="278" spans="1:7" x14ac:dyDescent="0.3">
      <c r="A278" s="1" t="s">
        <v>258</v>
      </c>
      <c r="G278" s="1" t="s">
        <v>258</v>
      </c>
    </row>
    <row r="279" spans="1:7" x14ac:dyDescent="0.3">
      <c r="A279" s="1" t="s">
        <v>259</v>
      </c>
      <c r="G279" s="1" t="s">
        <v>259</v>
      </c>
    </row>
    <row r="280" spans="1:7" x14ac:dyDescent="0.3">
      <c r="A280" s="1" t="s">
        <v>260</v>
      </c>
      <c r="G280" s="1" t="s">
        <v>260</v>
      </c>
    </row>
    <row r="281" spans="1:7" x14ac:dyDescent="0.3">
      <c r="A281" s="1" t="s">
        <v>704</v>
      </c>
      <c r="G281" s="1" t="s">
        <v>704</v>
      </c>
    </row>
    <row r="282" spans="1:7" x14ac:dyDescent="0.3">
      <c r="A282" s="1" t="s">
        <v>705</v>
      </c>
      <c r="G282" s="1" t="s">
        <v>705</v>
      </c>
    </row>
    <row r="283" spans="1:7" x14ac:dyDescent="0.3">
      <c r="A283" s="1" t="s">
        <v>706</v>
      </c>
      <c r="G283" s="1" t="s">
        <v>706</v>
      </c>
    </row>
    <row r="284" spans="1:7" x14ac:dyDescent="0.3">
      <c r="A284" s="1" t="s">
        <v>707</v>
      </c>
      <c r="G284" s="1" t="s">
        <v>707</v>
      </c>
    </row>
    <row r="285" spans="1:7" x14ac:dyDescent="0.3">
      <c r="A285" s="1" t="s">
        <v>708</v>
      </c>
      <c r="G285" s="1" t="s">
        <v>708</v>
      </c>
    </row>
    <row r="286" spans="1:7" x14ac:dyDescent="0.3">
      <c r="A286" s="1" t="s">
        <v>261</v>
      </c>
      <c r="G286" s="1" t="s">
        <v>261</v>
      </c>
    </row>
    <row r="287" spans="1:7" x14ac:dyDescent="0.3">
      <c r="A287" s="1" t="s">
        <v>262</v>
      </c>
      <c r="G287" s="1" t="s">
        <v>262</v>
      </c>
    </row>
    <row r="288" spans="1:7" x14ac:dyDescent="0.3">
      <c r="A288" s="1" t="s">
        <v>263</v>
      </c>
      <c r="G288" s="1" t="s">
        <v>263</v>
      </c>
    </row>
    <row r="289" spans="1:7" x14ac:dyDescent="0.3">
      <c r="A289" s="1" t="s">
        <v>264</v>
      </c>
      <c r="G289" s="1" t="s">
        <v>264</v>
      </c>
    </row>
    <row r="290" spans="1:7" x14ac:dyDescent="0.3">
      <c r="A290" s="1" t="s">
        <v>265</v>
      </c>
      <c r="G290" s="1" t="s">
        <v>265</v>
      </c>
    </row>
    <row r="291" spans="1:7" x14ac:dyDescent="0.3">
      <c r="A291" s="1" t="s">
        <v>266</v>
      </c>
      <c r="G291" s="1" t="s">
        <v>266</v>
      </c>
    </row>
    <row r="292" spans="1:7" x14ac:dyDescent="0.3">
      <c r="A292" s="1" t="s">
        <v>267</v>
      </c>
      <c r="G292" s="1" t="s">
        <v>267</v>
      </c>
    </row>
    <row r="293" spans="1:7" x14ac:dyDescent="0.3">
      <c r="A293" s="1" t="s">
        <v>268</v>
      </c>
      <c r="G293" s="1" t="s">
        <v>268</v>
      </c>
    </row>
    <row r="294" spans="1:7" x14ac:dyDescent="0.3">
      <c r="A294" s="1" t="s">
        <v>269</v>
      </c>
      <c r="G294" s="1" t="s">
        <v>269</v>
      </c>
    </row>
    <row r="295" spans="1:7" x14ac:dyDescent="0.3">
      <c r="A295" s="1" t="s">
        <v>709</v>
      </c>
      <c r="G295" s="1" t="s">
        <v>709</v>
      </c>
    </row>
    <row r="296" spans="1:7" x14ac:dyDescent="0.3">
      <c r="A296" s="1" t="s">
        <v>710</v>
      </c>
      <c r="G296" s="1" t="s">
        <v>710</v>
      </c>
    </row>
    <row r="297" spans="1:7" x14ac:dyDescent="0.3">
      <c r="A297" s="1" t="s">
        <v>711</v>
      </c>
      <c r="G297" s="1" t="s">
        <v>711</v>
      </c>
    </row>
    <row r="298" spans="1:7" x14ac:dyDescent="0.3">
      <c r="A298" s="1" t="s">
        <v>712</v>
      </c>
      <c r="G298" s="1" t="s">
        <v>712</v>
      </c>
    </row>
    <row r="299" spans="1:7" x14ac:dyDescent="0.3">
      <c r="A299" s="1" t="s">
        <v>117</v>
      </c>
      <c r="G299" s="1" t="s">
        <v>117</v>
      </c>
    </row>
    <row r="300" spans="1:7" x14ac:dyDescent="0.3">
      <c r="A300" s="1" t="s">
        <v>118</v>
      </c>
      <c r="G300" s="1" t="s">
        <v>118</v>
      </c>
    </row>
    <row r="301" spans="1:7" x14ac:dyDescent="0.3">
      <c r="A301" s="1" t="s">
        <v>119</v>
      </c>
      <c r="G301" s="1" t="s">
        <v>119</v>
      </c>
    </row>
    <row r="302" spans="1:7" x14ac:dyDescent="0.3">
      <c r="A302" s="1" t="s">
        <v>120</v>
      </c>
      <c r="G302" s="1" t="s">
        <v>120</v>
      </c>
    </row>
    <row r="303" spans="1:7" x14ac:dyDescent="0.3">
      <c r="A303" s="1" t="s">
        <v>121</v>
      </c>
      <c r="G303" s="1" t="s">
        <v>121</v>
      </c>
    </row>
    <row r="304" spans="1:7" x14ac:dyDescent="0.3">
      <c r="A304" s="1" t="s">
        <v>122</v>
      </c>
      <c r="G304" s="1" t="s">
        <v>122</v>
      </c>
    </row>
    <row r="305" spans="1:7" x14ac:dyDescent="0.3">
      <c r="A305" s="1" t="s">
        <v>123</v>
      </c>
      <c r="G305" s="1" t="s">
        <v>123</v>
      </c>
    </row>
    <row r="306" spans="1:7" x14ac:dyDescent="0.3">
      <c r="A306" s="1" t="s">
        <v>124</v>
      </c>
      <c r="G306" s="1" t="s">
        <v>124</v>
      </c>
    </row>
    <row r="307" spans="1:7" x14ac:dyDescent="0.3">
      <c r="A307" s="1" t="s">
        <v>125</v>
      </c>
      <c r="G307" s="1" t="s">
        <v>125</v>
      </c>
    </row>
    <row r="308" spans="1:7" x14ac:dyDescent="0.3">
      <c r="A308" s="1" t="s">
        <v>126</v>
      </c>
      <c r="G308" s="1" t="s">
        <v>126</v>
      </c>
    </row>
    <row r="309" spans="1:7" x14ac:dyDescent="0.3">
      <c r="A309" s="1" t="s">
        <v>127</v>
      </c>
      <c r="G309" s="1" t="s">
        <v>127</v>
      </c>
    </row>
    <row r="310" spans="1:7" x14ac:dyDescent="0.3">
      <c r="A310" s="1" t="s">
        <v>713</v>
      </c>
      <c r="G310" s="1" t="s">
        <v>713</v>
      </c>
    </row>
    <row r="311" spans="1:7" x14ac:dyDescent="0.3">
      <c r="A311" s="1" t="s">
        <v>714</v>
      </c>
      <c r="G311" s="1" t="s">
        <v>714</v>
      </c>
    </row>
    <row r="312" spans="1:7" x14ac:dyDescent="0.3">
      <c r="A312" s="1" t="s">
        <v>715</v>
      </c>
      <c r="G312" s="1" t="s">
        <v>715</v>
      </c>
    </row>
    <row r="313" spans="1:7" x14ac:dyDescent="0.3">
      <c r="A313" s="1" t="s">
        <v>716</v>
      </c>
      <c r="G313" s="1" t="s">
        <v>716</v>
      </c>
    </row>
    <row r="314" spans="1:7" x14ac:dyDescent="0.3">
      <c r="A314" s="1" t="s">
        <v>128</v>
      </c>
      <c r="G314" s="1" t="s">
        <v>128</v>
      </c>
    </row>
    <row r="315" spans="1:7" x14ac:dyDescent="0.3">
      <c r="A315" s="1" t="s">
        <v>717</v>
      </c>
      <c r="G315" s="1" t="s">
        <v>717</v>
      </c>
    </row>
    <row r="316" spans="1:7" x14ac:dyDescent="0.3">
      <c r="A316" s="1" t="s">
        <v>129</v>
      </c>
      <c r="G316" s="1" t="s">
        <v>129</v>
      </c>
    </row>
    <row r="317" spans="1:7" x14ac:dyDescent="0.3">
      <c r="A317" s="1" t="s">
        <v>130</v>
      </c>
      <c r="G317" s="1" t="s">
        <v>130</v>
      </c>
    </row>
    <row r="318" spans="1:7" x14ac:dyDescent="0.3">
      <c r="A318" s="1" t="s">
        <v>131</v>
      </c>
      <c r="G318" s="1" t="s">
        <v>131</v>
      </c>
    </row>
    <row r="319" spans="1:7" x14ac:dyDescent="0.3">
      <c r="A319" s="1" t="s">
        <v>132</v>
      </c>
      <c r="G319" s="1" t="s">
        <v>132</v>
      </c>
    </row>
    <row r="320" spans="1:7" x14ac:dyDescent="0.3">
      <c r="A320" s="1" t="s">
        <v>133</v>
      </c>
      <c r="G320" s="1" t="s">
        <v>133</v>
      </c>
    </row>
    <row r="321" spans="1:7" x14ac:dyDescent="0.3">
      <c r="A321" s="1" t="s">
        <v>134</v>
      </c>
      <c r="G321" s="1" t="s">
        <v>134</v>
      </c>
    </row>
    <row r="322" spans="1:7" x14ac:dyDescent="0.3">
      <c r="A322" s="1" t="s">
        <v>135</v>
      </c>
      <c r="G322" s="1" t="s">
        <v>135</v>
      </c>
    </row>
    <row r="323" spans="1:7" x14ac:dyDescent="0.3">
      <c r="A323" s="1" t="s">
        <v>136</v>
      </c>
      <c r="G323" s="1" t="s">
        <v>136</v>
      </c>
    </row>
    <row r="324" spans="1:7" x14ac:dyDescent="0.3">
      <c r="A324" s="1" t="s">
        <v>137</v>
      </c>
      <c r="G324" s="1" t="s">
        <v>137</v>
      </c>
    </row>
    <row r="325" spans="1:7" x14ac:dyDescent="0.3">
      <c r="A325" s="1" t="s">
        <v>718</v>
      </c>
      <c r="G325" s="1" t="s">
        <v>718</v>
      </c>
    </row>
    <row r="326" spans="1:7" x14ac:dyDescent="0.3">
      <c r="A326" s="1" t="s">
        <v>719</v>
      </c>
      <c r="G326" s="1" t="s">
        <v>719</v>
      </c>
    </row>
    <row r="327" spans="1:7" x14ac:dyDescent="0.3">
      <c r="A327" s="1" t="s">
        <v>720</v>
      </c>
      <c r="G327" s="1" t="s">
        <v>720</v>
      </c>
    </row>
    <row r="328" spans="1:7" x14ac:dyDescent="0.3">
      <c r="A328" s="1" t="s">
        <v>721</v>
      </c>
      <c r="G328" s="1" t="s">
        <v>721</v>
      </c>
    </row>
    <row r="329" spans="1:7" x14ac:dyDescent="0.3">
      <c r="A329" s="1" t="s">
        <v>138</v>
      </c>
      <c r="G329" s="1" t="s">
        <v>138</v>
      </c>
    </row>
    <row r="330" spans="1:7" x14ac:dyDescent="0.3">
      <c r="A330" s="1" t="s">
        <v>139</v>
      </c>
      <c r="G330" s="1" t="s">
        <v>139</v>
      </c>
    </row>
    <row r="331" spans="1:7" x14ac:dyDescent="0.3">
      <c r="A331" s="1" t="s">
        <v>140</v>
      </c>
      <c r="G331" s="1" t="s">
        <v>140</v>
      </c>
    </row>
    <row r="332" spans="1:7" x14ac:dyDescent="0.3">
      <c r="A332" s="1" t="s">
        <v>141</v>
      </c>
      <c r="G332" s="1" t="s">
        <v>141</v>
      </c>
    </row>
    <row r="333" spans="1:7" x14ac:dyDescent="0.3">
      <c r="A333" s="1" t="s">
        <v>142</v>
      </c>
      <c r="G333" s="1" t="s">
        <v>142</v>
      </c>
    </row>
    <row r="334" spans="1:7" x14ac:dyDescent="0.3">
      <c r="A334" s="1" t="s">
        <v>143</v>
      </c>
      <c r="G334" s="1" t="s">
        <v>143</v>
      </c>
    </row>
    <row r="335" spans="1:7" x14ac:dyDescent="0.3">
      <c r="A335" s="1" t="s">
        <v>144</v>
      </c>
      <c r="G335" s="1" t="s">
        <v>144</v>
      </c>
    </row>
    <row r="336" spans="1:7" x14ac:dyDescent="0.3">
      <c r="A336" s="1" t="s">
        <v>145</v>
      </c>
      <c r="G336" s="1" t="s">
        <v>145</v>
      </c>
    </row>
    <row r="337" spans="1:7" x14ac:dyDescent="0.3">
      <c r="A337" s="1" t="s">
        <v>146</v>
      </c>
      <c r="G337" s="1" t="s">
        <v>146</v>
      </c>
    </row>
    <row r="338" spans="1:7" x14ac:dyDescent="0.3">
      <c r="A338" s="1" t="s">
        <v>147</v>
      </c>
      <c r="G338" s="1" t="s">
        <v>147</v>
      </c>
    </row>
    <row r="339" spans="1:7" x14ac:dyDescent="0.3">
      <c r="A339" s="1" t="s">
        <v>148</v>
      </c>
      <c r="G339" s="1" t="s">
        <v>148</v>
      </c>
    </row>
    <row r="340" spans="1:7" x14ac:dyDescent="0.3">
      <c r="A340" s="1" t="s">
        <v>722</v>
      </c>
      <c r="G340" s="1" t="s">
        <v>722</v>
      </c>
    </row>
    <row r="341" spans="1:7" x14ac:dyDescent="0.3">
      <c r="A341" s="1" t="s">
        <v>723</v>
      </c>
      <c r="G341" s="1" t="s">
        <v>723</v>
      </c>
    </row>
    <row r="342" spans="1:7" x14ac:dyDescent="0.3">
      <c r="A342" s="1" t="s">
        <v>724</v>
      </c>
      <c r="G342" s="1" t="s">
        <v>724</v>
      </c>
    </row>
    <row r="343" spans="1:7" x14ac:dyDescent="0.3">
      <c r="A343" s="1" t="s">
        <v>725</v>
      </c>
      <c r="G343" s="1" t="s">
        <v>725</v>
      </c>
    </row>
    <row r="344" spans="1:7" x14ac:dyDescent="0.3">
      <c r="A344" s="1" t="s">
        <v>149</v>
      </c>
      <c r="G344" s="1" t="s">
        <v>149</v>
      </c>
    </row>
    <row r="345" spans="1:7" x14ac:dyDescent="0.3">
      <c r="A345" s="1" t="s">
        <v>150</v>
      </c>
      <c r="G345" s="1" t="s">
        <v>150</v>
      </c>
    </row>
    <row r="346" spans="1:7" x14ac:dyDescent="0.3">
      <c r="A346" s="1" t="s">
        <v>151</v>
      </c>
      <c r="G346" s="1" t="s">
        <v>151</v>
      </c>
    </row>
    <row r="347" spans="1:7" x14ac:dyDescent="0.3">
      <c r="A347" s="1" t="s">
        <v>152</v>
      </c>
      <c r="G347" s="1" t="s">
        <v>152</v>
      </c>
    </row>
    <row r="348" spans="1:7" x14ac:dyDescent="0.3">
      <c r="A348" s="1" t="s">
        <v>153</v>
      </c>
      <c r="G348" s="1" t="s">
        <v>153</v>
      </c>
    </row>
    <row r="349" spans="1:7" x14ac:dyDescent="0.3">
      <c r="A349" s="1" t="s">
        <v>154</v>
      </c>
      <c r="G349" s="1" t="s">
        <v>154</v>
      </c>
    </row>
    <row r="350" spans="1:7" x14ac:dyDescent="0.3">
      <c r="A350" s="1" t="s">
        <v>155</v>
      </c>
      <c r="G350" s="1" t="s">
        <v>155</v>
      </c>
    </row>
    <row r="351" spans="1:7" x14ac:dyDescent="0.3">
      <c r="A351" s="1" t="s">
        <v>156</v>
      </c>
      <c r="G351" s="1" t="s">
        <v>156</v>
      </c>
    </row>
    <row r="352" spans="1:7" x14ac:dyDescent="0.3">
      <c r="A352" s="1" t="s">
        <v>157</v>
      </c>
      <c r="G352" s="1" t="s">
        <v>157</v>
      </c>
    </row>
    <row r="353" spans="1:7" x14ac:dyDescent="0.3">
      <c r="A353" s="1" t="s">
        <v>158</v>
      </c>
      <c r="G353" s="1" t="s">
        <v>158</v>
      </c>
    </row>
    <row r="354" spans="1:7" x14ac:dyDescent="0.3">
      <c r="A354" s="1" t="s">
        <v>726</v>
      </c>
      <c r="G354" s="1" t="s">
        <v>726</v>
      </c>
    </row>
    <row r="355" spans="1:7" x14ac:dyDescent="0.3">
      <c r="A355" s="1" t="s">
        <v>727</v>
      </c>
      <c r="G355" s="1" t="s">
        <v>727</v>
      </c>
    </row>
    <row r="356" spans="1:7" x14ac:dyDescent="0.3">
      <c r="A356" s="1" t="s">
        <v>728</v>
      </c>
      <c r="G356" s="1" t="s">
        <v>728</v>
      </c>
    </row>
    <row r="357" spans="1:7" x14ac:dyDescent="0.3">
      <c r="A357" s="1" t="s">
        <v>729</v>
      </c>
      <c r="G357" s="1" t="s">
        <v>729</v>
      </c>
    </row>
    <row r="358" spans="1:7" x14ac:dyDescent="0.3">
      <c r="A358" s="1" t="s">
        <v>730</v>
      </c>
      <c r="G358" s="1" t="s">
        <v>730</v>
      </c>
    </row>
    <row r="359" spans="1:7" x14ac:dyDescent="0.3">
      <c r="A359" s="1" t="s">
        <v>159</v>
      </c>
      <c r="G359" s="1" t="s">
        <v>159</v>
      </c>
    </row>
    <row r="360" spans="1:7" x14ac:dyDescent="0.3">
      <c r="A360" s="1" t="s">
        <v>160</v>
      </c>
      <c r="G360" s="1" t="s">
        <v>160</v>
      </c>
    </row>
    <row r="361" spans="1:7" x14ac:dyDescent="0.3">
      <c r="A361" s="1" t="s">
        <v>161</v>
      </c>
      <c r="G361" s="1" t="s">
        <v>161</v>
      </c>
    </row>
    <row r="362" spans="1:7" x14ac:dyDescent="0.3">
      <c r="A362" s="1" t="s">
        <v>162</v>
      </c>
      <c r="G362" s="1" t="s">
        <v>162</v>
      </c>
    </row>
    <row r="363" spans="1:7" x14ac:dyDescent="0.3">
      <c r="A363" s="1" t="s">
        <v>163</v>
      </c>
      <c r="G363" s="1" t="s">
        <v>163</v>
      </c>
    </row>
    <row r="364" spans="1:7" x14ac:dyDescent="0.3">
      <c r="A364" s="1" t="s">
        <v>164</v>
      </c>
      <c r="G364" s="1" t="s">
        <v>164</v>
      </c>
    </row>
    <row r="365" spans="1:7" x14ac:dyDescent="0.3">
      <c r="A365" s="1" t="s">
        <v>165</v>
      </c>
      <c r="G365" s="1" t="s">
        <v>165</v>
      </c>
    </row>
    <row r="366" spans="1:7" x14ac:dyDescent="0.3">
      <c r="A366" s="1" t="s">
        <v>166</v>
      </c>
      <c r="G366" s="1" t="s">
        <v>166</v>
      </c>
    </row>
    <row r="367" spans="1:7" x14ac:dyDescent="0.3">
      <c r="A367" s="1" t="s">
        <v>167</v>
      </c>
      <c r="G367" s="1" t="s">
        <v>167</v>
      </c>
    </row>
    <row r="368" spans="1:7" x14ac:dyDescent="0.3">
      <c r="A368" s="1" t="s">
        <v>731</v>
      </c>
      <c r="G368" s="1" t="s">
        <v>731</v>
      </c>
    </row>
    <row r="369" spans="1:7" x14ac:dyDescent="0.3">
      <c r="A369" s="1" t="s">
        <v>732</v>
      </c>
      <c r="G369" s="1" t="s">
        <v>732</v>
      </c>
    </row>
    <row r="370" spans="1:7" x14ac:dyDescent="0.3">
      <c r="A370" s="1" t="s">
        <v>733</v>
      </c>
      <c r="G370" s="1" t="s">
        <v>733</v>
      </c>
    </row>
    <row r="371" spans="1:7" x14ac:dyDescent="0.3">
      <c r="A371" s="1" t="s">
        <v>734</v>
      </c>
      <c r="G371" s="1" t="s">
        <v>734</v>
      </c>
    </row>
    <row r="372" spans="1:7" x14ac:dyDescent="0.3">
      <c r="A372" s="1" t="s">
        <v>735</v>
      </c>
      <c r="G372" s="1" t="s">
        <v>735</v>
      </c>
    </row>
    <row r="373" spans="1:7" x14ac:dyDescent="0.3">
      <c r="A373" s="1" t="s">
        <v>736</v>
      </c>
      <c r="G373" s="1" t="s">
        <v>736</v>
      </c>
    </row>
    <row r="374" spans="1:7" x14ac:dyDescent="0.3">
      <c r="A374" s="1" t="s">
        <v>737</v>
      </c>
      <c r="G374" s="1" t="s">
        <v>737</v>
      </c>
    </row>
    <row r="375" spans="1:7" x14ac:dyDescent="0.3">
      <c r="A375" s="1" t="s">
        <v>738</v>
      </c>
      <c r="G375" s="1" t="s">
        <v>738</v>
      </c>
    </row>
    <row r="376" spans="1:7" x14ac:dyDescent="0.3">
      <c r="A376" s="1" t="s">
        <v>739</v>
      </c>
      <c r="G376" s="1" t="s">
        <v>739</v>
      </c>
    </row>
    <row r="377" spans="1:7" x14ac:dyDescent="0.3">
      <c r="A377" s="1" t="s">
        <v>740</v>
      </c>
      <c r="G377" s="1" t="s">
        <v>740</v>
      </c>
    </row>
    <row r="378" spans="1:7" x14ac:dyDescent="0.3">
      <c r="A378" s="1" t="s">
        <v>741</v>
      </c>
      <c r="G378" s="1" t="s">
        <v>741</v>
      </c>
    </row>
    <row r="379" spans="1:7" x14ac:dyDescent="0.3">
      <c r="A379" s="1" t="s">
        <v>742</v>
      </c>
      <c r="G379" s="1" t="s">
        <v>742</v>
      </c>
    </row>
    <row r="380" spans="1:7" x14ac:dyDescent="0.3">
      <c r="A380" s="1" t="s">
        <v>743</v>
      </c>
      <c r="G380" s="1" t="s">
        <v>743</v>
      </c>
    </row>
    <row r="381" spans="1:7" x14ac:dyDescent="0.3">
      <c r="A381" s="1" t="s">
        <v>744</v>
      </c>
      <c r="G381" s="1" t="s">
        <v>744</v>
      </c>
    </row>
    <row r="382" spans="1:7" x14ac:dyDescent="0.3">
      <c r="A382" s="1" t="s">
        <v>745</v>
      </c>
      <c r="G382" s="1" t="s">
        <v>745</v>
      </c>
    </row>
    <row r="383" spans="1:7" x14ac:dyDescent="0.3">
      <c r="A383" s="1" t="s">
        <v>746</v>
      </c>
      <c r="G383" s="1" t="s">
        <v>746</v>
      </c>
    </row>
    <row r="384" spans="1:7" x14ac:dyDescent="0.3">
      <c r="A384" s="1" t="s">
        <v>747</v>
      </c>
      <c r="G384" s="1" t="s">
        <v>747</v>
      </c>
    </row>
    <row r="385" spans="1:7" x14ac:dyDescent="0.3">
      <c r="A385" s="1" t="s">
        <v>748</v>
      </c>
      <c r="G385" s="1" t="s">
        <v>748</v>
      </c>
    </row>
    <row r="386" spans="1:7" x14ac:dyDescent="0.3">
      <c r="A386" s="1" t="s">
        <v>749</v>
      </c>
      <c r="G386" s="1" t="s">
        <v>749</v>
      </c>
    </row>
    <row r="387" spans="1:7" x14ac:dyDescent="0.3">
      <c r="A387" s="1" t="s">
        <v>750</v>
      </c>
      <c r="G387" s="1" t="s">
        <v>750</v>
      </c>
    </row>
    <row r="388" spans="1:7" x14ac:dyDescent="0.3">
      <c r="A388" s="1" t="s">
        <v>751</v>
      </c>
      <c r="G388" s="1" t="s">
        <v>751</v>
      </c>
    </row>
    <row r="389" spans="1:7" x14ac:dyDescent="0.3">
      <c r="A389" s="1" t="s">
        <v>752</v>
      </c>
      <c r="G389" s="1" t="s">
        <v>752</v>
      </c>
    </row>
    <row r="390" spans="1:7" x14ac:dyDescent="0.3">
      <c r="A390" s="1" t="s">
        <v>753</v>
      </c>
      <c r="G390" s="1" t="s">
        <v>753</v>
      </c>
    </row>
    <row r="391" spans="1:7" x14ac:dyDescent="0.3">
      <c r="A391" s="1" t="s">
        <v>754</v>
      </c>
      <c r="G391" s="1" t="s">
        <v>754</v>
      </c>
    </row>
    <row r="392" spans="1:7" x14ac:dyDescent="0.3">
      <c r="A392" s="1" t="s">
        <v>755</v>
      </c>
      <c r="G392" s="1" t="s">
        <v>755</v>
      </c>
    </row>
    <row r="393" spans="1:7" x14ac:dyDescent="0.3">
      <c r="A393" s="1" t="s">
        <v>756</v>
      </c>
      <c r="G393" s="1" t="s">
        <v>756</v>
      </c>
    </row>
    <row r="394" spans="1:7" x14ac:dyDescent="0.3">
      <c r="A394" s="1" t="s">
        <v>757</v>
      </c>
      <c r="G394" s="1" t="s">
        <v>757</v>
      </c>
    </row>
    <row r="395" spans="1:7" x14ac:dyDescent="0.3">
      <c r="A395" s="1" t="s">
        <v>758</v>
      </c>
      <c r="G395" s="1" t="s">
        <v>758</v>
      </c>
    </row>
    <row r="396" spans="1:7" x14ac:dyDescent="0.3">
      <c r="A396" s="1" t="s">
        <v>759</v>
      </c>
      <c r="G396" s="1" t="s">
        <v>759</v>
      </c>
    </row>
    <row r="397" spans="1:7" x14ac:dyDescent="0.3">
      <c r="A397" s="1" t="s">
        <v>760</v>
      </c>
      <c r="G397" s="1" t="s">
        <v>760</v>
      </c>
    </row>
    <row r="398" spans="1:7" x14ac:dyDescent="0.3">
      <c r="A398" s="1" t="s">
        <v>761</v>
      </c>
      <c r="G398" s="1" t="s">
        <v>761</v>
      </c>
    </row>
    <row r="399" spans="1:7" x14ac:dyDescent="0.3">
      <c r="A399" s="1" t="s">
        <v>762</v>
      </c>
      <c r="G399" s="1" t="s">
        <v>762</v>
      </c>
    </row>
    <row r="400" spans="1:7" x14ac:dyDescent="0.3">
      <c r="A400" s="1" t="s">
        <v>763</v>
      </c>
      <c r="G400" s="1" t="s">
        <v>763</v>
      </c>
    </row>
    <row r="401" spans="1:7" x14ac:dyDescent="0.3">
      <c r="A401" s="1" t="s">
        <v>764</v>
      </c>
      <c r="G401" s="1" t="s">
        <v>764</v>
      </c>
    </row>
    <row r="402" spans="1:7" x14ac:dyDescent="0.3">
      <c r="A402" s="1" t="s">
        <v>765</v>
      </c>
      <c r="G402" s="1" t="s">
        <v>765</v>
      </c>
    </row>
    <row r="403" spans="1:7" x14ac:dyDescent="0.3">
      <c r="A403" s="1" t="s">
        <v>766</v>
      </c>
      <c r="G403" s="1" t="s">
        <v>766</v>
      </c>
    </row>
    <row r="404" spans="1:7" x14ac:dyDescent="0.3">
      <c r="A404" s="1" t="s">
        <v>767</v>
      </c>
      <c r="G404" s="1" t="s">
        <v>767</v>
      </c>
    </row>
    <row r="405" spans="1:7" x14ac:dyDescent="0.3">
      <c r="A405" s="1" t="s">
        <v>768</v>
      </c>
      <c r="G405" s="1" t="s">
        <v>768</v>
      </c>
    </row>
    <row r="406" spans="1:7" x14ac:dyDescent="0.3">
      <c r="A406" s="1" t="s">
        <v>769</v>
      </c>
      <c r="G406" s="1" t="s">
        <v>769</v>
      </c>
    </row>
    <row r="407" spans="1:7" x14ac:dyDescent="0.3">
      <c r="A407" s="1" t="s">
        <v>770</v>
      </c>
      <c r="G407" s="1" t="s">
        <v>770</v>
      </c>
    </row>
    <row r="408" spans="1:7" x14ac:dyDescent="0.3">
      <c r="A408" s="1" t="s">
        <v>771</v>
      </c>
      <c r="G408" s="1" t="s">
        <v>771</v>
      </c>
    </row>
    <row r="409" spans="1:7" x14ac:dyDescent="0.3">
      <c r="A409" s="1" t="s">
        <v>772</v>
      </c>
      <c r="G409" s="1" t="s">
        <v>772</v>
      </c>
    </row>
    <row r="410" spans="1:7" x14ac:dyDescent="0.3">
      <c r="A410" s="1" t="s">
        <v>773</v>
      </c>
      <c r="G410" s="1" t="s">
        <v>773</v>
      </c>
    </row>
    <row r="411" spans="1:7" x14ac:dyDescent="0.3">
      <c r="A411" s="1" t="s">
        <v>774</v>
      </c>
      <c r="G411" s="1" t="s">
        <v>774</v>
      </c>
    </row>
    <row r="412" spans="1:7" x14ac:dyDescent="0.3">
      <c r="A412" s="1" t="s">
        <v>775</v>
      </c>
      <c r="G412" s="1" t="s">
        <v>775</v>
      </c>
    </row>
    <row r="413" spans="1:7" x14ac:dyDescent="0.3">
      <c r="A413" s="1" t="s">
        <v>776</v>
      </c>
      <c r="G413" s="1" t="s">
        <v>776</v>
      </c>
    </row>
    <row r="414" spans="1:7" x14ac:dyDescent="0.3">
      <c r="A414" s="1" t="s">
        <v>777</v>
      </c>
      <c r="G414" s="1" t="s">
        <v>777</v>
      </c>
    </row>
    <row r="415" spans="1:7" x14ac:dyDescent="0.3">
      <c r="A415" s="1" t="s">
        <v>778</v>
      </c>
      <c r="G415" s="1" t="s">
        <v>778</v>
      </c>
    </row>
    <row r="416" spans="1:7" x14ac:dyDescent="0.3">
      <c r="A416" s="1" t="s">
        <v>779</v>
      </c>
      <c r="G416" s="1" t="s">
        <v>779</v>
      </c>
    </row>
    <row r="417" spans="1:7" x14ac:dyDescent="0.3">
      <c r="A417" s="1" t="s">
        <v>780</v>
      </c>
      <c r="G417" s="1" t="s">
        <v>780</v>
      </c>
    </row>
    <row r="418" spans="1:7" x14ac:dyDescent="0.3">
      <c r="A418" s="1" t="s">
        <v>781</v>
      </c>
      <c r="G418" s="1" t="s">
        <v>781</v>
      </c>
    </row>
    <row r="419" spans="1:7" x14ac:dyDescent="0.3">
      <c r="A419" s="1" t="s">
        <v>782</v>
      </c>
      <c r="G419" s="1" t="s">
        <v>782</v>
      </c>
    </row>
    <row r="420" spans="1:7" x14ac:dyDescent="0.3">
      <c r="A420" s="1" t="s">
        <v>783</v>
      </c>
      <c r="G420" s="1" t="s">
        <v>783</v>
      </c>
    </row>
    <row r="421" spans="1:7" x14ac:dyDescent="0.3">
      <c r="A421" s="1" t="s">
        <v>784</v>
      </c>
      <c r="G421" s="1" t="s">
        <v>784</v>
      </c>
    </row>
    <row r="422" spans="1:7" x14ac:dyDescent="0.3">
      <c r="A422" s="1" t="s">
        <v>785</v>
      </c>
      <c r="G422" s="1" t="s">
        <v>785</v>
      </c>
    </row>
    <row r="423" spans="1:7" x14ac:dyDescent="0.3">
      <c r="A423" s="1" t="s">
        <v>786</v>
      </c>
      <c r="G423" s="1" t="s">
        <v>786</v>
      </c>
    </row>
    <row r="424" spans="1:7" x14ac:dyDescent="0.3">
      <c r="A424" s="1" t="s">
        <v>787</v>
      </c>
      <c r="G424" s="1" t="s">
        <v>787</v>
      </c>
    </row>
    <row r="425" spans="1:7" x14ac:dyDescent="0.3">
      <c r="A425" s="1" t="s">
        <v>788</v>
      </c>
      <c r="G425" s="1" t="s">
        <v>788</v>
      </c>
    </row>
    <row r="426" spans="1:7" x14ac:dyDescent="0.3">
      <c r="A426" s="1" t="s">
        <v>789</v>
      </c>
      <c r="G426" s="1" t="s">
        <v>789</v>
      </c>
    </row>
    <row r="427" spans="1:7" x14ac:dyDescent="0.3">
      <c r="A427" s="1" t="s">
        <v>790</v>
      </c>
      <c r="G427" s="1" t="s">
        <v>790</v>
      </c>
    </row>
    <row r="428" spans="1:7" x14ac:dyDescent="0.3">
      <c r="A428" s="1" t="s">
        <v>791</v>
      </c>
      <c r="G428" s="1" t="s">
        <v>791</v>
      </c>
    </row>
    <row r="429" spans="1:7" x14ac:dyDescent="0.3">
      <c r="A429" s="1" t="s">
        <v>792</v>
      </c>
      <c r="G429" s="1" t="s">
        <v>792</v>
      </c>
    </row>
    <row r="430" spans="1:7" x14ac:dyDescent="0.3">
      <c r="A430" s="1" t="s">
        <v>793</v>
      </c>
      <c r="G430" s="1" t="s">
        <v>793</v>
      </c>
    </row>
    <row r="431" spans="1:7" x14ac:dyDescent="0.3">
      <c r="A431" s="1" t="s">
        <v>794</v>
      </c>
      <c r="G431" s="1" t="s">
        <v>794</v>
      </c>
    </row>
    <row r="432" spans="1:7" x14ac:dyDescent="0.3">
      <c r="A432" s="1" t="s">
        <v>795</v>
      </c>
      <c r="G432" s="1" t="s">
        <v>795</v>
      </c>
    </row>
    <row r="433" spans="1:7" x14ac:dyDescent="0.3">
      <c r="A433" s="1" t="s">
        <v>796</v>
      </c>
      <c r="G433" s="1" t="s">
        <v>796</v>
      </c>
    </row>
    <row r="434" spans="1:7" x14ac:dyDescent="0.3">
      <c r="A434" s="1" t="s">
        <v>797</v>
      </c>
      <c r="G434" s="1" t="s">
        <v>797</v>
      </c>
    </row>
    <row r="435" spans="1:7" x14ac:dyDescent="0.3">
      <c r="A435" s="1" t="s">
        <v>798</v>
      </c>
      <c r="G435" s="1" t="s">
        <v>798</v>
      </c>
    </row>
    <row r="436" spans="1:7" x14ac:dyDescent="0.3">
      <c r="A436" s="1" t="s">
        <v>799</v>
      </c>
      <c r="G436" s="1" t="s">
        <v>799</v>
      </c>
    </row>
    <row r="437" spans="1:7" x14ac:dyDescent="0.3">
      <c r="A437" s="1" t="s">
        <v>800</v>
      </c>
      <c r="G437" s="1" t="s">
        <v>800</v>
      </c>
    </row>
    <row r="438" spans="1:7" x14ac:dyDescent="0.3">
      <c r="A438" s="1" t="s">
        <v>801</v>
      </c>
      <c r="G438" s="1" t="s">
        <v>801</v>
      </c>
    </row>
    <row r="439" spans="1:7" x14ac:dyDescent="0.3">
      <c r="A439" s="1" t="s">
        <v>802</v>
      </c>
      <c r="G439" s="1" t="s">
        <v>802</v>
      </c>
    </row>
    <row r="440" spans="1:7" x14ac:dyDescent="0.3">
      <c r="A440" s="1" t="s">
        <v>803</v>
      </c>
      <c r="G440" s="1" t="s">
        <v>803</v>
      </c>
    </row>
    <row r="441" spans="1:7" x14ac:dyDescent="0.3">
      <c r="A441" s="1" t="s">
        <v>804</v>
      </c>
      <c r="G441" s="1" t="s">
        <v>804</v>
      </c>
    </row>
    <row r="442" spans="1:7" x14ac:dyDescent="0.3">
      <c r="A442" s="1" t="s">
        <v>805</v>
      </c>
      <c r="G442" s="1" t="s">
        <v>805</v>
      </c>
    </row>
    <row r="443" spans="1:7" x14ac:dyDescent="0.3">
      <c r="A443" s="1" t="s">
        <v>806</v>
      </c>
      <c r="G443" s="1" t="s">
        <v>806</v>
      </c>
    </row>
    <row r="444" spans="1:7" x14ac:dyDescent="0.3">
      <c r="A444" s="1" t="s">
        <v>807</v>
      </c>
      <c r="G444" s="1" t="s">
        <v>807</v>
      </c>
    </row>
    <row r="445" spans="1:7" x14ac:dyDescent="0.3">
      <c r="A445" s="1" t="s">
        <v>808</v>
      </c>
      <c r="G445" s="1" t="s">
        <v>808</v>
      </c>
    </row>
    <row r="446" spans="1:7" x14ac:dyDescent="0.3">
      <c r="A446" s="1" t="s">
        <v>809</v>
      </c>
      <c r="G446" s="1" t="s">
        <v>809</v>
      </c>
    </row>
    <row r="447" spans="1:7" x14ac:dyDescent="0.3">
      <c r="A447" s="1" t="s">
        <v>810</v>
      </c>
      <c r="G447" s="1" t="s">
        <v>810</v>
      </c>
    </row>
    <row r="448" spans="1:7" x14ac:dyDescent="0.3">
      <c r="A448" s="1" t="s">
        <v>811</v>
      </c>
      <c r="G448" s="1" t="s">
        <v>811</v>
      </c>
    </row>
    <row r="449" spans="1:7" x14ac:dyDescent="0.3">
      <c r="A449" s="1" t="s">
        <v>812</v>
      </c>
      <c r="G449" s="1" t="s">
        <v>812</v>
      </c>
    </row>
    <row r="450" spans="1:7" x14ac:dyDescent="0.3">
      <c r="A450" s="1" t="s">
        <v>813</v>
      </c>
      <c r="G450" s="1" t="s">
        <v>813</v>
      </c>
    </row>
    <row r="451" spans="1:7" x14ac:dyDescent="0.3">
      <c r="A451" s="1" t="s">
        <v>814</v>
      </c>
      <c r="G451" s="1" t="s">
        <v>814</v>
      </c>
    </row>
    <row r="452" spans="1:7" x14ac:dyDescent="0.3">
      <c r="A452" s="1" t="s">
        <v>815</v>
      </c>
      <c r="G452" s="1" t="s">
        <v>815</v>
      </c>
    </row>
    <row r="453" spans="1:7" x14ac:dyDescent="0.3">
      <c r="A453" s="1" t="s">
        <v>816</v>
      </c>
      <c r="G453" s="1" t="s">
        <v>816</v>
      </c>
    </row>
    <row r="454" spans="1:7" x14ac:dyDescent="0.3">
      <c r="A454" s="1" t="s">
        <v>817</v>
      </c>
      <c r="G454" s="1" t="s">
        <v>817</v>
      </c>
    </row>
    <row r="455" spans="1:7" x14ac:dyDescent="0.3">
      <c r="A455" s="1" t="s">
        <v>818</v>
      </c>
      <c r="G455" s="1" t="s">
        <v>818</v>
      </c>
    </row>
    <row r="456" spans="1:7" x14ac:dyDescent="0.3">
      <c r="A456" s="1" t="s">
        <v>819</v>
      </c>
      <c r="G456" s="1" t="s">
        <v>819</v>
      </c>
    </row>
    <row r="457" spans="1:7" x14ac:dyDescent="0.3">
      <c r="A457" s="1" t="s">
        <v>820</v>
      </c>
      <c r="G457" s="1" t="s">
        <v>820</v>
      </c>
    </row>
    <row r="458" spans="1:7" x14ac:dyDescent="0.3">
      <c r="A458" s="1" t="s">
        <v>821</v>
      </c>
      <c r="G458" s="1" t="s">
        <v>821</v>
      </c>
    </row>
    <row r="459" spans="1:7" x14ac:dyDescent="0.3">
      <c r="A459" s="1" t="s">
        <v>822</v>
      </c>
      <c r="G459" s="1" t="s">
        <v>822</v>
      </c>
    </row>
    <row r="460" spans="1:7" x14ac:dyDescent="0.3">
      <c r="A460" s="1" t="s">
        <v>823</v>
      </c>
      <c r="G460" s="1" t="s">
        <v>823</v>
      </c>
    </row>
    <row r="461" spans="1:7" x14ac:dyDescent="0.3">
      <c r="A461" s="1" t="s">
        <v>824</v>
      </c>
      <c r="G461" s="1" t="s">
        <v>824</v>
      </c>
    </row>
    <row r="462" spans="1:7" x14ac:dyDescent="0.3">
      <c r="A462" s="1" t="s">
        <v>825</v>
      </c>
      <c r="G462" s="1" t="s">
        <v>825</v>
      </c>
    </row>
    <row r="463" spans="1:7" x14ac:dyDescent="0.3">
      <c r="A463" s="1" t="s">
        <v>826</v>
      </c>
      <c r="G463" s="1" t="s">
        <v>826</v>
      </c>
    </row>
    <row r="464" spans="1:7" x14ac:dyDescent="0.3">
      <c r="A464" s="1" t="s">
        <v>827</v>
      </c>
      <c r="G464" s="1" t="s">
        <v>827</v>
      </c>
    </row>
    <row r="465" spans="1:7" x14ac:dyDescent="0.3">
      <c r="A465" s="1" t="s">
        <v>828</v>
      </c>
      <c r="G465" s="1" t="s">
        <v>828</v>
      </c>
    </row>
    <row r="466" spans="1:7" x14ac:dyDescent="0.3">
      <c r="A466" s="1" t="s">
        <v>829</v>
      </c>
      <c r="G466" s="1" t="s">
        <v>829</v>
      </c>
    </row>
    <row r="467" spans="1:7" x14ac:dyDescent="0.3">
      <c r="A467" s="1" t="s">
        <v>830</v>
      </c>
      <c r="G467" s="1" t="s">
        <v>830</v>
      </c>
    </row>
    <row r="468" spans="1:7" x14ac:dyDescent="0.3">
      <c r="A468" s="1" t="s">
        <v>831</v>
      </c>
      <c r="G468" s="1" t="s">
        <v>831</v>
      </c>
    </row>
    <row r="469" spans="1:7" x14ac:dyDescent="0.3">
      <c r="A469" s="1" t="s">
        <v>832</v>
      </c>
      <c r="G469" s="1" t="s">
        <v>832</v>
      </c>
    </row>
    <row r="470" spans="1:7" x14ac:dyDescent="0.3">
      <c r="A470" s="1" t="s">
        <v>833</v>
      </c>
      <c r="G470" s="1" t="s">
        <v>833</v>
      </c>
    </row>
    <row r="471" spans="1:7" x14ac:dyDescent="0.3">
      <c r="A471" s="1" t="s">
        <v>834</v>
      </c>
      <c r="G471" s="1" t="s">
        <v>834</v>
      </c>
    </row>
    <row r="472" spans="1:7" x14ac:dyDescent="0.3">
      <c r="A472" s="1" t="s">
        <v>835</v>
      </c>
      <c r="G472" s="1" t="s">
        <v>835</v>
      </c>
    </row>
    <row r="473" spans="1:7" x14ac:dyDescent="0.3">
      <c r="A473" s="1" t="s">
        <v>836</v>
      </c>
      <c r="G473" s="1" t="s">
        <v>836</v>
      </c>
    </row>
    <row r="474" spans="1:7" x14ac:dyDescent="0.3">
      <c r="A474" s="1" t="s">
        <v>837</v>
      </c>
      <c r="G474" s="1" t="s">
        <v>837</v>
      </c>
    </row>
    <row r="475" spans="1:7" x14ac:dyDescent="0.3">
      <c r="A475" s="1" t="s">
        <v>838</v>
      </c>
      <c r="G475" s="1" t="s">
        <v>838</v>
      </c>
    </row>
    <row r="476" spans="1:7" x14ac:dyDescent="0.3">
      <c r="A476" s="1" t="s">
        <v>839</v>
      </c>
      <c r="G476" s="1" t="s">
        <v>839</v>
      </c>
    </row>
    <row r="477" spans="1:7" x14ac:dyDescent="0.3">
      <c r="A477" s="1" t="s">
        <v>840</v>
      </c>
      <c r="G477" s="1" t="s">
        <v>840</v>
      </c>
    </row>
    <row r="478" spans="1:7" x14ac:dyDescent="0.3">
      <c r="A478" s="1" t="s">
        <v>841</v>
      </c>
      <c r="G478" s="1" t="s">
        <v>841</v>
      </c>
    </row>
    <row r="479" spans="1:7" x14ac:dyDescent="0.3">
      <c r="A479" s="1" t="s">
        <v>842</v>
      </c>
      <c r="G479" s="1" t="s">
        <v>842</v>
      </c>
    </row>
    <row r="480" spans="1:7" x14ac:dyDescent="0.3">
      <c r="A480" s="1" t="s">
        <v>843</v>
      </c>
      <c r="G480" s="1" t="s">
        <v>843</v>
      </c>
    </row>
    <row r="481" spans="1:7" x14ac:dyDescent="0.3">
      <c r="A481" s="1" t="s">
        <v>844</v>
      </c>
      <c r="G481" s="1" t="s">
        <v>844</v>
      </c>
    </row>
    <row r="482" spans="1:7" x14ac:dyDescent="0.3">
      <c r="A482" s="1" t="s">
        <v>845</v>
      </c>
      <c r="G482" s="1" t="s">
        <v>845</v>
      </c>
    </row>
    <row r="483" spans="1:7" x14ac:dyDescent="0.3">
      <c r="A483" s="1" t="s">
        <v>846</v>
      </c>
      <c r="G483" s="1" t="s">
        <v>846</v>
      </c>
    </row>
    <row r="484" spans="1:7" x14ac:dyDescent="0.3">
      <c r="A484" s="1" t="s">
        <v>847</v>
      </c>
      <c r="G484" s="1" t="s">
        <v>847</v>
      </c>
    </row>
    <row r="485" spans="1:7" x14ac:dyDescent="0.3">
      <c r="A485" s="1" t="s">
        <v>848</v>
      </c>
      <c r="G485" s="1" t="s">
        <v>848</v>
      </c>
    </row>
    <row r="486" spans="1:7" x14ac:dyDescent="0.3">
      <c r="A486" s="1" t="s">
        <v>849</v>
      </c>
      <c r="G486" s="1" t="s">
        <v>849</v>
      </c>
    </row>
    <row r="487" spans="1:7" x14ac:dyDescent="0.3">
      <c r="A487" s="1" t="s">
        <v>850</v>
      </c>
      <c r="G487" s="1" t="s">
        <v>850</v>
      </c>
    </row>
    <row r="488" spans="1:7" x14ac:dyDescent="0.3">
      <c r="A488" s="1" t="s">
        <v>851</v>
      </c>
      <c r="G488" s="1" t="s">
        <v>851</v>
      </c>
    </row>
    <row r="489" spans="1:7" x14ac:dyDescent="0.3">
      <c r="A489" s="1" t="s">
        <v>852</v>
      </c>
      <c r="G489" s="1" t="s">
        <v>852</v>
      </c>
    </row>
    <row r="490" spans="1:7" x14ac:dyDescent="0.3">
      <c r="A490" s="1" t="s">
        <v>853</v>
      </c>
      <c r="G490" s="1" t="s">
        <v>853</v>
      </c>
    </row>
    <row r="491" spans="1:7" x14ac:dyDescent="0.3">
      <c r="A491" s="1" t="s">
        <v>854</v>
      </c>
      <c r="G491" s="1" t="s">
        <v>854</v>
      </c>
    </row>
    <row r="492" spans="1:7" x14ac:dyDescent="0.3">
      <c r="A492" s="1" t="s">
        <v>855</v>
      </c>
      <c r="G492" s="1" t="s">
        <v>855</v>
      </c>
    </row>
    <row r="493" spans="1:7" x14ac:dyDescent="0.3">
      <c r="A493" s="1" t="s">
        <v>856</v>
      </c>
      <c r="G493" s="1" t="s">
        <v>856</v>
      </c>
    </row>
    <row r="494" spans="1:7" x14ac:dyDescent="0.3">
      <c r="A494" s="1" t="s">
        <v>857</v>
      </c>
      <c r="G494" s="1" t="s">
        <v>857</v>
      </c>
    </row>
    <row r="495" spans="1:7" x14ac:dyDescent="0.3">
      <c r="A495" s="1" t="s">
        <v>858</v>
      </c>
      <c r="G495" s="1" t="s">
        <v>858</v>
      </c>
    </row>
    <row r="496" spans="1:7" x14ac:dyDescent="0.3">
      <c r="A496" s="1" t="s">
        <v>859</v>
      </c>
      <c r="G496" s="1" t="s">
        <v>859</v>
      </c>
    </row>
    <row r="497" spans="1:7" x14ac:dyDescent="0.3">
      <c r="A497" s="1" t="s">
        <v>860</v>
      </c>
      <c r="G497" s="1" t="s">
        <v>860</v>
      </c>
    </row>
    <row r="498" spans="1:7" x14ac:dyDescent="0.3">
      <c r="A498" s="1" t="s">
        <v>861</v>
      </c>
      <c r="G498" s="1" t="s">
        <v>861</v>
      </c>
    </row>
    <row r="499" spans="1:7" x14ac:dyDescent="0.3">
      <c r="A499" s="1" t="s">
        <v>862</v>
      </c>
      <c r="G499" s="1" t="s">
        <v>862</v>
      </c>
    </row>
    <row r="500" spans="1:7" x14ac:dyDescent="0.3">
      <c r="A500" s="1" t="s">
        <v>863</v>
      </c>
      <c r="G500" s="1" t="s">
        <v>863</v>
      </c>
    </row>
    <row r="501" spans="1:7" x14ac:dyDescent="0.3">
      <c r="A501" s="1" t="s">
        <v>864</v>
      </c>
      <c r="G501" s="1" t="s">
        <v>864</v>
      </c>
    </row>
    <row r="502" spans="1:7" x14ac:dyDescent="0.3">
      <c r="A502" s="1" t="s">
        <v>865</v>
      </c>
      <c r="G502" s="1" t="s">
        <v>865</v>
      </c>
    </row>
    <row r="503" spans="1:7" x14ac:dyDescent="0.3">
      <c r="A503" s="1" t="s">
        <v>866</v>
      </c>
      <c r="G503" s="1" t="s">
        <v>866</v>
      </c>
    </row>
    <row r="504" spans="1:7" x14ac:dyDescent="0.3">
      <c r="A504" s="1" t="s">
        <v>867</v>
      </c>
      <c r="G504" s="1" t="s">
        <v>867</v>
      </c>
    </row>
    <row r="505" spans="1:7" x14ac:dyDescent="0.3">
      <c r="A505" s="1" t="s">
        <v>868</v>
      </c>
      <c r="G505" s="1" t="s">
        <v>868</v>
      </c>
    </row>
    <row r="506" spans="1:7" x14ac:dyDescent="0.3">
      <c r="A506" s="1" t="s">
        <v>869</v>
      </c>
      <c r="G506" s="1" t="s">
        <v>869</v>
      </c>
    </row>
    <row r="507" spans="1:7" x14ac:dyDescent="0.3">
      <c r="A507" s="1" t="s">
        <v>870</v>
      </c>
      <c r="G507" s="1" t="s">
        <v>870</v>
      </c>
    </row>
    <row r="508" spans="1:7" x14ac:dyDescent="0.3">
      <c r="A508" s="1" t="s">
        <v>871</v>
      </c>
      <c r="G508" s="1" t="s">
        <v>871</v>
      </c>
    </row>
    <row r="509" spans="1:7" x14ac:dyDescent="0.3">
      <c r="A509" s="1" t="s">
        <v>872</v>
      </c>
      <c r="G509" s="1" t="s">
        <v>872</v>
      </c>
    </row>
    <row r="510" spans="1:7" x14ac:dyDescent="0.3">
      <c r="A510" s="1" t="s">
        <v>873</v>
      </c>
      <c r="G510" s="1" t="s">
        <v>873</v>
      </c>
    </row>
    <row r="511" spans="1:7" x14ac:dyDescent="0.3">
      <c r="A511" s="1" t="s">
        <v>874</v>
      </c>
      <c r="G511" s="1" t="s">
        <v>874</v>
      </c>
    </row>
    <row r="512" spans="1:7" x14ac:dyDescent="0.3">
      <c r="A512" s="1" t="s">
        <v>875</v>
      </c>
      <c r="G512" s="1" t="s">
        <v>875</v>
      </c>
    </row>
    <row r="513" spans="1:7" x14ac:dyDescent="0.3">
      <c r="A513" s="1" t="s">
        <v>876</v>
      </c>
      <c r="G513" s="1" t="s">
        <v>876</v>
      </c>
    </row>
    <row r="514" spans="1:7" x14ac:dyDescent="0.3">
      <c r="A514" s="1" t="s">
        <v>877</v>
      </c>
      <c r="G514" s="1" t="s">
        <v>877</v>
      </c>
    </row>
    <row r="515" spans="1:7" x14ac:dyDescent="0.3">
      <c r="A515" s="1" t="s">
        <v>878</v>
      </c>
      <c r="G515" s="1" t="s">
        <v>878</v>
      </c>
    </row>
    <row r="516" spans="1:7" x14ac:dyDescent="0.3">
      <c r="A516" s="1" t="s">
        <v>879</v>
      </c>
      <c r="G516" s="1" t="s">
        <v>879</v>
      </c>
    </row>
    <row r="517" spans="1:7" x14ac:dyDescent="0.3">
      <c r="A517" s="1" t="s">
        <v>880</v>
      </c>
      <c r="G517" s="1" t="s">
        <v>880</v>
      </c>
    </row>
    <row r="518" spans="1:7" x14ac:dyDescent="0.3">
      <c r="A518" s="1" t="s">
        <v>962</v>
      </c>
      <c r="G518" s="1" t="s">
        <v>962</v>
      </c>
    </row>
    <row r="519" spans="1:7" x14ac:dyDescent="0.3">
      <c r="A519" s="1" t="s">
        <v>963</v>
      </c>
      <c r="G519" s="1" t="s">
        <v>963</v>
      </c>
    </row>
    <row r="520" spans="1:7" x14ac:dyDescent="0.3">
      <c r="A520" s="1" t="s">
        <v>964</v>
      </c>
      <c r="G520" s="1" t="s">
        <v>964</v>
      </c>
    </row>
    <row r="521" spans="1:7" x14ac:dyDescent="0.3">
      <c r="A521" s="1" t="s">
        <v>965</v>
      </c>
      <c r="G521" s="1" t="s">
        <v>965</v>
      </c>
    </row>
    <row r="522" spans="1:7" x14ac:dyDescent="0.3">
      <c r="A522" s="1" t="s">
        <v>966</v>
      </c>
      <c r="G522" s="1" t="s">
        <v>966</v>
      </c>
    </row>
    <row r="523" spans="1:7" x14ac:dyDescent="0.3">
      <c r="A523" s="1" t="s">
        <v>967</v>
      </c>
      <c r="G523" s="1" t="s">
        <v>967</v>
      </c>
    </row>
    <row r="524" spans="1:7" x14ac:dyDescent="0.3">
      <c r="A524" s="1" t="s">
        <v>968</v>
      </c>
      <c r="G524" s="1" t="s">
        <v>968</v>
      </c>
    </row>
    <row r="525" spans="1:7" x14ac:dyDescent="0.3">
      <c r="A525" s="1" t="s">
        <v>969</v>
      </c>
      <c r="G525" s="1" t="s">
        <v>969</v>
      </c>
    </row>
    <row r="526" spans="1:7" x14ac:dyDescent="0.3">
      <c r="A526" s="1" t="s">
        <v>970</v>
      </c>
      <c r="G526" s="1" t="s">
        <v>970</v>
      </c>
    </row>
    <row r="527" spans="1:7" x14ac:dyDescent="0.3">
      <c r="A527" s="1" t="s">
        <v>971</v>
      </c>
      <c r="G527" s="1" t="s">
        <v>971</v>
      </c>
    </row>
    <row r="528" spans="1:7" x14ac:dyDescent="0.3">
      <c r="A528" s="1" t="s">
        <v>972</v>
      </c>
      <c r="G528" s="1" t="s">
        <v>972</v>
      </c>
    </row>
    <row r="529" spans="1:7" x14ac:dyDescent="0.3">
      <c r="A529" s="1" t="s">
        <v>973</v>
      </c>
      <c r="G529" s="1" t="s">
        <v>973</v>
      </c>
    </row>
    <row r="530" spans="1:7" x14ac:dyDescent="0.3">
      <c r="A530" s="1" t="s">
        <v>974</v>
      </c>
      <c r="G530" s="1" t="s">
        <v>974</v>
      </c>
    </row>
    <row r="531" spans="1:7" x14ac:dyDescent="0.3">
      <c r="A531" s="1" t="s">
        <v>975</v>
      </c>
      <c r="G531" s="1" t="s">
        <v>975</v>
      </c>
    </row>
    <row r="532" spans="1:7" x14ac:dyDescent="0.3">
      <c r="A532" s="1" t="s">
        <v>976</v>
      </c>
      <c r="G532" s="1" t="s">
        <v>976</v>
      </c>
    </row>
    <row r="533" spans="1:7" x14ac:dyDescent="0.3">
      <c r="A533" s="1" t="s">
        <v>977</v>
      </c>
      <c r="G533" s="1" t="s">
        <v>977</v>
      </c>
    </row>
    <row r="534" spans="1:7" x14ac:dyDescent="0.3">
      <c r="A534" s="1" t="s">
        <v>978</v>
      </c>
      <c r="G534" s="1" t="s">
        <v>978</v>
      </c>
    </row>
    <row r="535" spans="1:7" x14ac:dyDescent="0.3">
      <c r="A535" s="1" t="s">
        <v>979</v>
      </c>
      <c r="G535" s="1" t="s">
        <v>979</v>
      </c>
    </row>
    <row r="536" spans="1:7" x14ac:dyDescent="0.3">
      <c r="A536" s="1" t="s">
        <v>980</v>
      </c>
      <c r="G536" s="1" t="s">
        <v>980</v>
      </c>
    </row>
    <row r="537" spans="1:7" x14ac:dyDescent="0.3">
      <c r="A537" s="1" t="s">
        <v>981</v>
      </c>
      <c r="G537" s="1" t="s">
        <v>981</v>
      </c>
    </row>
    <row r="538" spans="1:7" x14ac:dyDescent="0.3">
      <c r="A538" s="1" t="s">
        <v>982</v>
      </c>
      <c r="G538" s="1" t="s">
        <v>982</v>
      </c>
    </row>
    <row r="539" spans="1:7" x14ac:dyDescent="0.3">
      <c r="A539" s="1" t="s">
        <v>983</v>
      </c>
      <c r="G539" s="1" t="s">
        <v>983</v>
      </c>
    </row>
    <row r="540" spans="1:7" x14ac:dyDescent="0.3">
      <c r="A540" s="1" t="s">
        <v>984</v>
      </c>
      <c r="G540" s="1" t="s">
        <v>984</v>
      </c>
    </row>
    <row r="541" spans="1:7" x14ac:dyDescent="0.3">
      <c r="A541" s="1" t="s">
        <v>985</v>
      </c>
      <c r="G541" s="1" t="s">
        <v>985</v>
      </c>
    </row>
    <row r="542" spans="1:7" x14ac:dyDescent="0.3">
      <c r="A542" s="1" t="s">
        <v>986</v>
      </c>
      <c r="G542" s="1" t="s">
        <v>986</v>
      </c>
    </row>
    <row r="543" spans="1:7" x14ac:dyDescent="0.3">
      <c r="A543" s="1" t="s">
        <v>987</v>
      </c>
      <c r="G543" s="1" t="s">
        <v>987</v>
      </c>
    </row>
    <row r="544" spans="1:7" x14ac:dyDescent="0.3">
      <c r="A544" s="1" t="s">
        <v>988</v>
      </c>
      <c r="G544" s="1" t="s">
        <v>988</v>
      </c>
    </row>
    <row r="545" spans="1:7" x14ac:dyDescent="0.3">
      <c r="A545" s="1" t="s">
        <v>989</v>
      </c>
      <c r="G545" s="1" t="s">
        <v>989</v>
      </c>
    </row>
    <row r="546" spans="1:7" x14ac:dyDescent="0.3">
      <c r="A546" s="1" t="s">
        <v>990</v>
      </c>
      <c r="G546" s="1" t="s">
        <v>990</v>
      </c>
    </row>
    <row r="547" spans="1:7" x14ac:dyDescent="0.3">
      <c r="A547" s="1" t="s">
        <v>991</v>
      </c>
      <c r="G547" s="1" t="s">
        <v>991</v>
      </c>
    </row>
    <row r="548" spans="1:7" x14ac:dyDescent="0.3">
      <c r="A548" s="1" t="s">
        <v>992</v>
      </c>
      <c r="G548" s="1" t="s">
        <v>992</v>
      </c>
    </row>
    <row r="549" spans="1:7" x14ac:dyDescent="0.3">
      <c r="A549" s="1" t="s">
        <v>993</v>
      </c>
      <c r="G549" s="1" t="s">
        <v>993</v>
      </c>
    </row>
    <row r="550" spans="1:7" x14ac:dyDescent="0.3">
      <c r="A550" s="1" t="s">
        <v>994</v>
      </c>
      <c r="G550" s="1" t="s">
        <v>994</v>
      </c>
    </row>
    <row r="551" spans="1:7" x14ac:dyDescent="0.3">
      <c r="A551" s="1" t="s">
        <v>995</v>
      </c>
      <c r="G551" s="1" t="s">
        <v>995</v>
      </c>
    </row>
    <row r="552" spans="1:7" x14ac:dyDescent="0.3">
      <c r="A552" s="1" t="s">
        <v>996</v>
      </c>
      <c r="G552" s="1" t="s">
        <v>996</v>
      </c>
    </row>
    <row r="553" spans="1:7" x14ac:dyDescent="0.3">
      <c r="A553" s="1" t="s">
        <v>997</v>
      </c>
      <c r="G553" s="1" t="s">
        <v>997</v>
      </c>
    </row>
    <row r="554" spans="1:7" x14ac:dyDescent="0.3">
      <c r="A554" s="1" t="s">
        <v>998</v>
      </c>
      <c r="G554" s="1" t="s">
        <v>998</v>
      </c>
    </row>
    <row r="555" spans="1:7" x14ac:dyDescent="0.3">
      <c r="A555" s="1" t="s">
        <v>999</v>
      </c>
      <c r="G555" s="1" t="s">
        <v>999</v>
      </c>
    </row>
    <row r="556" spans="1:7" x14ac:dyDescent="0.3">
      <c r="A556" s="1" t="s">
        <v>1000</v>
      </c>
      <c r="G556" s="1" t="s">
        <v>1000</v>
      </c>
    </row>
    <row r="557" spans="1:7" x14ac:dyDescent="0.3">
      <c r="A557" s="1" t="s">
        <v>1001</v>
      </c>
      <c r="G557" s="1" t="s">
        <v>1001</v>
      </c>
    </row>
    <row r="558" spans="1:7" x14ac:dyDescent="0.3">
      <c r="A558" s="1" t="s">
        <v>1002</v>
      </c>
      <c r="G558" s="1" t="s">
        <v>1002</v>
      </c>
    </row>
    <row r="559" spans="1:7" x14ac:dyDescent="0.3">
      <c r="A559" s="1" t="s">
        <v>1003</v>
      </c>
      <c r="G559" s="1" t="s">
        <v>1003</v>
      </c>
    </row>
    <row r="560" spans="1:7" x14ac:dyDescent="0.3">
      <c r="A560" s="1" t="s">
        <v>1004</v>
      </c>
      <c r="G560" s="1" t="s">
        <v>1004</v>
      </c>
    </row>
    <row r="561" spans="1:7" x14ac:dyDescent="0.3">
      <c r="A561" s="1" t="s">
        <v>1005</v>
      </c>
      <c r="G561" s="1" t="s">
        <v>1005</v>
      </c>
    </row>
    <row r="562" spans="1:7" x14ac:dyDescent="0.3">
      <c r="A562" s="1" t="s">
        <v>1006</v>
      </c>
      <c r="G562" s="1" t="s">
        <v>1006</v>
      </c>
    </row>
    <row r="563" spans="1:7" x14ac:dyDescent="0.3">
      <c r="A563" s="1" t="s">
        <v>1007</v>
      </c>
      <c r="G563" s="1" t="s">
        <v>1007</v>
      </c>
    </row>
    <row r="564" spans="1:7" x14ac:dyDescent="0.3">
      <c r="A564" s="1" t="s">
        <v>1008</v>
      </c>
      <c r="G564" s="1" t="s">
        <v>1008</v>
      </c>
    </row>
    <row r="565" spans="1:7" x14ac:dyDescent="0.3">
      <c r="A565" s="1" t="s">
        <v>1009</v>
      </c>
      <c r="G565" s="1" t="s">
        <v>1009</v>
      </c>
    </row>
    <row r="566" spans="1:7" x14ac:dyDescent="0.3">
      <c r="A566" s="1" t="s">
        <v>1010</v>
      </c>
      <c r="G566" s="1" t="s">
        <v>1010</v>
      </c>
    </row>
    <row r="567" spans="1:7" x14ac:dyDescent="0.3">
      <c r="A567" s="1" t="s">
        <v>1011</v>
      </c>
      <c r="G567" s="1" t="s">
        <v>1011</v>
      </c>
    </row>
    <row r="568" spans="1:7" x14ac:dyDescent="0.3">
      <c r="A568" s="1" t="s">
        <v>1012</v>
      </c>
      <c r="G568" s="1" t="s">
        <v>1012</v>
      </c>
    </row>
    <row r="569" spans="1:7" x14ac:dyDescent="0.3">
      <c r="A569" s="1" t="s">
        <v>1013</v>
      </c>
      <c r="G569" s="1" t="s">
        <v>1013</v>
      </c>
    </row>
    <row r="570" spans="1:7" x14ac:dyDescent="0.3">
      <c r="A570" s="1" t="s">
        <v>1014</v>
      </c>
      <c r="G570" s="1" t="s">
        <v>1014</v>
      </c>
    </row>
    <row r="571" spans="1:7" x14ac:dyDescent="0.3">
      <c r="A571" s="1" t="s">
        <v>1015</v>
      </c>
      <c r="G571" s="1" t="s">
        <v>1015</v>
      </c>
    </row>
    <row r="572" spans="1:7" x14ac:dyDescent="0.3">
      <c r="A572" s="1" t="s">
        <v>1016</v>
      </c>
      <c r="G572" s="1" t="s">
        <v>1016</v>
      </c>
    </row>
    <row r="573" spans="1:7" x14ac:dyDescent="0.3">
      <c r="A573" s="1" t="s">
        <v>1017</v>
      </c>
      <c r="G573" s="1" t="s">
        <v>1017</v>
      </c>
    </row>
    <row r="574" spans="1:7" x14ac:dyDescent="0.3">
      <c r="A574" s="1" t="s">
        <v>1018</v>
      </c>
      <c r="G574" s="1" t="s">
        <v>1018</v>
      </c>
    </row>
    <row r="575" spans="1:7" x14ac:dyDescent="0.3">
      <c r="A575" s="1" t="s">
        <v>1019</v>
      </c>
      <c r="G575" s="1" t="s">
        <v>1019</v>
      </c>
    </row>
    <row r="576" spans="1:7" x14ac:dyDescent="0.3">
      <c r="A576" s="1" t="s">
        <v>1020</v>
      </c>
      <c r="G576" s="1" t="s">
        <v>1020</v>
      </c>
    </row>
    <row r="577" spans="1:7" x14ac:dyDescent="0.3">
      <c r="A577" s="1" t="s">
        <v>1021</v>
      </c>
      <c r="G577" s="1" t="s">
        <v>1021</v>
      </c>
    </row>
    <row r="578" spans="1:7" x14ac:dyDescent="0.3">
      <c r="A578" s="1" t="s">
        <v>1022</v>
      </c>
      <c r="G578" s="1" t="s">
        <v>1022</v>
      </c>
    </row>
    <row r="579" spans="1:7" x14ac:dyDescent="0.3">
      <c r="A579" s="1" t="s">
        <v>1023</v>
      </c>
      <c r="G579" s="1" t="s">
        <v>1023</v>
      </c>
    </row>
    <row r="580" spans="1:7" x14ac:dyDescent="0.3">
      <c r="A580" s="1" t="s">
        <v>1024</v>
      </c>
      <c r="G580" s="1" t="s">
        <v>1024</v>
      </c>
    </row>
    <row r="581" spans="1:7" x14ac:dyDescent="0.3">
      <c r="A581" s="1" t="s">
        <v>1025</v>
      </c>
      <c r="G581" s="1" t="s">
        <v>1025</v>
      </c>
    </row>
    <row r="582" spans="1:7" x14ac:dyDescent="0.3">
      <c r="A582" s="1" t="s">
        <v>1026</v>
      </c>
      <c r="G582" s="1" t="s">
        <v>1026</v>
      </c>
    </row>
    <row r="583" spans="1:7" x14ac:dyDescent="0.3">
      <c r="A583" s="1" t="s">
        <v>1027</v>
      </c>
      <c r="G583" s="1" t="s">
        <v>1027</v>
      </c>
    </row>
    <row r="584" spans="1:7" x14ac:dyDescent="0.3">
      <c r="A584" s="1" t="s">
        <v>1028</v>
      </c>
      <c r="G584" s="1" t="s">
        <v>1028</v>
      </c>
    </row>
    <row r="585" spans="1:7" x14ac:dyDescent="0.3">
      <c r="A585" s="1" t="s">
        <v>1029</v>
      </c>
      <c r="G585" s="1" t="s">
        <v>1029</v>
      </c>
    </row>
    <row r="586" spans="1:7" x14ac:dyDescent="0.3">
      <c r="A586" s="1" t="s">
        <v>1030</v>
      </c>
      <c r="G586" s="1" t="s">
        <v>1030</v>
      </c>
    </row>
    <row r="587" spans="1:7" x14ac:dyDescent="0.3">
      <c r="A587" s="1" t="s">
        <v>1031</v>
      </c>
      <c r="G587" s="1" t="s">
        <v>1031</v>
      </c>
    </row>
    <row r="588" spans="1:7" x14ac:dyDescent="0.3">
      <c r="A588" s="1" t="s">
        <v>1032</v>
      </c>
      <c r="G588" s="1" t="s">
        <v>1032</v>
      </c>
    </row>
    <row r="589" spans="1:7" x14ac:dyDescent="0.3">
      <c r="A589" s="1" t="s">
        <v>1033</v>
      </c>
      <c r="G589" s="1" t="s">
        <v>1033</v>
      </c>
    </row>
    <row r="590" spans="1:7" x14ac:dyDescent="0.3">
      <c r="A590" s="1" t="s">
        <v>1034</v>
      </c>
      <c r="G590" s="1" t="s">
        <v>1034</v>
      </c>
    </row>
    <row r="591" spans="1:7" x14ac:dyDescent="0.3">
      <c r="A591" s="1" t="s">
        <v>1035</v>
      </c>
      <c r="G591" s="1" t="s">
        <v>1035</v>
      </c>
    </row>
    <row r="592" spans="1:7" x14ac:dyDescent="0.3">
      <c r="A592" s="1" t="s">
        <v>1036</v>
      </c>
      <c r="G592" s="1" t="s">
        <v>1036</v>
      </c>
    </row>
    <row r="593" spans="1:7" x14ac:dyDescent="0.3">
      <c r="A593" s="1" t="s">
        <v>1037</v>
      </c>
      <c r="G593" s="1" t="s">
        <v>1037</v>
      </c>
    </row>
    <row r="594" spans="1:7" x14ac:dyDescent="0.3">
      <c r="A594" s="1" t="s">
        <v>1038</v>
      </c>
      <c r="G594" s="1" t="s">
        <v>1038</v>
      </c>
    </row>
    <row r="595" spans="1:7" x14ac:dyDescent="0.3">
      <c r="A595" s="1" t="s">
        <v>1039</v>
      </c>
      <c r="G595" s="1" t="s">
        <v>1039</v>
      </c>
    </row>
    <row r="596" spans="1:7" x14ac:dyDescent="0.3">
      <c r="A596" s="1" t="s">
        <v>1040</v>
      </c>
      <c r="G596" s="1" t="s">
        <v>1040</v>
      </c>
    </row>
    <row r="597" spans="1:7" x14ac:dyDescent="0.3">
      <c r="A597" s="1" t="s">
        <v>1041</v>
      </c>
      <c r="G597" s="1" t="s">
        <v>1041</v>
      </c>
    </row>
    <row r="598" spans="1:7" x14ac:dyDescent="0.3">
      <c r="A598" s="1" t="s">
        <v>1042</v>
      </c>
      <c r="G598" s="1" t="s">
        <v>1042</v>
      </c>
    </row>
    <row r="599" spans="1:7" x14ac:dyDescent="0.3">
      <c r="A599" s="1" t="s">
        <v>1043</v>
      </c>
      <c r="G599" s="1" t="s">
        <v>1043</v>
      </c>
    </row>
    <row r="600" spans="1:7" x14ac:dyDescent="0.3">
      <c r="A600" s="1" t="s">
        <v>1044</v>
      </c>
      <c r="G600" s="1" t="s">
        <v>1044</v>
      </c>
    </row>
    <row r="601" spans="1:7" x14ac:dyDescent="0.3">
      <c r="A601" s="1" t="s">
        <v>1045</v>
      </c>
      <c r="G601" s="1" t="s">
        <v>1045</v>
      </c>
    </row>
    <row r="602" spans="1:7" x14ac:dyDescent="0.3">
      <c r="A602" s="1" t="s">
        <v>1046</v>
      </c>
      <c r="G602" s="1" t="s">
        <v>1046</v>
      </c>
    </row>
    <row r="603" spans="1:7" x14ac:dyDescent="0.3">
      <c r="A603" s="1" t="s">
        <v>1047</v>
      </c>
      <c r="G603" s="1" t="s">
        <v>1047</v>
      </c>
    </row>
    <row r="604" spans="1:7" x14ac:dyDescent="0.3">
      <c r="A604" s="1" t="s">
        <v>1048</v>
      </c>
      <c r="G604" s="1" t="s">
        <v>1048</v>
      </c>
    </row>
    <row r="605" spans="1:7" x14ac:dyDescent="0.3">
      <c r="A605" s="1" t="s">
        <v>1049</v>
      </c>
      <c r="G605" s="1" t="s">
        <v>1049</v>
      </c>
    </row>
    <row r="606" spans="1:7" x14ac:dyDescent="0.3">
      <c r="A606" s="1" t="s">
        <v>1050</v>
      </c>
      <c r="G606" s="1" t="s">
        <v>1050</v>
      </c>
    </row>
    <row r="607" spans="1:7" x14ac:dyDescent="0.3">
      <c r="A607" s="1" t="s">
        <v>1051</v>
      </c>
      <c r="G607" s="1" t="s">
        <v>1051</v>
      </c>
    </row>
    <row r="608" spans="1:7" x14ac:dyDescent="0.3">
      <c r="A608" s="1" t="s">
        <v>1052</v>
      </c>
      <c r="G608" s="1" t="s">
        <v>1052</v>
      </c>
    </row>
    <row r="609" spans="1:7" x14ac:dyDescent="0.3">
      <c r="A609" s="1" t="s">
        <v>1053</v>
      </c>
      <c r="G609" s="1" t="s">
        <v>1053</v>
      </c>
    </row>
    <row r="610" spans="1:7" x14ac:dyDescent="0.3">
      <c r="A610" s="1" t="s">
        <v>1054</v>
      </c>
      <c r="G610" s="1" t="s">
        <v>1054</v>
      </c>
    </row>
    <row r="611" spans="1:7" x14ac:dyDescent="0.3">
      <c r="A611" s="1" t="s">
        <v>1055</v>
      </c>
      <c r="G611" s="1" t="s">
        <v>1055</v>
      </c>
    </row>
    <row r="612" spans="1:7" x14ac:dyDescent="0.3">
      <c r="A612" s="1" t="s">
        <v>1056</v>
      </c>
      <c r="G612" s="1" t="s">
        <v>1056</v>
      </c>
    </row>
    <row r="613" spans="1:7" x14ac:dyDescent="0.3">
      <c r="A613" s="1" t="s">
        <v>1057</v>
      </c>
      <c r="G613" s="1" t="s">
        <v>1057</v>
      </c>
    </row>
    <row r="614" spans="1:7" x14ac:dyDescent="0.3">
      <c r="A614" s="1" t="s">
        <v>1058</v>
      </c>
      <c r="G614" s="1" t="s">
        <v>1058</v>
      </c>
    </row>
    <row r="615" spans="1:7" x14ac:dyDescent="0.3">
      <c r="A615" s="1" t="s">
        <v>1059</v>
      </c>
      <c r="G615" s="1" t="s">
        <v>1059</v>
      </c>
    </row>
    <row r="616" spans="1:7" x14ac:dyDescent="0.3">
      <c r="A616" s="1" t="s">
        <v>1060</v>
      </c>
      <c r="G616" s="1" t="s">
        <v>1060</v>
      </c>
    </row>
    <row r="617" spans="1:7" x14ac:dyDescent="0.3">
      <c r="A617" s="1" t="s">
        <v>1061</v>
      </c>
      <c r="G617" s="1" t="s">
        <v>1061</v>
      </c>
    </row>
    <row r="618" spans="1:7" x14ac:dyDescent="0.3">
      <c r="A618" s="1" t="s">
        <v>1062</v>
      </c>
      <c r="G618" s="1" t="s">
        <v>1062</v>
      </c>
    </row>
    <row r="619" spans="1:7" x14ac:dyDescent="0.3">
      <c r="A619" s="1" t="s">
        <v>1063</v>
      </c>
      <c r="G619" s="1" t="s">
        <v>1063</v>
      </c>
    </row>
    <row r="620" spans="1:7" x14ac:dyDescent="0.3">
      <c r="A620" s="1" t="s">
        <v>1064</v>
      </c>
      <c r="G620" s="1" t="s">
        <v>1064</v>
      </c>
    </row>
    <row r="621" spans="1:7" x14ac:dyDescent="0.3">
      <c r="A621" s="1" t="s">
        <v>1065</v>
      </c>
      <c r="G621" s="1" t="s">
        <v>1065</v>
      </c>
    </row>
    <row r="622" spans="1:7" x14ac:dyDescent="0.3">
      <c r="A622" s="1" t="s">
        <v>1066</v>
      </c>
      <c r="G622" s="1" t="s">
        <v>1066</v>
      </c>
    </row>
    <row r="623" spans="1:7" x14ac:dyDescent="0.3">
      <c r="A623" s="1" t="s">
        <v>1067</v>
      </c>
      <c r="G623" s="1" t="s">
        <v>1067</v>
      </c>
    </row>
    <row r="624" spans="1:7" x14ac:dyDescent="0.3">
      <c r="A624" s="1" t="s">
        <v>1068</v>
      </c>
      <c r="G624" s="1" t="s">
        <v>1068</v>
      </c>
    </row>
    <row r="625" spans="1:7" x14ac:dyDescent="0.3">
      <c r="A625" s="1" t="s">
        <v>1069</v>
      </c>
      <c r="G625" s="1" t="s">
        <v>1069</v>
      </c>
    </row>
    <row r="626" spans="1:7" x14ac:dyDescent="0.3">
      <c r="A626" s="1" t="s">
        <v>1070</v>
      </c>
      <c r="G626" s="1" t="s">
        <v>1070</v>
      </c>
    </row>
    <row r="627" spans="1:7" x14ac:dyDescent="0.3">
      <c r="A627" s="1" t="s">
        <v>1071</v>
      </c>
      <c r="G627" s="1" t="s">
        <v>1071</v>
      </c>
    </row>
    <row r="628" spans="1:7" x14ac:dyDescent="0.3">
      <c r="A628" s="1" t="s">
        <v>1072</v>
      </c>
      <c r="G628" s="1" t="s">
        <v>1072</v>
      </c>
    </row>
    <row r="629" spans="1:7" x14ac:dyDescent="0.3">
      <c r="A629" s="1" t="s">
        <v>1073</v>
      </c>
      <c r="G629" s="1" t="s">
        <v>1073</v>
      </c>
    </row>
    <row r="630" spans="1:7" x14ac:dyDescent="0.3">
      <c r="A630" s="1" t="s">
        <v>1074</v>
      </c>
      <c r="G630" s="1" t="s">
        <v>1074</v>
      </c>
    </row>
    <row r="631" spans="1:7" x14ac:dyDescent="0.3">
      <c r="A631" s="1" t="s">
        <v>1075</v>
      </c>
      <c r="G631" s="1" t="s">
        <v>1075</v>
      </c>
    </row>
    <row r="632" spans="1:7" x14ac:dyDescent="0.3">
      <c r="A632" s="1" t="s">
        <v>1076</v>
      </c>
      <c r="G632" s="1" t="s">
        <v>1076</v>
      </c>
    </row>
    <row r="633" spans="1:7" x14ac:dyDescent="0.3">
      <c r="A633" s="1" t="s">
        <v>1077</v>
      </c>
      <c r="G633" s="1" t="s">
        <v>1077</v>
      </c>
    </row>
    <row r="634" spans="1:7" x14ac:dyDescent="0.3">
      <c r="A634" s="1" t="s">
        <v>1078</v>
      </c>
      <c r="G634" s="1" t="s">
        <v>1078</v>
      </c>
    </row>
    <row r="635" spans="1:7" x14ac:dyDescent="0.3">
      <c r="A635" s="1" t="s">
        <v>1079</v>
      </c>
      <c r="G635" s="1" t="s">
        <v>1079</v>
      </c>
    </row>
    <row r="636" spans="1:7" x14ac:dyDescent="0.3">
      <c r="A636" s="1" t="s">
        <v>1080</v>
      </c>
      <c r="G636" s="1" t="s">
        <v>1080</v>
      </c>
    </row>
    <row r="637" spans="1:7" x14ac:dyDescent="0.3">
      <c r="A637" s="1" t="s">
        <v>1081</v>
      </c>
      <c r="G637" s="1" t="s">
        <v>1081</v>
      </c>
    </row>
    <row r="638" spans="1:7" x14ac:dyDescent="0.3">
      <c r="A638" s="1" t="s">
        <v>1082</v>
      </c>
      <c r="G638" s="1" t="s">
        <v>1082</v>
      </c>
    </row>
    <row r="639" spans="1:7" x14ac:dyDescent="0.3">
      <c r="A639" s="1" t="s">
        <v>1083</v>
      </c>
      <c r="G639" s="1" t="s">
        <v>1083</v>
      </c>
    </row>
    <row r="640" spans="1:7" x14ac:dyDescent="0.3">
      <c r="A640" s="1" t="s">
        <v>1084</v>
      </c>
      <c r="G640" s="1" t="s">
        <v>1084</v>
      </c>
    </row>
    <row r="641" spans="1:7" x14ac:dyDescent="0.3">
      <c r="A641" s="1" t="s">
        <v>1085</v>
      </c>
      <c r="G641" s="1" t="s">
        <v>1085</v>
      </c>
    </row>
    <row r="642" spans="1:7" x14ac:dyDescent="0.3">
      <c r="A642" s="1" t="s">
        <v>1086</v>
      </c>
      <c r="G642" s="1" t="s">
        <v>1086</v>
      </c>
    </row>
    <row r="643" spans="1:7" x14ac:dyDescent="0.3">
      <c r="A643" s="1" t="s">
        <v>1087</v>
      </c>
      <c r="G643" s="1" t="s">
        <v>1087</v>
      </c>
    </row>
    <row r="644" spans="1:7" x14ac:dyDescent="0.3">
      <c r="A644" s="1" t="s">
        <v>1088</v>
      </c>
      <c r="G644" s="1" t="s">
        <v>1088</v>
      </c>
    </row>
    <row r="645" spans="1:7" x14ac:dyDescent="0.3">
      <c r="A645" s="1" t="s">
        <v>1089</v>
      </c>
      <c r="G645" s="1" t="s">
        <v>1089</v>
      </c>
    </row>
    <row r="646" spans="1:7" x14ac:dyDescent="0.3">
      <c r="A646" s="1" t="s">
        <v>1090</v>
      </c>
      <c r="G646" s="1" t="s">
        <v>1090</v>
      </c>
    </row>
    <row r="647" spans="1:7" x14ac:dyDescent="0.3">
      <c r="A647" s="1" t="s">
        <v>1091</v>
      </c>
      <c r="G647" s="1" t="s">
        <v>1091</v>
      </c>
    </row>
    <row r="648" spans="1:7" x14ac:dyDescent="0.3">
      <c r="A648" s="1" t="s">
        <v>1092</v>
      </c>
      <c r="G648" s="1" t="s">
        <v>1092</v>
      </c>
    </row>
    <row r="649" spans="1:7" x14ac:dyDescent="0.3">
      <c r="A649" s="1" t="s">
        <v>1093</v>
      </c>
      <c r="G649" s="1" t="s">
        <v>1093</v>
      </c>
    </row>
    <row r="650" spans="1:7" x14ac:dyDescent="0.3">
      <c r="A650" s="1" t="s">
        <v>1094</v>
      </c>
      <c r="G650" s="1" t="s">
        <v>1094</v>
      </c>
    </row>
    <row r="651" spans="1:7" x14ac:dyDescent="0.3">
      <c r="A651" s="1" t="s">
        <v>1095</v>
      </c>
      <c r="G651" s="1" t="s">
        <v>1095</v>
      </c>
    </row>
    <row r="652" spans="1:7" x14ac:dyDescent="0.3">
      <c r="A652" s="1" t="s">
        <v>1096</v>
      </c>
      <c r="G652" s="1" t="s">
        <v>1096</v>
      </c>
    </row>
    <row r="653" spans="1:7" x14ac:dyDescent="0.3">
      <c r="A653" s="1" t="s">
        <v>1097</v>
      </c>
      <c r="G653" s="1" t="s">
        <v>1097</v>
      </c>
    </row>
    <row r="654" spans="1:7" x14ac:dyDescent="0.3">
      <c r="A654" s="1" t="s">
        <v>1098</v>
      </c>
      <c r="G654" s="1" t="s">
        <v>1098</v>
      </c>
    </row>
    <row r="655" spans="1:7" x14ac:dyDescent="0.3">
      <c r="A655" s="1" t="s">
        <v>1099</v>
      </c>
      <c r="G655" s="1" t="s">
        <v>1099</v>
      </c>
    </row>
    <row r="656" spans="1:7" x14ac:dyDescent="0.3">
      <c r="A656" s="1" t="s">
        <v>1100</v>
      </c>
      <c r="G656" s="1" t="s">
        <v>1100</v>
      </c>
    </row>
    <row r="657" spans="1:7" x14ac:dyDescent="0.3">
      <c r="A657" s="1" t="s">
        <v>1101</v>
      </c>
      <c r="G657" s="1" t="s">
        <v>1101</v>
      </c>
    </row>
    <row r="658" spans="1:7" x14ac:dyDescent="0.3">
      <c r="A658" s="1" t="s">
        <v>1102</v>
      </c>
      <c r="G658" s="1" t="s">
        <v>1102</v>
      </c>
    </row>
    <row r="659" spans="1:7" x14ac:dyDescent="0.3">
      <c r="A659" s="1" t="s">
        <v>1103</v>
      </c>
      <c r="G659" s="1" t="s">
        <v>1103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G33"/>
  <sheetViews>
    <sheetView topLeftCell="I1" zoomScale="110" workbookViewId="0">
      <selection activeCell="K19" sqref="K19"/>
    </sheetView>
  </sheetViews>
  <sheetFormatPr defaultColWidth="5.6640625" defaultRowHeight="14.4" x14ac:dyDescent="0.3"/>
  <cols>
    <col min="2" max="2" width="13.44140625" bestFit="1" customWidth="1"/>
    <col min="3" max="3" width="10.88671875" bestFit="1" customWidth="1"/>
    <col min="4" max="4" width="23.6640625" bestFit="1" customWidth="1"/>
    <col min="5" max="5" width="11.33203125" bestFit="1" customWidth="1"/>
    <col min="6" max="6" width="10.88671875" bestFit="1" customWidth="1"/>
    <col min="8" max="8" width="10" bestFit="1" customWidth="1"/>
    <col min="9" max="9" width="22.88671875" bestFit="1" customWidth="1"/>
    <col min="11" max="11" width="28.109375" style="2" bestFit="1" customWidth="1"/>
    <col min="12" max="12" width="10.33203125" style="2" bestFit="1" customWidth="1"/>
    <col min="13" max="13" width="10.88671875" bestFit="1" customWidth="1"/>
    <col min="14" max="14" width="9.109375"/>
    <col min="15" max="15" width="18.109375" bestFit="1" customWidth="1"/>
    <col min="16" max="16" width="14.88671875" bestFit="1" customWidth="1"/>
    <col min="17" max="17" width="10.88671875" bestFit="1" customWidth="1"/>
    <col min="19" max="19" width="23.109375" bestFit="1" customWidth="1"/>
    <col min="21" max="21" width="18.44140625" bestFit="1" customWidth="1"/>
    <col min="23" max="23" width="16" bestFit="1" customWidth="1"/>
    <col min="25" max="25" width="12.6640625" bestFit="1" customWidth="1"/>
    <col min="27" max="27" width="20.5546875" bestFit="1" customWidth="1"/>
    <col min="29" max="29" width="30.5546875" bestFit="1" customWidth="1"/>
    <col min="31" max="31" width="15.6640625" bestFit="1" customWidth="1"/>
    <col min="33" max="33" width="29.44140625" bestFit="1" customWidth="1"/>
  </cols>
  <sheetData>
    <row r="1" spans="2:33" x14ac:dyDescent="0.3">
      <c r="K1" t="s">
        <v>908</v>
      </c>
    </row>
    <row r="2" spans="2:33" x14ac:dyDescent="0.3">
      <c r="B2" t="s">
        <v>340</v>
      </c>
      <c r="K2" t="s">
        <v>909</v>
      </c>
      <c r="M2" s="2"/>
      <c r="N2" s="2"/>
      <c r="O2" s="2" t="s">
        <v>601</v>
      </c>
      <c r="P2" s="2"/>
      <c r="Q2" s="2"/>
    </row>
    <row r="3" spans="2:33" x14ac:dyDescent="0.3">
      <c r="B3" s="2">
        <v>1</v>
      </c>
      <c r="C3" s="2">
        <v>2</v>
      </c>
      <c r="D3" s="2">
        <v>3</v>
      </c>
      <c r="E3" s="2">
        <v>4</v>
      </c>
      <c r="F3" s="2"/>
      <c r="K3" s="2">
        <v>1</v>
      </c>
      <c r="L3" s="2">
        <v>2</v>
      </c>
      <c r="M3" s="2">
        <v>3</v>
      </c>
      <c r="O3" s="2">
        <v>1</v>
      </c>
      <c r="P3" s="2">
        <v>2</v>
      </c>
    </row>
    <row r="4" spans="2:33" ht="15" thickBot="1" x14ac:dyDescent="0.35">
      <c r="B4" t="s">
        <v>7</v>
      </c>
      <c r="C4" t="s">
        <v>4</v>
      </c>
      <c r="D4" t="s">
        <v>12</v>
      </c>
      <c r="E4" t="s">
        <v>374</v>
      </c>
      <c r="H4" t="s">
        <v>350</v>
      </c>
      <c r="I4" t="s">
        <v>331</v>
      </c>
      <c r="K4" s="2" t="s">
        <v>904</v>
      </c>
      <c r="L4" s="2" t="s">
        <v>910</v>
      </c>
      <c r="O4" s="2" t="s">
        <v>603</v>
      </c>
      <c r="P4" t="s">
        <v>602</v>
      </c>
      <c r="S4" t="s">
        <v>318</v>
      </c>
      <c r="U4" t="s">
        <v>314</v>
      </c>
      <c r="W4" t="s">
        <v>315</v>
      </c>
      <c r="Y4" t="s">
        <v>316</v>
      </c>
      <c r="AA4" t="s">
        <v>323</v>
      </c>
      <c r="AC4" t="s">
        <v>560</v>
      </c>
      <c r="AE4" t="s">
        <v>353</v>
      </c>
      <c r="AG4" t="s">
        <v>959</v>
      </c>
    </row>
    <row r="5" spans="2:33" x14ac:dyDescent="0.3">
      <c r="B5" s="90" t="s">
        <v>613</v>
      </c>
      <c r="C5" s="90" t="s">
        <v>611</v>
      </c>
      <c r="D5" s="91" t="str">
        <f>D7</f>
        <v>0.75 ID x 1 OD x 0.06</v>
      </c>
      <c r="E5" s="91">
        <f>E7</f>
        <v>0.875</v>
      </c>
      <c r="F5" s="90" t="s">
        <v>339</v>
      </c>
      <c r="H5" s="92">
        <v>1</v>
      </c>
      <c r="I5" s="90" t="s">
        <v>330</v>
      </c>
      <c r="K5" s="108" t="s">
        <v>395</v>
      </c>
      <c r="L5" s="109" t="s">
        <v>912</v>
      </c>
      <c r="M5" s="110" t="s">
        <v>339</v>
      </c>
      <c r="O5" s="92">
        <v>1</v>
      </c>
      <c r="P5" s="90" t="s">
        <v>604</v>
      </c>
      <c r="Q5" s="90" t="s">
        <v>339</v>
      </c>
      <c r="S5" s="90" t="s">
        <v>306</v>
      </c>
      <c r="U5" s="90" t="s">
        <v>6</v>
      </c>
      <c r="W5" s="90">
        <v>0.75000000000000011</v>
      </c>
      <c r="Y5" s="90">
        <v>0.78000000000000014</v>
      </c>
      <c r="AA5" s="90" t="s">
        <v>10</v>
      </c>
      <c r="AC5" s="90" t="s">
        <v>561</v>
      </c>
      <c r="AE5" s="90" t="s">
        <v>395</v>
      </c>
      <c r="AG5" s="90" t="s">
        <v>957</v>
      </c>
    </row>
    <row r="6" spans="2:33" x14ac:dyDescent="0.3">
      <c r="B6" s="90" t="s">
        <v>614</v>
      </c>
      <c r="C6" s="90" t="s">
        <v>612</v>
      </c>
      <c r="D6" s="91" t="str">
        <f>D8</f>
        <v>0.875 ID x 1.125 OD x 0.06</v>
      </c>
      <c r="E6" s="91">
        <f>E8</f>
        <v>0.875</v>
      </c>
      <c r="F6" s="90"/>
      <c r="H6" s="92">
        <v>1.5</v>
      </c>
      <c r="I6" s="90" t="s">
        <v>417</v>
      </c>
      <c r="K6" s="113" t="s">
        <v>957</v>
      </c>
      <c r="L6" s="102" t="s">
        <v>911</v>
      </c>
      <c r="M6" s="114" t="s">
        <v>339</v>
      </c>
      <c r="O6" s="92">
        <v>2</v>
      </c>
      <c r="P6" s="90" t="s">
        <v>605</v>
      </c>
      <c r="Q6" s="90" t="s">
        <v>339</v>
      </c>
      <c r="S6" s="90" t="s">
        <v>6</v>
      </c>
      <c r="U6" s="90" t="s">
        <v>307</v>
      </c>
      <c r="W6" s="90">
        <v>0.875</v>
      </c>
      <c r="Y6" s="90">
        <v>0.75000000000000011</v>
      </c>
      <c r="AA6" s="90" t="s">
        <v>322</v>
      </c>
      <c r="AC6" s="90" t="s">
        <v>319</v>
      </c>
      <c r="AE6" s="90" t="s">
        <v>351</v>
      </c>
      <c r="AG6" s="90" t="s">
        <v>925</v>
      </c>
    </row>
    <row r="7" spans="2:33" x14ac:dyDescent="0.3">
      <c r="B7" s="90">
        <v>0.625</v>
      </c>
      <c r="C7" s="90">
        <v>0.75</v>
      </c>
      <c r="D7" s="90" t="s">
        <v>11</v>
      </c>
      <c r="E7" s="90">
        <v>0.875</v>
      </c>
      <c r="F7" s="90" t="s">
        <v>339</v>
      </c>
      <c r="H7" s="92">
        <v>2</v>
      </c>
      <c r="I7" s="90" t="s">
        <v>338</v>
      </c>
      <c r="K7" s="111" t="s">
        <v>925</v>
      </c>
      <c r="L7" s="106" t="s">
        <v>911</v>
      </c>
      <c r="M7" s="112" t="s">
        <v>339</v>
      </c>
      <c r="O7" s="92">
        <v>3</v>
      </c>
      <c r="P7" s="90" t="s">
        <v>606</v>
      </c>
      <c r="Q7" s="90" t="s">
        <v>339</v>
      </c>
      <c r="S7" s="90" t="s">
        <v>313</v>
      </c>
      <c r="U7" s="90" t="s">
        <v>308</v>
      </c>
      <c r="W7" s="90">
        <v>1</v>
      </c>
      <c r="Y7" s="90">
        <v>0.875</v>
      </c>
      <c r="AA7" s="90" t="s">
        <v>319</v>
      </c>
      <c r="AC7" s="90" t="s">
        <v>313</v>
      </c>
      <c r="AE7" s="90" t="s">
        <v>304</v>
      </c>
      <c r="AG7" s="90" t="s">
        <v>926</v>
      </c>
    </row>
    <row r="8" spans="2:33" x14ac:dyDescent="0.3">
      <c r="B8" s="90">
        <v>0.75</v>
      </c>
      <c r="C8" s="90">
        <v>0.875</v>
      </c>
      <c r="D8" s="90" t="s">
        <v>327</v>
      </c>
      <c r="E8" s="90">
        <v>0.875</v>
      </c>
      <c r="F8" s="90" t="s">
        <v>339</v>
      </c>
      <c r="H8" s="92">
        <v>3</v>
      </c>
      <c r="I8" s="90" t="s">
        <v>332</v>
      </c>
      <c r="K8" s="113" t="s">
        <v>952</v>
      </c>
      <c r="L8" s="102" t="s">
        <v>912</v>
      </c>
      <c r="M8" s="114" t="s">
        <v>339</v>
      </c>
      <c r="O8" s="90" t="s">
        <v>313</v>
      </c>
      <c r="P8" s="92"/>
      <c r="Q8" s="90"/>
      <c r="U8" s="90" t="s">
        <v>309</v>
      </c>
      <c r="W8" s="90">
        <v>1.125</v>
      </c>
      <c r="Y8" s="90">
        <v>1.125</v>
      </c>
      <c r="AA8" s="90" t="s">
        <v>320</v>
      </c>
      <c r="AE8" s="90" t="s">
        <v>352</v>
      </c>
      <c r="AG8" s="90" t="s">
        <v>927</v>
      </c>
    </row>
    <row r="9" spans="2:33" ht="15" thickBot="1" x14ac:dyDescent="0.35">
      <c r="B9" s="90">
        <v>1</v>
      </c>
      <c r="C9" s="90">
        <v>1.125</v>
      </c>
      <c r="D9" s="90" t="s">
        <v>326</v>
      </c>
      <c r="E9" s="90">
        <v>0.75</v>
      </c>
      <c r="F9" s="90" t="s">
        <v>339</v>
      </c>
      <c r="H9" s="92">
        <v>4</v>
      </c>
      <c r="I9" s="90" t="s">
        <v>337</v>
      </c>
      <c r="K9" s="115" t="s">
        <v>8</v>
      </c>
      <c r="L9" s="116" t="s">
        <v>8</v>
      </c>
      <c r="M9" s="117" t="s">
        <v>339</v>
      </c>
      <c r="U9" s="90" t="s">
        <v>434</v>
      </c>
      <c r="W9" s="90">
        <v>1.25</v>
      </c>
      <c r="Y9" s="90">
        <v>1.375</v>
      </c>
      <c r="AA9" s="90" t="s">
        <v>321</v>
      </c>
      <c r="AE9" s="90" t="s">
        <v>313</v>
      </c>
      <c r="AG9" s="90" t="s">
        <v>928</v>
      </c>
    </row>
    <row r="10" spans="2:33" x14ac:dyDescent="0.3">
      <c r="B10" s="90">
        <v>1.25</v>
      </c>
      <c r="C10" s="90">
        <v>1.375</v>
      </c>
      <c r="D10" s="90" t="s">
        <v>325</v>
      </c>
      <c r="E10" s="90">
        <v>0.875</v>
      </c>
      <c r="F10" s="90" t="s">
        <v>339</v>
      </c>
      <c r="H10" s="92">
        <v>5</v>
      </c>
      <c r="I10" s="90" t="s">
        <v>333</v>
      </c>
      <c r="U10" s="90" t="s">
        <v>310</v>
      </c>
      <c r="W10" s="90">
        <v>1.375</v>
      </c>
      <c r="Y10" s="90">
        <v>1.625</v>
      </c>
      <c r="AA10" s="90" t="s">
        <v>522</v>
      </c>
      <c r="AG10" s="90" t="s">
        <v>929</v>
      </c>
    </row>
    <row r="11" spans="2:33" x14ac:dyDescent="0.3">
      <c r="B11" s="90">
        <v>1.5</v>
      </c>
      <c r="C11" s="90">
        <v>1.625</v>
      </c>
      <c r="D11" s="90" t="s">
        <v>324</v>
      </c>
      <c r="E11" s="90">
        <v>1</v>
      </c>
      <c r="F11" s="90" t="s">
        <v>339</v>
      </c>
      <c r="H11" s="92">
        <v>6</v>
      </c>
      <c r="I11" s="90" t="s">
        <v>413</v>
      </c>
      <c r="U11" s="90" t="s">
        <v>311</v>
      </c>
      <c r="W11" s="90">
        <v>1.5000000000000002</v>
      </c>
      <c r="Y11" s="90" t="s">
        <v>313</v>
      </c>
      <c r="AA11" s="90" t="s">
        <v>313</v>
      </c>
      <c r="AG11" s="90" t="s">
        <v>930</v>
      </c>
    </row>
    <row r="12" spans="2:33" x14ac:dyDescent="0.3">
      <c r="B12" s="90" t="s">
        <v>8</v>
      </c>
      <c r="C12" s="90"/>
      <c r="D12" s="90"/>
      <c r="E12" s="90"/>
      <c r="F12" s="90"/>
      <c r="H12" s="92" t="s">
        <v>313</v>
      </c>
      <c r="I12" s="90" t="s">
        <v>313</v>
      </c>
      <c r="U12" s="90" t="s">
        <v>312</v>
      </c>
      <c r="W12" s="90">
        <v>1.625</v>
      </c>
      <c r="AG12" s="90" t="s">
        <v>931</v>
      </c>
    </row>
    <row r="13" spans="2:33" x14ac:dyDescent="0.3">
      <c r="U13" s="90" t="s">
        <v>313</v>
      </c>
      <c r="W13" s="90">
        <v>1.75</v>
      </c>
      <c r="AG13" s="90" t="s">
        <v>932</v>
      </c>
    </row>
    <row r="14" spans="2:33" x14ac:dyDescent="0.3">
      <c r="W14" s="90">
        <v>1.875</v>
      </c>
      <c r="AG14" s="90" t="s">
        <v>933</v>
      </c>
    </row>
    <row r="15" spans="2:33" x14ac:dyDescent="0.3">
      <c r="W15" s="90">
        <v>2</v>
      </c>
      <c r="AG15" s="90" t="s">
        <v>934</v>
      </c>
    </row>
    <row r="16" spans="2:33" x14ac:dyDescent="0.3">
      <c r="W16" s="90">
        <v>2.125</v>
      </c>
      <c r="AG16" s="90" t="s">
        <v>935</v>
      </c>
    </row>
    <row r="17" spans="23:33" x14ac:dyDescent="0.3">
      <c r="W17" s="90">
        <v>2.25</v>
      </c>
      <c r="AG17" s="90" t="s">
        <v>936</v>
      </c>
    </row>
    <row r="18" spans="23:33" x14ac:dyDescent="0.3">
      <c r="W18" s="90">
        <v>2.375</v>
      </c>
      <c r="AG18" s="90" t="s">
        <v>937</v>
      </c>
    </row>
    <row r="19" spans="23:33" x14ac:dyDescent="0.3">
      <c r="W19" s="90">
        <v>2.5</v>
      </c>
      <c r="AG19" s="90" t="s">
        <v>938</v>
      </c>
    </row>
    <row r="20" spans="23:33" x14ac:dyDescent="0.3">
      <c r="W20" s="90" t="s">
        <v>313</v>
      </c>
      <c r="AG20" s="90" t="s">
        <v>939</v>
      </c>
    </row>
    <row r="21" spans="23:33" x14ac:dyDescent="0.3">
      <c r="AG21" s="90" t="s">
        <v>940</v>
      </c>
    </row>
    <row r="22" spans="23:33" x14ac:dyDescent="0.3">
      <c r="AG22" s="90" t="s">
        <v>941</v>
      </c>
    </row>
    <row r="23" spans="23:33" x14ac:dyDescent="0.3">
      <c r="AG23" s="90" t="s">
        <v>942</v>
      </c>
    </row>
    <row r="24" spans="23:33" x14ac:dyDescent="0.3">
      <c r="AG24" s="90" t="s">
        <v>943</v>
      </c>
    </row>
    <row r="25" spans="23:33" x14ac:dyDescent="0.3">
      <c r="AG25" s="90" t="s">
        <v>944</v>
      </c>
    </row>
    <row r="26" spans="23:33" x14ac:dyDescent="0.3">
      <c r="AG26" s="90" t="s">
        <v>945</v>
      </c>
    </row>
    <row r="27" spans="23:33" x14ac:dyDescent="0.3">
      <c r="AG27" s="90" t="s">
        <v>946</v>
      </c>
    </row>
    <row r="28" spans="23:33" x14ac:dyDescent="0.3">
      <c r="AG28" s="90" t="s">
        <v>947</v>
      </c>
    </row>
    <row r="29" spans="23:33" x14ac:dyDescent="0.3">
      <c r="AG29" s="90" t="s">
        <v>948</v>
      </c>
    </row>
    <row r="30" spans="23:33" x14ac:dyDescent="0.3">
      <c r="AG30" s="90" t="s">
        <v>949</v>
      </c>
    </row>
    <row r="31" spans="23:33" x14ac:dyDescent="0.3">
      <c r="AG31" s="90" t="s">
        <v>950</v>
      </c>
    </row>
    <row r="32" spans="23:33" x14ac:dyDescent="0.3">
      <c r="AG32" s="90" t="s">
        <v>951</v>
      </c>
    </row>
    <row r="33" spans="33:33" x14ac:dyDescent="0.3">
      <c r="AG33" s="90" t="s">
        <v>313</v>
      </c>
    </row>
  </sheetData>
  <sortState xmlns:xlrd2="http://schemas.microsoft.com/office/spreadsheetml/2017/richdata2" ref="I13:I17">
    <sortCondition ref="I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49</vt:i4>
      </vt:variant>
    </vt:vector>
  </HeadingPairs>
  <TitlesOfParts>
    <vt:vector size="51" baseType="lpstr">
      <vt:lpstr>Sheet1</vt:lpstr>
      <vt:lpstr>Data</vt:lpstr>
      <vt:lpstr>_SWX_0</vt:lpstr>
      <vt:lpstr>_SWX_1</vt:lpstr>
      <vt:lpstr>_SWX_2</vt:lpstr>
      <vt:lpstr>_SWX_3</vt:lpstr>
      <vt:lpstr>_SWX_4</vt:lpstr>
      <vt:lpstr>_SWX_5</vt:lpstr>
      <vt:lpstr>_SWX_6</vt:lpstr>
      <vt:lpstr>_SWX_7</vt:lpstr>
      <vt:lpstr>_SWX_8</vt:lpstr>
      <vt:lpstr>Bottom_of_Box_Location_Front</vt:lpstr>
      <vt:lpstr>Bottom_of_Box_Location_Rear</vt:lpstr>
      <vt:lpstr>COMB_Tube_Insert_Type</vt:lpstr>
      <vt:lpstr>Family</vt:lpstr>
      <vt:lpstr>Filler_Thk</vt:lpstr>
      <vt:lpstr>Gasket_Materials_List</vt:lpstr>
      <vt:lpstr>HDR_TP_Thk_Front</vt:lpstr>
      <vt:lpstr>HDR_TP_Thk_Rear</vt:lpstr>
      <vt:lpstr>Header_Support_Location_Front</vt:lpstr>
      <vt:lpstr>Header_Support_Location_Rear</vt:lpstr>
      <vt:lpstr>Job_No</vt:lpstr>
      <vt:lpstr>KAMMPROGasket_Materials_List</vt:lpstr>
      <vt:lpstr>LL_Type</vt:lpstr>
      <vt:lpstr>LL_Type_Ref_Table</vt:lpstr>
      <vt:lpstr>NPT_Plug_Materials_List</vt:lpstr>
      <vt:lpstr>Plug_Dia_List</vt:lpstr>
      <vt:lpstr>Plug_Length_Front</vt:lpstr>
      <vt:lpstr>Plug_Length_List</vt:lpstr>
      <vt:lpstr>Plug_Length_Rear</vt:lpstr>
      <vt:lpstr>Plug_Material</vt:lpstr>
      <vt:lpstr>Plug_Materials_List</vt:lpstr>
      <vt:lpstr>Plug_Type</vt:lpstr>
      <vt:lpstr>Plug_Type_Ref</vt:lpstr>
      <vt:lpstr>ProductLine</vt:lpstr>
      <vt:lpstr>Section_No</vt:lpstr>
      <vt:lpstr>SF_Width</vt:lpstr>
      <vt:lpstr>Top_of_Box_Location_Front</vt:lpstr>
      <vt:lpstr>Top_of_Box_Location_Rear</vt:lpstr>
      <vt:lpstr>TS_TYPE</vt:lpstr>
      <vt:lpstr>TS_Type_List</vt:lpstr>
      <vt:lpstr>TSS_in_SF?</vt:lpstr>
      <vt:lpstr>TTS_List</vt:lpstr>
      <vt:lpstr>TTS_Table</vt:lpstr>
      <vt:lpstr>Tube_Dia</vt:lpstr>
      <vt:lpstr>Tube_Insert_List</vt:lpstr>
      <vt:lpstr>Tube_Insert_Type</vt:lpstr>
      <vt:lpstr>Tube_Spacers?</vt:lpstr>
      <vt:lpstr>Tube_Support_Type_List</vt:lpstr>
      <vt:lpstr>Tube_Support_Type_Table</vt:lpstr>
      <vt:lpstr>Tube_Table</vt:lpstr>
    </vt:vector>
  </TitlesOfParts>
  <Company>Harsco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Stietz</dc:creator>
  <cp:lastModifiedBy>Tietz, Steven</cp:lastModifiedBy>
  <dcterms:created xsi:type="dcterms:W3CDTF">2014-07-10T07:33:45Z</dcterms:created>
  <dcterms:modified xsi:type="dcterms:W3CDTF">2025-10-03T02:24:32Z</dcterms:modified>
</cp:coreProperties>
</file>