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veen\Desktop\Analysis Projects\Module 1 Challenge\"/>
    </mc:Choice>
  </mc:AlternateContent>
  <xr:revisionPtr revIDLastSave="0" documentId="8_{33E929B8-054D-4DD7-A382-349A7B11F272}" xr6:coauthVersionLast="47" xr6:coauthVersionMax="47" xr10:uidLastSave="{00000000-0000-0000-0000-000000000000}"/>
  <bookViews>
    <workbookView xWindow="12120" yWindow="420" windowWidth="10380" windowHeight="9390" tabRatio="816" firstSheet="3" activeTab="4" xr2:uid="{00000000-000D-0000-FFFF-FFFF00000000}"/>
  </bookViews>
  <sheets>
    <sheet name="Category Statistics" sheetId="2" r:id="rId1"/>
    <sheet name="Outcomes Based on Launch Date" sheetId="5" r:id="rId2"/>
    <sheet name="Theater Outcomes by Lauch Date" sheetId="11" r:id="rId3"/>
    <sheet name="Kickstarters" sheetId="1" r:id="rId4"/>
    <sheet name="Outcome Based on Goals Charts" sheetId="16" r:id="rId5"/>
    <sheet name="Outcomes Based on Goals" sheetId="12" r:id="rId6"/>
    <sheet name="Descriptive Statistics" sheetId="9" r:id="rId7"/>
  </sheets>
  <definedNames>
    <definedName name="_xlnm._FilterDatabase" localSheetId="3" hidden="1">Kickstarters!$A$1:$T$4115</definedName>
  </definedNames>
  <calcPr calcId="191029"/>
  <pivotCaches>
    <pivotCache cacheId="0" r:id="rId8"/>
    <pivotCache cacheId="1" r:id="rId9"/>
    <pivotCache cacheId="13" r:id="rId10"/>
    <pivotCache cacheId="3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12" l="1"/>
  <c r="H12" i="12"/>
  <c r="H11" i="12"/>
  <c r="H10" i="12"/>
  <c r="H9" i="12"/>
  <c r="H8" i="12"/>
  <c r="H7" i="12"/>
  <c r="H6" i="12"/>
  <c r="H5" i="12"/>
  <c r="H4" i="12"/>
  <c r="H3" i="12"/>
  <c r="H2" i="12"/>
  <c r="G13" i="12"/>
  <c r="G12" i="12"/>
  <c r="G11" i="12"/>
  <c r="G10" i="12"/>
  <c r="G9" i="12"/>
  <c r="G8" i="12"/>
  <c r="G7" i="12"/>
  <c r="G6" i="12"/>
  <c r="G5" i="12"/>
  <c r="G4" i="12"/>
  <c r="G3" i="12"/>
  <c r="G2" i="12"/>
  <c r="F6" i="12"/>
  <c r="F9" i="12"/>
  <c r="F13" i="12"/>
  <c r="F12" i="12"/>
  <c r="F11" i="12"/>
  <c r="F10" i="12"/>
  <c r="F8" i="12"/>
  <c r="F7" i="12"/>
  <c r="F5" i="12"/>
  <c r="F4" i="12"/>
  <c r="F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B5" i="12"/>
  <c r="C4" i="12"/>
  <c r="C3" i="12"/>
  <c r="B13" i="12"/>
  <c r="B12" i="12"/>
  <c r="B11" i="12"/>
  <c r="B10" i="12"/>
  <c r="B9" i="12"/>
  <c r="B8" i="12"/>
  <c r="B7" i="12"/>
  <c r="B6" i="12"/>
  <c r="B4" i="12"/>
  <c r="B3" i="12"/>
  <c r="C2" i="12"/>
  <c r="B2" i="12"/>
  <c r="C6" i="9"/>
  <c r="C5" i="9"/>
  <c r="C7" i="9" s="1"/>
  <c r="C4" i="9"/>
  <c r="C13" i="9"/>
  <c r="C12" i="9"/>
  <c r="C14" i="9" s="1"/>
  <c r="C11" i="9"/>
  <c r="B13" i="9"/>
  <c r="B12" i="9"/>
  <c r="B14" i="9" s="1"/>
  <c r="B11" i="9"/>
  <c r="B6" i="9"/>
  <c r="B5" i="9"/>
  <c r="B4" i="9"/>
  <c r="B7" i="9" l="1"/>
  <c r="C9" i="9" l="1"/>
  <c r="C10" i="9"/>
  <c r="C3" i="9"/>
  <c r="C2" i="9"/>
  <c r="B10" i="9"/>
  <c r="B9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U2845" i="1" s="1"/>
  <c r="S2846" i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S2854" i="1"/>
  <c r="U2854" i="1" s="1"/>
  <c r="S2855" i="1"/>
  <c r="S2856" i="1"/>
  <c r="S2857" i="1"/>
  <c r="U2857" i="1" s="1"/>
  <c r="S2858" i="1"/>
  <c r="U2858" i="1" s="1"/>
  <c r="S2859" i="1"/>
  <c r="S2860" i="1"/>
  <c r="S2861" i="1"/>
  <c r="S2862" i="1"/>
  <c r="U2862" i="1" s="1"/>
  <c r="S2863" i="1"/>
  <c r="S2864" i="1"/>
  <c r="U2864" i="1" s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S2913" i="1"/>
  <c r="U2913" i="1" s="1"/>
  <c r="S2914" i="1"/>
  <c r="U2914" i="1" s="1"/>
  <c r="S2915" i="1"/>
  <c r="U2915" i="1" s="1"/>
  <c r="S2916" i="1"/>
  <c r="S2917" i="1"/>
  <c r="S2918" i="1"/>
  <c r="S2919" i="1"/>
  <c r="U2919" i="1" s="1"/>
  <c r="S2920" i="1"/>
  <c r="U2920" i="1" s="1"/>
  <c r="S2921" i="1"/>
  <c r="U2921" i="1" s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U3730" i="1" s="1"/>
  <c r="S3731" i="1"/>
  <c r="U3731" i="1" s="1"/>
  <c r="S3732" i="1"/>
  <c r="U3732" i="1" s="1"/>
  <c r="S3733" i="1"/>
  <c r="U3733" i="1" s="1"/>
  <c r="S3734" i="1"/>
  <c r="S3735" i="1"/>
  <c r="U3735" i="1" s="1"/>
  <c r="S3736" i="1"/>
  <c r="U3736" i="1" s="1"/>
  <c r="S3737" i="1"/>
  <c r="S3738" i="1"/>
  <c r="S3739" i="1"/>
  <c r="U3739" i="1" s="1"/>
  <c r="S3740" i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U3903" i="1" s="1"/>
  <c r="S3904" i="1"/>
  <c r="S3905" i="1"/>
  <c r="U3905" i="1" s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S3917" i="1"/>
  <c r="S3918" i="1"/>
  <c r="S3919" i="1"/>
  <c r="S3920" i="1"/>
  <c r="S3921" i="1"/>
  <c r="S3922" i="1"/>
  <c r="S3923" i="1"/>
  <c r="S3924" i="1"/>
  <c r="U3924" i="1" s="1"/>
  <c r="S3925" i="1"/>
  <c r="S3926" i="1"/>
  <c r="U3926" i="1" s="1"/>
  <c r="S3927" i="1"/>
  <c r="U3927" i="1" s="1"/>
  <c r="S3928" i="1"/>
  <c r="S3929" i="1"/>
  <c r="S3930" i="1"/>
  <c r="U3930" i="1" s="1"/>
  <c r="S3931" i="1"/>
  <c r="U3931" i="1" s="1"/>
  <c r="S3932" i="1"/>
  <c r="S3933" i="1"/>
  <c r="U3933" i="1" s="1"/>
  <c r="S3934" i="1"/>
  <c r="U3934" i="1" s="1"/>
  <c r="S3935" i="1"/>
  <c r="U3935" i="1" s="1"/>
  <c r="S3936" i="1"/>
  <c r="U3936" i="1" s="1"/>
  <c r="S3937" i="1"/>
  <c r="S3938" i="1"/>
  <c r="U3938" i="1" s="1"/>
  <c r="S3939" i="1"/>
  <c r="U3939" i="1" s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S3951" i="1"/>
  <c r="S3952" i="1"/>
  <c r="U3952" i="1" s="1"/>
  <c r="S3953" i="1"/>
  <c r="S3954" i="1"/>
  <c r="U3954" i="1" s="1"/>
  <c r="S3955" i="1"/>
  <c r="U3955" i="1" s="1"/>
  <c r="S3956" i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S3982" i="1"/>
  <c r="U3982" i="1" s="1"/>
  <c r="S3983" i="1"/>
  <c r="U3983" i="1" s="1"/>
  <c r="S3984" i="1"/>
  <c r="S3985" i="1"/>
  <c r="U3985" i="1" s="1"/>
  <c r="S3986" i="1"/>
  <c r="S3987" i="1"/>
  <c r="U3987" i="1" s="1"/>
  <c r="S3988" i="1"/>
  <c r="S3989" i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U4012" i="1" s="1"/>
  <c r="S4013" i="1"/>
  <c r="S4014" i="1"/>
  <c r="S4015" i="1"/>
  <c r="U4015" i="1" s="1"/>
  <c r="S4016" i="1"/>
  <c r="U4016" i="1" s="1"/>
  <c r="S4017" i="1"/>
  <c r="U4017" i="1" s="1"/>
  <c r="S4018" i="1"/>
  <c r="S4019" i="1"/>
  <c r="U4019" i="1" s="1"/>
  <c r="S4020" i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S4046" i="1"/>
  <c r="U4046" i="1" s="1"/>
  <c r="S4047" i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U4054" i="1" s="1"/>
  <c r="S4055" i="1"/>
  <c r="S4056" i="1"/>
  <c r="U4056" i="1" s="1"/>
  <c r="S4057" i="1"/>
  <c r="S4058" i="1"/>
  <c r="U4058" i="1" s="1"/>
  <c r="S4059" i="1"/>
  <c r="S4060" i="1"/>
  <c r="U4060" i="1" s="1"/>
  <c r="S4061" i="1"/>
  <c r="S4062" i="1"/>
  <c r="S4063" i="1"/>
  <c r="U4063" i="1" s="1"/>
  <c r="S4064" i="1"/>
  <c r="U4064" i="1" s="1"/>
  <c r="S4065" i="1"/>
  <c r="S4066" i="1"/>
  <c r="S4067" i="1"/>
  <c r="U4067" i="1" s="1"/>
  <c r="S4068" i="1"/>
  <c r="U4068" i="1" s="1"/>
  <c r="S4069" i="1"/>
  <c r="U4069" i="1" s="1"/>
  <c r="S4070" i="1"/>
  <c r="U4070" i="1" s="1"/>
  <c r="S4071" i="1"/>
  <c r="S4072" i="1"/>
  <c r="U4072" i="1" s="1"/>
  <c r="S4073" i="1"/>
  <c r="S4074" i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S4107" i="1"/>
  <c r="S4108" i="1"/>
  <c r="U4108" i="1" s="1"/>
  <c r="S4109" i="1"/>
  <c r="U4109" i="1" s="1"/>
  <c r="S4110" i="1"/>
  <c r="U4110" i="1" s="1"/>
  <c r="S4111" i="1"/>
  <c r="S4112" i="1"/>
  <c r="S4113" i="1"/>
  <c r="U4113" i="1" s="1"/>
  <c r="S4114" i="1"/>
  <c r="S4115" i="1"/>
  <c r="U4115" i="1" s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<sst xmlns="http://schemas.openxmlformats.org/spreadsheetml/2006/main" count="33047" uniqueCount="8417">
  <si>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</si>
  <si>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</si>
  <si>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</si>
  <si>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</si>
  <si>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</si>
  <si>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</si>
  <si>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</si>
  <si>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</si>
  <si>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</si>
  <si>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</si>
  <si>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</si>
  <si>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</si>
  <si>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</si>
  <si>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</si>
  <si>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</si>
  <si>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</si>
  <si>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</si>
  <si>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</si>
  <si>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</si>
  <si>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</si>
  <si>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</si>
  <si>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</si>
  <si>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</si>
  <si>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</si>
  <si>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</si>
  <si>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</si>
  <si>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</si>
  <si>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</si>
  <si>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</si>
  <si>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</si>
  <si>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</si>
  <si>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</si>
  <si>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</si>
  <si>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</si>
  <si>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</si>
  <si>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</si>
  <si>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</si>
  <si>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</si>
  <si>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</si>
  <si>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</si>
  <si>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</si>
  <si>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</si>
  <si>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</si>
  <si>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</si>
  <si>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</si>
  <si>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</si>
  <si>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</si>
  <si>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</si>
  <si>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</si>
  <si>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</si>
  <si>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</si>
  <si>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</si>
  <si>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</si>
  <si>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</si>
  <si>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</si>
  <si>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</si>
  <si>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</si>
  <si>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</si>
  <si>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</si>
  <si>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</si>
  <si>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</si>
  <si>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</si>
  <si>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</si>
  <si>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</si>
  <si>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</si>
  <si>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</si>
  <si>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</si>
  <si>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</si>
  <si>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</si>
  <si>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</si>
  <si>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</si>
  <si>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</si>
  <si>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</si>
  <si>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</si>
  <si>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</si>
  <si>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</si>
  <si>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</si>
  <si>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</si>
  <si>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</si>
  <si>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</si>
  <si>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</si>
  <si>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</si>
  <si>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</si>
  <si>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</si>
  <si>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</si>
  <si>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</si>
  <si>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</si>
  <si>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</si>
  <si>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</si>
  <si>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</si>
  <si>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</si>
  <si>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</si>
  <si>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</si>
  <si>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</si>
  <si>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</si>
  <si>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</si>
  <si>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</si>
  <si>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</si>
  <si>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</si>
  <si>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</si>
  <si>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</si>
  <si>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</si>
  <si>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</si>
  <si>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</si>
  <si>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</si>
  <si>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</si>
  <si>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</si>
  <si>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</si>
  <si>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</si>
  <si>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</si>
  <si>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</si>
  <si>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</si>
  <si>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</si>
  <si>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</si>
  <si>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</si>
  <si>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</si>
  <si>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</si>
  <si>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</si>
  <si>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</si>
  <si>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</si>
  <si>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</si>
  <si>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</si>
  <si>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</si>
  <si>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</si>
  <si>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</si>
  <si>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</si>
  <si>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</si>
  <si>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</si>
  <si>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</si>
  <si>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</si>
  <si>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</si>
  <si>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</si>
  <si>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</si>
  <si>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</si>
  <si>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</si>
  <si>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</si>
  <si>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</si>
  <si>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</si>
  <si>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</si>
  <si>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</si>
  <si>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</si>
  <si>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</si>
  <si>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</si>
  <si>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</si>
  <si>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</si>
  <si>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</si>
  <si>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</si>
  <si>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</si>
  <si>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</si>
  <si>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</si>
  <si>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</si>
  <si>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</si>
  <si>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</si>
  <si>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</si>
  <si>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</si>
  <si>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</si>
  <si>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</si>
  <si>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</si>
  <si>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</si>
  <si>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</si>
  <si>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</si>
  <si>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</si>
  <si>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</si>
  <si>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</si>
  <si>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</si>
  <si>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</si>
  <si>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</si>
  <si>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</si>
  <si>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</si>
  <si>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</si>
  <si>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</si>
  <si>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</si>
  <si>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</si>
  <si>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</si>
  <si>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</si>
  <si>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</si>
  <si>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</si>
  <si>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</si>
  <si>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</si>
  <si>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</si>
  <si>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</si>
  <si>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</si>
  <si>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</si>
  <si>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</si>
  <si>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</si>
  <si>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</si>
  <si>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</si>
  <si>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</si>
  <si>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</si>
  <si>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</si>
  <si>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</si>
  <si>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</si>
  <si>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</si>
  <si>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</si>
  <si>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</si>
  <si>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</si>
  <si>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</si>
  <si>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</si>
  <si>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</si>
  <si>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</si>
  <si>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</si>
  <si>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</si>
  <si>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</si>
  <si>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</si>
  <si>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</si>
  <si>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</si>
  <si>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</si>
  <si>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</si>
  <si>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</si>
  <si>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</si>
  <si>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</si>
  <si>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</si>
  <si>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</si>
  <si>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</si>
  <si>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</si>
  <si>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</si>
  <si>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</si>
  <si>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</si>
  <si>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</si>
  <si>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</si>
  <si>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</si>
  <si>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</si>
  <si>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</si>
  <si>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</si>
  <si>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</si>
  <si>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</si>
  <si>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</si>
  <si>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</si>
  <si>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</si>
  <si>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</si>
  <si>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</si>
  <si>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</si>
  <si>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</si>
  <si>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</si>
  <si>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</si>
  <si>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</si>
  <si>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</si>
  <si>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</si>
  <si>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</si>
  <si>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</si>
  <si>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</si>
  <si>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</si>
  <si>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</si>
  <si>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</si>
  <si>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</si>
  <si>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</si>
  <si>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</si>
  <si>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</si>
  <si>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</si>
  <si>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</si>
  <si>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</si>
  <si>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</si>
  <si>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</si>
  <si>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</si>
  <si>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</si>
  <si>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</si>
  <si>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</si>
  <si>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</si>
  <si>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</si>
  <si>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</si>
  <si>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</si>
  <si>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</si>
  <si>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</si>
  <si>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</si>
  <si>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</si>
  <si>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</si>
  <si>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</si>
  <si>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</si>
  <si>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</si>
  <si>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</si>
  <si>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</si>
  <si>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</si>
  <si>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</si>
  <si>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</si>
  <si>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</si>
  <si>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</si>
  <si>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</si>
  <si>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</si>
  <si>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</si>
  <si>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</si>
  <si>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</si>
  <si>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</si>
  <si>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</si>
  <si>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</si>
  <si>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</si>
  <si>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</si>
  <si>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</si>
  <si>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</si>
  <si>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</si>
  <si>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</si>
  <si>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</si>
  <si>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</si>
  <si>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</si>
  <si>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</si>
  <si>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</si>
  <si>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</si>
  <si>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</si>
  <si>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</si>
  <si>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</si>
  <si>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</si>
  <si>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</si>
  <si>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</si>
  <si>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</si>
  <si>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</si>
  <si>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</si>
  <si>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</si>
  <si>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</si>
  <si>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</si>
  <si>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</si>
  <si>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</si>
  <si>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</si>
  <si>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</si>
  <si>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</si>
  <si>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</si>
  <si>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</si>
  <si>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</si>
  <si>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</si>
  <si>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</si>
  <si>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</si>
  <si>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</si>
  <si>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</si>
  <si>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</si>
  <si>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</si>
  <si>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</si>
  <si>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</si>
  <si>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</si>
  <si>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</si>
  <si>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</si>
  <si>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</si>
  <si>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</si>
  <si>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</si>
  <si>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</si>
  <si>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</si>
  <si>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</si>
  <si>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</si>
  <si>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</si>
  <si>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</si>
  <si>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</si>
  <si>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</si>
  <si>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</si>
  <si>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</si>
  <si>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</si>
  <si>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</si>
  <si>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</si>
  <si>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</si>
  <si>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</si>
  <si>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</si>
  <si>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</si>
  <si>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</si>
  <si>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</si>
  <si>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</si>
  <si>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</si>
  <si>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</si>
  <si>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</si>
  <si>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</si>
  <si>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</si>
  <si>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</si>
  <si>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</si>
  <si>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</si>
  <si>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</si>
  <si>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</si>
  <si>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</si>
  <si>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</si>
  <si>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</si>
  <si>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</si>
  <si>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</si>
  <si>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</si>
  <si>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</si>
  <si>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</si>
  <si>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</si>
  <si>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</si>
  <si>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</si>
  <si>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</si>
  <si>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</si>
  <si>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</si>
  <si>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</si>
  <si>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</si>
  <si>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</si>
  <si>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</si>
  <si>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</si>
  <si>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</si>
  <si>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</si>
  <si>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</si>
  <si>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</si>
  <si>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</si>
  <si>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</si>
  <si>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</si>
  <si>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</si>
  <si>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</si>
  <si>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</si>
  <si>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</si>
  <si>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</si>
  <si>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</si>
  <si>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</si>
  <si>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</si>
  <si>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</si>
  <si>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</si>
  <si>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</si>
  <si>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</si>
  <si>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</si>
  <si>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</si>
  <si>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</si>
  <si>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</si>
  <si>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</si>
  <si>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</si>
  <si>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</si>
  <si>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</si>
  <si>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</si>
  <si>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</si>
  <si>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</si>
  <si>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</si>
  <si>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</si>
  <si>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</si>
  <si>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</si>
  <si>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</si>
  <si>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</si>
  <si>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</si>
  <si>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</si>
  <si>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</si>
  <si>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</si>
  <si>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</si>
  <si>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</si>
  <si>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</si>
  <si>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</si>
  <si>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</si>
  <si>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</si>
  <si>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</si>
  <si>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</si>
  <si>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</si>
  <si>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</si>
  <si>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</si>
  <si>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</si>
  <si>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</si>
  <si>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</si>
  <si>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</si>
  <si>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</si>
  <si>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</si>
  <si>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</si>
  <si>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</si>
  <si>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</si>
  <si>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</si>
  <si>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</si>
  <si>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</si>
  <si>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</si>
  <si>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</si>
  <si>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</si>
  <si>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</si>
  <si>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</si>
  <si>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</si>
  <si>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</si>
  <si>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</si>
  <si>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</si>
  <si>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</si>
  <si>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</si>
  <si>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</si>
  <si>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</si>
  <si>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</si>
  <si>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</si>
  <si>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</si>
  <si>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</si>
  <si>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</si>
  <si>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</si>
  <si>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</si>
  <si>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</si>
  <si>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</si>
  <si>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</si>
  <si>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</si>
  <si>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</si>
  <si>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</si>
  <si>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</si>
  <si>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</si>
  <si>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</si>
  <si>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</si>
  <si>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</si>
  <si>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</si>
  <si>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</si>
  <si>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</si>
  <si>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</si>
  <si>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</si>
  <si>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</si>
  <si>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</si>
  <si>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</si>
  <si>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</si>
  <si>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</si>
  <si>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</si>
  <si>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</si>
  <si>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</si>
  <si>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</si>
  <si>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</si>
  <si>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</si>
  <si>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</si>
  <si>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</si>
  <si>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</si>
  <si>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</si>
  <si>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</si>
  <si>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</si>
  <si>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</si>
  <si>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</si>
  <si>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</si>
  <si>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</si>
  <si>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</si>
  <si>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</si>
  <si>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</si>
  <si>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</si>
  <si>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</si>
  <si>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</si>
  <si>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</si>
  <si>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</si>
  <si>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</si>
  <si>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</si>
  <si>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</si>
  <si>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</si>
  <si>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</si>
  <si>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</si>
  <si>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</si>
  <si>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</si>
  <si>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</si>
  <si>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</si>
  <si>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</si>
  <si>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</si>
  <si>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</si>
  <si>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</si>
  <si>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</si>
  <si>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</si>
  <si>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</si>
  <si>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</si>
  <si>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</si>
  <si>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</si>
  <si>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</si>
  <si>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</si>
  <si>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</si>
  <si>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</si>
  <si>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</si>
  <si>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</si>
  <si>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</si>
  <si>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</si>
  <si>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</si>
  <si>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</si>
  <si>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</si>
  <si>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</si>
  <si>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</si>
  <si>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</si>
  <si>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</si>
  <si>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</si>
  <si>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</si>
  <si>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</si>
  <si>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</si>
  <si>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</si>
  <si>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</si>
  <si>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</si>
  <si>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</si>
  <si>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</si>
  <si>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</si>
  <si>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</si>
  <si>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</si>
  <si>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</si>
  <si>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</si>
  <si>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</si>
  <si>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</si>
  <si>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</si>
  <si>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</si>
  <si>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</si>
  <si>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</si>
  <si>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</si>
  <si>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</si>
  <si>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</si>
  <si>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</si>
  <si>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</si>
  <si>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</si>
  <si>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</si>
  <si>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</si>
  <si>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</si>
  <si>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</si>
  <si>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</si>
  <si>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</si>
  <si>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</si>
  <si>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</si>
  <si>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</si>
  <si>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</si>
  <si>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</si>
  <si>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</si>
  <si>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</si>
  <si>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</si>
  <si>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</si>
  <si>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</si>
  <si>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</si>
  <si>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</si>
  <si>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</si>
  <si>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</si>
  <si>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</si>
  <si>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</si>
  <si>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</si>
  <si>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</si>
  <si>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</si>
  <si>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</si>
  <si>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</si>
  <si>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</si>
  <si>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</si>
  <si>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</si>
  <si>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</si>
  <si>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</si>
  <si>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</si>
  <si>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</si>
  <si>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</si>
  <si>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</si>
  <si>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</si>
  <si>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</si>
  <si>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</si>
  <si>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</si>
  <si>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</si>
  <si>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</si>
  <si>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</si>
  <si>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</si>
  <si>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</si>
  <si>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</si>
  <si>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</si>
  <si>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</si>
  <si>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</si>
  <si>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</si>
  <si>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</si>
  <si>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</si>
  <si>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</si>
  <si>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</si>
  <si>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</si>
  <si>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</si>
  <si>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</si>
  <si>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</si>
  <si>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</si>
  <si>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</si>
  <si>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</si>
  <si>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</si>
  <si>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</si>
  <si>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</si>
  <si>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</si>
  <si>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</si>
  <si>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</si>
  <si>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</si>
  <si>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</si>
  <si>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</si>
  <si>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</si>
  <si>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</si>
  <si>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</si>
  <si>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</si>
  <si>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</si>
  <si>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</si>
  <si>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</si>
  <si>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</si>
  <si>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</si>
  <si>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</si>
  <si>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</si>
  <si>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</si>
  <si>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</si>
  <si>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</si>
  <si>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</si>
  <si>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</si>
  <si>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</si>
  <si>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</si>
  <si>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</si>
  <si>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</si>
  <si>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</si>
  <si>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</si>
  <si>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</si>
  <si>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</si>
  <si>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</si>
  <si>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</si>
  <si>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</si>
  <si>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</si>
  <si>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</si>
  <si>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</si>
  <si>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</si>
  <si>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</si>
  <si>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</si>
  <si>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</si>
  <si>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</si>
  <si>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</si>
  <si>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</si>
  <si>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</si>
  <si>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</si>
  <si>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</si>
  <si>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</si>
  <si>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</si>
  <si>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</si>
  <si>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</si>
  <si>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</si>
  <si>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</si>
  <si>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</si>
  <si>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</si>
  <si>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</si>
  <si>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</si>
  <si>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</si>
  <si>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</si>
  <si>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</si>
  <si>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</si>
  <si>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</si>
  <si>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</si>
  <si>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</si>
  <si>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</si>
  <si>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</si>
  <si>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</si>
  <si>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</si>
  <si>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</si>
  <si>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</si>
  <si>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</si>
  <si>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</si>
  <si>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</si>
  <si>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</si>
  <si>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</si>
  <si>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</si>
  <si>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</si>
  <si>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</si>
  <si>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</si>
  <si>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</si>
  <si>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</si>
  <si>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</si>
  <si>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</si>
  <si>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</si>
  <si>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</si>
  <si>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</si>
  <si>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</si>
  <si>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</si>
  <si>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</si>
  <si>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</si>
  <si>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</si>
  <si>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</si>
  <si>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</si>
  <si>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</si>
  <si>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</si>
  <si>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</si>
  <si>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</si>
  <si>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</si>
  <si>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</si>
  <si>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</si>
  <si>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</si>
  <si>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</si>
  <si>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</si>
  <si>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</si>
  <si>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</si>
  <si>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</si>
  <si>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</si>
  <si>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</si>
  <si>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</si>
  <si>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</si>
  <si>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</si>
  <si>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</si>
  <si>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</si>
  <si>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</si>
  <si>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</si>
  <si>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</si>
  <si>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</si>
  <si>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</si>
  <si>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</si>
  <si>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</si>
  <si>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</si>
  <si>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</si>
  <si>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</si>
  <si>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</si>
  <si>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</si>
  <si>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</si>
  <si>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</si>
  <si>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</si>
  <si>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</si>
  <si>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</si>
  <si>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</si>
  <si>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</si>
  <si>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</si>
  <si>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</si>
  <si>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</si>
  <si>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</si>
  <si>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</si>
  <si>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</si>
  <si>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</si>
  <si>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</si>
  <si>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</si>
  <si>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</si>
  <si>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</si>
  <si>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</si>
  <si>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</si>
  <si>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</si>
  <si>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</si>
  <si>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</si>
  <si>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</si>
  <si>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</si>
  <si>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</si>
  <si>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</si>
  <si>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</si>
  <si>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</si>
  <si>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</si>
  <si>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</si>
  <si>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</si>
  <si>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</si>
  <si>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</si>
  <si>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</si>
  <si>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</si>
  <si>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</si>
  <si>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</si>
  <si>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</si>
  <si>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</si>
  <si>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</si>
  <si>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</si>
  <si>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</si>
  <si>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</si>
  <si>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</si>
  <si>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</si>
  <si>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</si>
  <si>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</si>
  <si>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</si>
  <si>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</si>
  <si>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</si>
  <si>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</si>
  <si>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</si>
  <si>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</si>
  <si>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</si>
  <si>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</si>
  <si>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</si>
  <si>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</si>
  <si>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</si>
  <si>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</si>
  <si>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</si>
  <si>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</si>
  <si>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</si>
  <si>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</si>
  <si>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</si>
  <si>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</si>
  <si>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</si>
  <si>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</si>
  <si>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</si>
  <si>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</si>
  <si>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</si>
  <si>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</si>
  <si>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</si>
  <si>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</si>
  <si>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</si>
  <si>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</si>
  <si>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</si>
  <si>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</si>
  <si>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</si>
  <si>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</si>
  <si>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</si>
  <si>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</si>
  <si>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</si>
  <si>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</si>
  <si>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</si>
  <si>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</si>
  <si>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</si>
  <si>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</si>
  <si>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</si>
  <si>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</si>
  <si>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</si>
  <si>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</si>
  <si>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</si>
  <si>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</si>
  <si>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</si>
  <si>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</si>
  <si>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</si>
  <si>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</si>
  <si>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</si>
  <si>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</si>
  <si>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</si>
  <si>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</si>
  <si>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</si>
  <si>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</si>
  <si>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</si>
  <si>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</si>
  <si>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</si>
  <si>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</si>
  <si>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</si>
  <si>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</si>
  <si>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</si>
  <si>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</si>
  <si>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</si>
  <si>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</si>
  <si>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</si>
  <si>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</si>
  <si>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</si>
  <si>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</si>
  <si>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</si>
  <si>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</si>
  <si>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</si>
  <si>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</si>
  <si>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</si>
  <si>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</si>
  <si>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</si>
  <si>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</si>
  <si>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</si>
  <si>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</si>
  <si>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</si>
  <si>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</si>
  <si>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</si>
  <si>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</si>
  <si>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</si>
  <si>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</si>
  <si>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</si>
  <si>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</si>
  <si>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</si>
  <si>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</si>
  <si>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</si>
  <si>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</si>
  <si>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</si>
  <si>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</si>
  <si>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</si>
  <si>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</si>
  <si>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</si>
  <si>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</si>
  <si>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</si>
  <si>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</si>
  <si>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</si>
  <si>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</si>
  <si>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</si>
  <si>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</si>
  <si>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</si>
  <si>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</si>
  <si>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</si>
  <si>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</si>
  <si>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</si>
  <si>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</si>
  <si>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</si>
  <si>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</si>
  <si>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</si>
  <si>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</si>
  <si>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</si>
  <si>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</si>
  <si>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</si>
  <si>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</si>
  <si>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</si>
  <si>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</si>
  <si>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</si>
  <si>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</si>
  <si>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</si>
  <si>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</si>
  <si>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</si>
  <si>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</si>
  <si>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</si>
  <si>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</si>
  <si>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</si>
  <si>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</si>
  <si>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</si>
  <si>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</si>
  <si>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</si>
  <si>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</si>
  <si>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</si>
  <si>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</si>
  <si>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</si>
  <si>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</si>
  <si>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</si>
  <si>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</si>
  <si>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</si>
  <si>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</si>
  <si>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</si>
  <si>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</si>
  <si>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</si>
  <si>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</si>
  <si>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</si>
  <si>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</si>
  <si>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</si>
  <si>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</si>
  <si>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</si>
  <si>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</si>
  <si>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</si>
  <si>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</si>
  <si>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</si>
  <si>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</si>
  <si>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</si>
  <si>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</si>
  <si>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</si>
  <si>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</si>
  <si>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</si>
  <si>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</si>
  <si>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</si>
  <si>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</si>
  <si>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</si>
  <si>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</si>
  <si>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</si>
  <si>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</si>
  <si>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</si>
  <si>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</si>
  <si>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</si>
  <si>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</si>
  <si>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</si>
  <si>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</si>
  <si>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</si>
  <si>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</si>
  <si>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</si>
  <si>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</si>
  <si>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</si>
  <si>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</si>
  <si>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</si>
  <si>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</si>
  <si>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</si>
  <si>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</si>
  <si>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</si>
  <si>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</si>
  <si>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</si>
  <si>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</si>
  <si>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</si>
  <si>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</si>
  <si>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</si>
  <si>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</si>
  <si>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</si>
  <si>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</si>
  <si>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</si>
  <si>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</si>
  <si>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</si>
  <si>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</si>
  <si>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</si>
  <si>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</si>
  <si>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</si>
  <si>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</si>
  <si>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</si>
  <si>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</si>
  <si>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</si>
  <si>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</si>
  <si>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</si>
  <si>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</si>
  <si>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</si>
  <si>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</si>
  <si>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</si>
  <si>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</si>
  <si>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</si>
  <si>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</si>
  <si>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</si>
  <si>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</si>
  <si>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</si>
  <si>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</si>
  <si>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</si>
  <si>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</si>
  <si>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</si>
  <si>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</si>
  <si>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</si>
  <si>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</si>
  <si>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</si>
  <si>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</si>
  <si>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</si>
  <si>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</si>
  <si>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</si>
  <si>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</si>
  <si>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</si>
  <si>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</si>
  <si>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</si>
  <si>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</si>
  <si>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</si>
  <si>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</si>
  <si>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</si>
  <si>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</si>
  <si>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</si>
  <si>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</si>
  <si>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</si>
  <si>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</si>
  <si>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</si>
  <si>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</si>
  <si>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</si>
  <si>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</si>
  <si>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</si>
  <si>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</si>
  <si>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</si>
  <si>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</si>
  <si>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</si>
  <si>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</si>
  <si>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</si>
  <si>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</si>
  <si>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</si>
  <si>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</si>
  <si>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</si>
  <si>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</si>
  <si>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</si>
  <si>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</si>
  <si>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</si>
  <si>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</si>
  <si>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</si>
  <si>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</si>
  <si>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</si>
  <si>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</si>
  <si>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</si>
  <si>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</si>
  <si>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</si>
  <si>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</si>
  <si>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</si>
  <si>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</si>
  <si>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</si>
  <si>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</si>
  <si>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</si>
  <si>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</si>
  <si>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</si>
  <si>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</si>
  <si>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</si>
  <si>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</si>
  <si>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</si>
  <si>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</si>
  <si>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</si>
  <si>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</si>
  <si>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</si>
  <si>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</si>
  <si>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</si>
  <si>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</si>
  <si>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</si>
  <si>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</si>
  <si>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</si>
  <si>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</si>
  <si>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</si>
  <si>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</si>
  <si>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</si>
  <si>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</si>
  <si>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</si>
  <si>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</si>
  <si>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</si>
  <si>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</si>
  <si>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</si>
  <si>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</si>
  <si>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</si>
  <si>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</si>
  <si>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</si>
  <si>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</si>
  <si>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</si>
  <si>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</si>
  <si>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</si>
  <si>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</si>
  <si>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</si>
  <si>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</si>
  <si>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</si>
  <si>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</si>
  <si>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</si>
  <si>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</si>
  <si>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</si>
  <si>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</si>
  <si>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</si>
  <si>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</si>
  <si>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</si>
  <si>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</si>
  <si>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</si>
  <si>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</si>
  <si>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</si>
  <si>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</si>
  <si>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</si>
  <si>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</si>
  <si>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</si>
  <si>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</si>
  <si>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</si>
  <si>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</si>
  <si>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</si>
  <si>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</si>
  <si>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</si>
  <si>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</si>
  <si>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</si>
  <si>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</si>
  <si>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</si>
  <si>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</si>
  <si>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</si>
  <si>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</si>
  <si>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</si>
  <si>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</si>
  <si>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</si>
  <si>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</si>
  <si>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</si>
  <si>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</si>
  <si>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</si>
  <si>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</si>
  <si>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</si>
  <si>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</si>
  <si>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</si>
  <si>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</si>
  <si>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</si>
  <si>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</si>
  <si>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</si>
  <si>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</si>
  <si>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</si>
  <si>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</si>
  <si>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</si>
  <si>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</si>
  <si>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</si>
  <si>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</si>
  <si>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</si>
  <si>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</si>
  <si>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</si>
  <si>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</si>
  <si>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</si>
  <si>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</si>
  <si>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</si>
  <si>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</si>
  <si>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</si>
  <si>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</si>
  <si>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</si>
  <si>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</si>
  <si>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</si>
  <si>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</si>
  <si>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</si>
  <si>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</si>
  <si>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</si>
  <si>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</si>
  <si>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</si>
  <si>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</si>
  <si>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</si>
  <si>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</si>
  <si>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</si>
  <si>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</si>
  <si>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</si>
  <si>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</si>
  <si>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</si>
  <si>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</si>
  <si>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</si>
  <si>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</si>
  <si>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</si>
  <si>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</si>
  <si>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</si>
  <si>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</si>
  <si>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</si>
  <si>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</si>
  <si>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</si>
  <si>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</si>
  <si>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</si>
  <si>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</si>
  <si>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</si>
  <si>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</si>
  <si>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</si>
  <si>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</si>
  <si>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</si>
  <si>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</si>
  <si>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</si>
  <si>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</si>
  <si>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</si>
  <si>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</si>
  <si>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</si>
  <si>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</si>
  <si>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</si>
  <si>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</si>
  <si>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</si>
  <si>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</si>
  <si>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</si>
  <si>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</si>
  <si>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</si>
  <si>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</si>
  <si>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</si>
  <si>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</si>
  <si>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</si>
  <si>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</si>
  <si>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</si>
  <si>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</si>
  <si>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</si>
  <si>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</si>
  <si>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</si>
  <si>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</si>
  <si>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</si>
  <si>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</si>
  <si>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</si>
  <si>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</si>
  <si>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</si>
  <si>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</si>
  <si>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</si>
  <si>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</si>
  <si>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</si>
  <si>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</si>
  <si>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</si>
  <si>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</si>
  <si>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</si>
  <si>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</si>
  <si>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</si>
  <si>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</si>
  <si>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</si>
  <si>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</si>
  <si>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</si>
  <si>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</si>
  <si>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</si>
  <si>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</si>
  <si>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</si>
  <si>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</si>
  <si>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</si>
  <si>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</si>
  <si>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</si>
  <si>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</si>
  <si>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</si>
  <si>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</si>
  <si>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</si>
  <si>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</si>
  <si>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</si>
  <si>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</si>
  <si>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</si>
  <si>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</si>
  <si>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</si>
  <si>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</si>
  <si>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</si>
  <si>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</si>
  <si>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</si>
  <si>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</si>
  <si>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</si>
  <si>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</si>
  <si>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</si>
  <si>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</si>
  <si>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</si>
  <si>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</si>
  <si>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</si>
  <si>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</si>
  <si>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</si>
  <si>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</si>
  <si>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</si>
  <si>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</si>
  <si>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</si>
  <si>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</si>
  <si>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</si>
  <si>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</si>
  <si>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</si>
  <si>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</si>
  <si>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</si>
  <si>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</si>
  <si>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</si>
  <si>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</si>
  <si>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</si>
  <si>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</si>
  <si>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</si>
  <si>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</si>
  <si>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</si>
  <si>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</si>
  <si>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</si>
  <si>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</si>
  <si>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</si>
  <si>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</si>
  <si>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</si>
  <si>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</si>
  <si>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</si>
  <si>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</si>
  <si>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</si>
  <si>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</si>
  <si>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</si>
  <si>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</si>
  <si>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</si>
  <si>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</si>
  <si>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</si>
  <si>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</si>
  <si>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</si>
  <si>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</si>
  <si>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</si>
  <si>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</si>
  <si>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</si>
  <si>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</si>
  <si>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</si>
  <si>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</si>
  <si>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</si>
  <si>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</si>
  <si>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</si>
  <si>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</si>
  <si>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</si>
  <si>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</si>
  <si>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</si>
  <si>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</si>
  <si>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</si>
  <si>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</si>
  <si>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</si>
  <si>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</si>
  <si>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</si>
  <si>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</si>
  <si>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</si>
  <si>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</si>
  <si>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</si>
  <si>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</si>
  <si>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</si>
  <si>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</si>
  <si>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</si>
  <si>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</si>
  <si>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</si>
  <si>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</si>
  <si>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</si>
  <si>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</si>
  <si>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</si>
  <si>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</si>
  <si>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</si>
  <si>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</si>
  <si>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</si>
  <si>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</si>
  <si>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</si>
  <si>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</si>
  <si>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</si>
  <si>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</si>
  <si>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</si>
  <si>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</si>
  <si>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</si>
  <si>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</si>
  <si>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</si>
  <si>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</si>
  <si>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</si>
  <si>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</si>
  <si>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</si>
  <si>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</si>
  <si>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</si>
  <si>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</si>
  <si>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</si>
  <si>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</si>
  <si>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</si>
  <si>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</si>
  <si>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</si>
  <si>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</si>
  <si>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</si>
  <si>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</si>
  <si>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</si>
  <si>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</si>
  <si>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</si>
  <si>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</si>
  <si>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</si>
  <si>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</si>
  <si>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</si>
  <si>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</si>
  <si>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</si>
  <si>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</si>
  <si>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</si>
  <si>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</si>
  <si>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</si>
  <si>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</si>
  <si>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</si>
  <si>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</si>
  <si>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</si>
  <si>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</si>
  <si>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</si>
  <si>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</si>
  <si>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</si>
  <si>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</si>
  <si>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</si>
  <si>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</si>
  <si>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</si>
  <si>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</si>
  <si>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</si>
  <si>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</si>
  <si>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</si>
  <si>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</si>
  <si>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</si>
  <si>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</si>
  <si>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</si>
  <si>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</si>
  <si>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</si>
  <si>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</si>
  <si>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</si>
  <si>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</si>
  <si>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</si>
  <si>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</si>
  <si>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</si>
  <si>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</si>
  <si>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</si>
  <si>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</si>
  <si>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</si>
  <si>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</si>
  <si>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</si>
  <si>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</si>
  <si>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</si>
  <si>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</si>
  <si>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</si>
  <si>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</si>
  <si>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</si>
  <si>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</si>
  <si>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</si>
  <si>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</si>
  <si>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</si>
  <si>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</si>
  <si>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</si>
  <si>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</si>
  <si>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</si>
  <si>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</si>
  <si>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</si>
  <si>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</si>
  <si>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</si>
  <si>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</si>
  <si>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</si>
  <si>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</si>
  <si>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</si>
  <si>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</si>
  <si>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</si>
  <si>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</si>
  <si>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</si>
  <si>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</si>
  <si>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</si>
  <si>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</si>
  <si>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</si>
  <si>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</si>
  <si>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</si>
  <si>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</si>
  <si>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</si>
  <si>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</si>
  <si>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</si>
  <si>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</si>
  <si>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</si>
  <si>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</si>
  <si>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</si>
  <si>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</si>
  <si>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</si>
  <si>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</si>
  <si>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</si>
  <si>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</si>
  <si>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</si>
  <si>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</si>
  <si>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</si>
  <si>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</si>
  <si>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</si>
  <si>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</si>
  <si>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</si>
  <si>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</si>
  <si>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</si>
  <si>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</si>
  <si>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</si>
  <si>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</si>
  <si>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</si>
  <si>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</si>
  <si>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</si>
  <si>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</si>
  <si>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</si>
  <si>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</si>
  <si>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</si>
  <si>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</si>
  <si>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</si>
  <si>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</si>
  <si>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</si>
  <si>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</si>
  <si>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</si>
  <si>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</si>
  <si>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</si>
  <si>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</si>
  <si>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</si>
  <si>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</si>
  <si>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</si>
  <si>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</si>
  <si>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</si>
  <si>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</si>
  <si>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</si>
  <si>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</si>
  <si>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</si>
  <si>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</si>
  <si>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</si>
  <si>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</si>
  <si>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</si>
  <si>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</si>
  <si>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</si>
  <si>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</si>
  <si>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</si>
  <si>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</si>
  <si>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</si>
  <si>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</si>
  <si>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</si>
  <si>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</si>
  <si>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</si>
  <si>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</si>
  <si>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</si>
  <si>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</si>
  <si>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</si>
  <si>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</si>
  <si>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</si>
  <si>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</si>
  <si>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</si>
  <si>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</si>
  <si>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</si>
  <si>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</si>
  <si>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</si>
  <si>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</si>
  <si>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</si>
  <si>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</si>
  <si>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</si>
  <si>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</si>
  <si>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</si>
  <si>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</si>
  <si>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</si>
  <si>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</si>
  <si>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</si>
  <si>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</si>
  <si>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</si>
  <si>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</si>
  <si>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</si>
  <si>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</si>
  <si>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</si>
  <si>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</si>
  <si>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</si>
  <si>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</si>
  <si>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</si>
  <si>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</si>
  <si>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</si>
  <si>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</si>
  <si>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</si>
  <si>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</si>
  <si>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</si>
  <si>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</si>
  <si>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</si>
  <si>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</si>
  <si>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</si>
  <si>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</si>
  <si>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</si>
  <si>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</si>
  <si>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</si>
  <si>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</si>
  <si>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</si>
  <si>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</si>
  <si>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</si>
  <si>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</si>
  <si>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</si>
  <si>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</si>
  <si>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</si>
  <si>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</si>
  <si>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</si>
  <si>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</si>
  <si>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</si>
  <si>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</si>
  <si>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</si>
  <si>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</si>
  <si>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</si>
  <si>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</si>
  <si>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</si>
  <si>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</si>
  <si>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</si>
  <si>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</si>
  <si>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</si>
  <si>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</si>
  <si>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</si>
  <si>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</si>
  <si>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</si>
  <si>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</si>
  <si>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</si>
  <si>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</si>
  <si>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</si>
  <si>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</si>
  <si>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</si>
  <si>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</si>
  <si>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</si>
  <si>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</si>
  <si>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</si>
  <si>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</si>
  <si>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</si>
  <si>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</si>
  <si>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</si>
  <si>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</si>
  <si>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</si>
  <si>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</si>
  <si>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</si>
  <si>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</si>
  <si>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</si>
  <si>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</si>
  <si>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</si>
  <si>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</si>
  <si>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</si>
  <si>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</si>
  <si>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</si>
  <si>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</si>
  <si>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</si>
  <si>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</si>
  <si>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</si>
  <si>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</si>
  <si>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</si>
  <si>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</si>
  <si>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</si>
  <si>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</si>
  <si>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</si>
  <si>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</si>
  <si>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</si>
  <si>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</si>
  <si>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</si>
  <si>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</si>
  <si>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</si>
  <si>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</si>
  <si>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</si>
  <si>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</si>
  <si>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</si>
  <si>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</si>
  <si>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</si>
  <si>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</si>
  <si>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</si>
  <si>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</si>
  <si>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</si>
  <si>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</si>
  <si>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</si>
  <si>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</si>
  <si>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</si>
  <si>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</si>
  <si>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</si>
  <si>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</si>
  <si>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</si>
  <si>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</si>
  <si>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</si>
  <si>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</si>
  <si>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</si>
  <si>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</si>
  <si>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</si>
  <si>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</si>
  <si>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</si>
  <si>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</si>
  <si>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</si>
  <si>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</si>
  <si>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</si>
  <si>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</si>
  <si>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</si>
  <si>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</si>
  <si>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</si>
  <si>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</si>
  <si>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</si>
  <si>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</si>
  <si>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</si>
  <si>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</si>
  <si>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</si>
  <si>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</si>
  <si>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</si>
  <si>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</si>
  <si>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</si>
  <si>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</si>
  <si>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</si>
  <si>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</si>
  <si>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</si>
  <si>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</si>
  <si>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</si>
  <si>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</si>
  <si>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</si>
  <si>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</si>
  <si>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</si>
  <si>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</si>
  <si>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</si>
  <si>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</si>
  <si>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</si>
  <si>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</si>
  <si>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</si>
  <si>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</si>
  <si>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</si>
  <si>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</si>
  <si>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</si>
  <si>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</si>
  <si>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</si>
  <si>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</si>
  <si>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</si>
  <si>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</si>
  <si>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</si>
  <si>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</si>
  <si>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</si>
  <si>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</si>
  <si>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</si>
  <si>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</si>
  <si>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</si>
  <si>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</si>
  <si>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</si>
  <si>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</si>
  <si>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</si>
  <si>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</si>
  <si>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</si>
  <si>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</si>
  <si>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</si>
  <si>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</si>
  <si>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</si>
  <si>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</si>
  <si>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</si>
  <si>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</si>
  <si>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</si>
  <si>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</si>
  <si>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</si>
  <si>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</si>
  <si>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</si>
  <si>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</si>
  <si>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</si>
  <si>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</si>
  <si>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</si>
  <si>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</si>
  <si>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</si>
  <si>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</si>
  <si>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</si>
  <si>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</si>
  <si>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</si>
  <si>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</si>
  <si>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</si>
  <si>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</si>
  <si>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</si>
  <si>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</si>
  <si>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</si>
  <si>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</si>
  <si>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</si>
  <si>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</si>
  <si>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</si>
  <si>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</si>
  <si>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</si>
  <si>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</si>
  <si>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</si>
  <si>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</si>
  <si>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</si>
  <si>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</si>
  <si>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</si>
  <si>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</si>
  <si>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</si>
  <si>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</si>
  <si>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</si>
  <si>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</si>
  <si>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</si>
  <si>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</si>
  <si>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</si>
  <si>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</si>
  <si>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</si>
  <si>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</si>
  <si>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</si>
  <si>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</si>
  <si>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</si>
  <si>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</si>
  <si>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</si>
  <si>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</si>
  <si>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</si>
  <si>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</si>
  <si>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</si>
  <si>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</si>
  <si>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</si>
  <si>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</si>
  <si>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</si>
  <si>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</si>
  <si>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</si>
  <si>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</si>
  <si>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</si>
  <si>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</si>
  <si>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</si>
  <si>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</si>
  <si>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</si>
  <si>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</si>
  <si>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</si>
  <si>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</si>
  <si>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</si>
  <si>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</si>
  <si>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</si>
  <si>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</si>
  <si>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</si>
  <si>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</si>
  <si>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</si>
  <si>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</si>
  <si>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</si>
  <si>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</si>
  <si>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</si>
  <si>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</si>
  <si>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</si>
  <si>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</si>
  <si>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</si>
  <si>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</si>
  <si>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</si>
  <si>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</si>
  <si>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</si>
  <si>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</si>
  <si>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</si>
  <si>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</si>
  <si>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</si>
  <si>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</si>
  <si>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</si>
  <si>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</si>
  <si>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</si>
  <si>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</si>
  <si>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</si>
  <si>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</si>
  <si>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</si>
  <si>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</si>
  <si>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</si>
  <si>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</si>
  <si>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</si>
  <si>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</si>
  <si>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</si>
  <si>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</si>
  <si>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</si>
  <si>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</si>
  <si>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</si>
  <si>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</si>
  <si>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</si>
  <si>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</si>
  <si>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</si>
  <si>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</si>
  <si>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</si>
  <si>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</si>
  <si>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</si>
  <si>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</si>
  <si>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</si>
  <si>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</si>
  <si>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</si>
  <si>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</si>
  <si>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</si>
  <si>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</si>
  <si>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</si>
  <si>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</si>
  <si>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</si>
  <si>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</si>
  <si>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</si>
  <si>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</si>
  <si>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</si>
  <si>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</si>
  <si>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</si>
  <si>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</si>
  <si>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</si>
  <si>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</si>
  <si>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</si>
  <si>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</si>
  <si>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</si>
  <si>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</si>
  <si>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</si>
  <si>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</si>
  <si>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</si>
  <si>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</si>
  <si>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</si>
  <si>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</si>
  <si>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</si>
  <si>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</si>
  <si>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</si>
  <si>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</si>
  <si>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</si>
  <si>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</si>
  <si>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</si>
  <si>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</si>
  <si>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</si>
  <si>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</si>
  <si>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</si>
  <si>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</si>
  <si>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</si>
  <si>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</si>
  <si>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</si>
  <si>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</si>
  <si>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</si>
  <si>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</si>
  <si>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</si>
  <si>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</si>
  <si>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</si>
  <si>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</si>
  <si>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</si>
  <si>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</si>
  <si>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</si>
  <si>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</si>
  <si>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</si>
  <si>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</si>
  <si>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</si>
  <si>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</si>
  <si>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</si>
  <si>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</si>
  <si>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</si>
  <si>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</si>
  <si>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</si>
  <si>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</si>
  <si>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</si>
  <si>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</si>
  <si>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</si>
  <si>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</si>
  <si>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</si>
  <si>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</si>
  <si>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</si>
  <si>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</si>
  <si>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</si>
  <si>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</si>
  <si>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</si>
  <si>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</si>
  <si>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</si>
  <si>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</si>
  <si>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</si>
  <si>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</si>
  <si>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</si>
  <si>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</si>
  <si>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</si>
  <si>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</si>
  <si>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</si>
  <si>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</si>
  <si>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</si>
  <si>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</si>
  <si>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</si>
  <si>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</si>
  <si>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</si>
  <si>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</si>
  <si>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</si>
  <si>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</si>
  <si>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</si>
  <si>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</si>
  <si>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</si>
  <si>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</si>
  <si>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</si>
  <si>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</si>
  <si>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</si>
  <si>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</si>
  <si>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</si>
  <si>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</si>
  <si>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</si>
  <si>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</si>
  <si>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</si>
  <si>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</si>
  <si>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</si>
  <si>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</si>
  <si>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</si>
  <si>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</si>
  <si>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</si>
  <si>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</si>
  <si>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</si>
  <si>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</si>
  <si>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</si>
  <si>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</si>
  <si>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</si>
  <si>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</si>
  <si>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</si>
  <si>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</si>
  <si>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</si>
  <si>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</si>
  <si>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</si>
  <si>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</si>
  <si>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</si>
  <si>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</si>
  <si>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</si>
  <si>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</si>
  <si>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</si>
  <si>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</si>
  <si>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</si>
  <si>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</si>
  <si>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</si>
  <si>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</si>
  <si>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</si>
  <si>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</si>
  <si>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</si>
  <si>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</si>
  <si>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</si>
  <si>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</si>
  <si>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</si>
  <si>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</si>
  <si>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</si>
  <si>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</si>
  <si>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</si>
  <si>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</si>
  <si>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</si>
  <si>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</si>
  <si>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</si>
  <si>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</si>
  <si>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</si>
  <si>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</si>
  <si>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</si>
  <si>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</si>
  <si>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</si>
  <si>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</si>
  <si>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</si>
  <si>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</si>
  <si>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</si>
  <si>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</si>
  <si>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</si>
  <si>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</si>
  <si>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</si>
  <si>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</si>
  <si>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</si>
  <si>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</si>
  <si>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</si>
  <si>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</si>
  <si>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</si>
  <si>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</si>
  <si>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</si>
  <si>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</si>
  <si>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</si>
  <si>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</si>
  <si>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</si>
  <si>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</si>
  <si>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</si>
  <si>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</si>
  <si>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</si>
  <si>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</si>
  <si>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</si>
  <si>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</si>
  <si>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</si>
  <si>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</si>
  <si>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</si>
  <si>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</si>
  <si>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</si>
  <si>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</si>
  <si>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</si>
  <si>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</si>
  <si>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</si>
  <si>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</si>
  <si>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</si>
  <si>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</si>
  <si>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</si>
  <si>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</si>
  <si>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</si>
  <si>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</si>
  <si>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</si>
  <si>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</si>
  <si>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</si>
  <si>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</si>
  <si>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</si>
  <si>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</si>
  <si>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</si>
  <si>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</si>
  <si>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</si>
  <si>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</si>
  <si>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</si>
  <si>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</si>
  <si>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</si>
  <si>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</si>
  <si>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</si>
  <si>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</si>
  <si>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</si>
  <si>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</si>
  <si>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</si>
  <si>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</si>
  <si>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</si>
  <si>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</si>
  <si>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</si>
  <si>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</si>
  <si>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</si>
  <si>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</si>
  <si>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</si>
  <si>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</si>
  <si>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</si>
  <si>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</si>
  <si>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</si>
  <si>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</si>
  <si>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</si>
  <si>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</si>
  <si>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</si>
  <si>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</si>
  <si>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</si>
  <si>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</si>
  <si>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</si>
  <si>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</si>
  <si>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</si>
  <si>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</si>
  <si>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</si>
  <si>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</si>
  <si>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</si>
  <si>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</si>
  <si>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</si>
  <si>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</si>
  <si>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</si>
  <si>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</si>
  <si>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</si>
  <si>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</si>
  <si>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</si>
  <si>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</si>
  <si>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</si>
  <si>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</si>
  <si>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</si>
  <si>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</si>
  <si>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</si>
  <si>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</si>
  <si>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</si>
  <si>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</si>
  <si>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</si>
  <si>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</si>
  <si>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</si>
  <si>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</si>
  <si>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</si>
  <si>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</si>
  <si>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</si>
  <si>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</si>
  <si>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</si>
  <si>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</si>
  <si>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</si>
  <si>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</si>
  <si>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</si>
  <si>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</si>
  <si>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</si>
  <si>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</si>
  <si>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</si>
  <si>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</si>
  <si>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</si>
  <si>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</si>
  <si>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</si>
  <si>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</si>
  <si>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</si>
  <si>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</si>
  <si>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</si>
  <si>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</si>
  <si>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</si>
  <si>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</si>
  <si>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</si>
  <si>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</si>
  <si>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</si>
  <si>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</si>
  <si>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</si>
  <si>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</si>
  <si>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</si>
  <si>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</si>
  <si>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</si>
  <si>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</si>
  <si>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</si>
  <si>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</si>
  <si>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</si>
  <si>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</si>
  <si>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</si>
  <si>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</si>
  <si>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</si>
  <si>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</si>
  <si>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</si>
  <si>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</si>
  <si>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</si>
  <si>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</si>
  <si>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</si>
  <si>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</si>
  <si>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</si>
  <si>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</si>
  <si>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</si>
  <si>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</si>
  <si>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</si>
  <si>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</si>
  <si>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</si>
  <si>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</si>
  <si>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</si>
  <si>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</si>
  <si>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</si>
  <si>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</si>
  <si>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</si>
  <si>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</si>
  <si>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</si>
  <si>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</si>
  <si>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</si>
  <si>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</si>
  <si>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</si>
  <si>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</si>
  <si>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</si>
  <si>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</si>
  <si>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</si>
  <si>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</si>
  <si>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</si>
  <si>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</si>
  <si>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</si>
  <si>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</si>
  <si>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</si>
  <si>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</si>
  <si>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</si>
  <si>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</si>
  <si>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</si>
  <si>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</si>
  <si>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</si>
  <si>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</si>
  <si>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</si>
  <si>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</si>
  <si>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</si>
  <si>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</si>
  <si>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</si>
  <si>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</si>
  <si>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</si>
  <si>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</si>
  <si>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</si>
  <si>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</si>
  <si>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</si>
  <si>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</si>
  <si>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</si>
  <si>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</si>
  <si>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</si>
  <si>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</si>
  <si>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</si>
  <si>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</si>
  <si>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</si>
  <si>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</si>
  <si>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</si>
  <si>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</si>
  <si>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</si>
  <si>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</si>
  <si>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</si>
  <si>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</si>
  <si>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</si>
  <si>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</si>
  <si>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</si>
  <si>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</si>
  <si>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</si>
  <si>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</si>
  <si>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</si>
  <si>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</si>
  <si>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</si>
  <si>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</si>
  <si>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</si>
  <si>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</si>
  <si>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</si>
  <si>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</si>
  <si>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</si>
  <si>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</si>
  <si>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</si>
  <si>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</si>
  <si>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</si>
  <si>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</si>
  <si>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</si>
  <si>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</si>
  <si>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</si>
  <si>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</si>
  <si>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</si>
  <si>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</si>
  <si>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</si>
  <si>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</si>
  <si>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</si>
  <si>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</si>
  <si>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</si>
  <si>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</si>
  <si>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</si>
  <si>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</si>
  <si>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</si>
  <si>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</si>
  <si>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</si>
  <si>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</si>
  <si>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</si>
  <si>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</si>
  <si>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</si>
  <si>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</si>
  <si>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</si>
  <si>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</si>
  <si>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</si>
  <si>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</si>
  <si>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</si>
  <si>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</si>
  <si>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</si>
  <si>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</si>
  <si>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</si>
  <si>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</si>
  <si>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</si>
  <si>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</si>
  <si>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</si>
  <si>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</si>
  <si>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</si>
  <si>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</si>
  <si>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</si>
  <si>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</si>
  <si>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</si>
  <si>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</si>
  <si>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</si>
  <si>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</si>
  <si>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</si>
  <si>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</si>
  <si>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</si>
  <si>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</si>
  <si>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</si>
  <si>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</si>
  <si>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</si>
  <si>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</si>
  <si>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</si>
  <si>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</si>
  <si>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</si>
  <si>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</si>
  <si>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</si>
  <si>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</si>
  <si>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</si>
  <si>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</si>
  <si>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</si>
  <si>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</si>
  <si>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</si>
  <si>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</si>
  <si>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</si>
  <si>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</si>
  <si>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</si>
  <si>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</si>
  <si>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</si>
  <si>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</si>
  <si>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</si>
  <si>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</si>
  <si>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</si>
  <si>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</si>
  <si>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</si>
  <si>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</si>
  <si>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</si>
  <si>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</si>
  <si>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</si>
  <si>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</si>
  <si>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</si>
  <si>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</si>
  <si>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</si>
  <si>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</si>
  <si>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</si>
  <si>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</si>
  <si>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</si>
  <si>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</si>
  <si>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</si>
  <si>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</si>
  <si>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</si>
  <si>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</si>
  <si>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</si>
  <si>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</si>
  <si>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</si>
  <si>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</si>
  <si>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</si>
  <si>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</si>
  <si>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</si>
  <si>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</si>
  <si>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</si>
  <si>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</si>
  <si>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</si>
  <si>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</si>
  <si>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</si>
  <si>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</si>
  <si>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</si>
  <si>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</si>
  <si>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</si>
  <si>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</si>
  <si>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</si>
  <si>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</si>
  <si>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</si>
  <si>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</si>
  <si>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</si>
  <si>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</si>
  <si>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</si>
  <si>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</si>
  <si>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</si>
  <si>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</si>
  <si>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</si>
  <si>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</si>
  <si>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</si>
  <si>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</si>
  <si>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</si>
  <si>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</si>
  <si>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</si>
  <si>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</si>
  <si>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</si>
  <si>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</si>
  <si>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</si>
  <si>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</si>
  <si>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</si>
  <si>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</si>
  <si>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</si>
  <si>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</si>
  <si>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</si>
  <si>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</si>
  <si>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</si>
  <si>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</si>
  <si>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</si>
  <si>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</si>
  <si>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</si>
  <si>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</si>
  <si>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</si>
  <si>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</si>
  <si>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</si>
  <si>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</si>
  <si>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</si>
  <si>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</si>
  <si>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</si>
  <si>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</si>
  <si>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</si>
  <si>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</si>
  <si>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</si>
  <si>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</si>
  <si>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</si>
  <si>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</si>
  <si>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</si>
  <si>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</si>
  <si>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</si>
  <si>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</si>
  <si>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</si>
  <si>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</si>
  <si>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</si>
  <si>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</si>
  <si>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</si>
  <si>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</si>
  <si>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</si>
  <si>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</si>
  <si>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</si>
  <si>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</si>
  <si>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</si>
  <si>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</si>
  <si>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</si>
  <si>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</si>
  <si>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</si>
  <si>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</si>
  <si>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</si>
  <si>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</si>
  <si>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</si>
  <si>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</si>
  <si>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</si>
  <si>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</si>
  <si>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</si>
  <si>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</si>
  <si>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</si>
  <si>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</si>
  <si>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</si>
  <si>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</si>
  <si>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</si>
  <si>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</si>
  <si>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</si>
  <si>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</si>
  <si>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</si>
  <si>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</si>
  <si>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</si>
  <si>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</si>
  <si>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</si>
  <si>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</si>
  <si>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</si>
  <si>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</si>
  <si>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</si>
  <si>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</si>
  <si>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</si>
  <si>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</si>
  <si>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</si>
  <si>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</si>
  <si>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</si>
  <si>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</si>
  <si>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</si>
  <si>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</si>
  <si>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</si>
  <si>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</si>
  <si>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</si>
  <si>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</si>
  <si>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</si>
  <si>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</si>
  <si>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</si>
  <si>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</si>
  <si>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</si>
  <si>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</si>
  <si>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</si>
  <si>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</si>
  <si>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</si>
  <si>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</si>
  <si>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</si>
  <si>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</si>
  <si>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</si>
  <si>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</si>
  <si>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</si>
  <si>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</si>
  <si>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</si>
  <si>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</si>
  <si>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</si>
  <si>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</si>
  <si>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</si>
  <si>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</si>
  <si>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</si>
  <si>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</si>
  <si>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</si>
  <si>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</si>
  <si>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</si>
  <si>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</si>
  <si>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</si>
  <si>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</si>
  <si>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</si>
  <si>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</si>
  <si>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</si>
  <si>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</si>
  <si>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</si>
  <si>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</si>
  <si>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</si>
  <si>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</si>
  <si>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</si>
  <si>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</si>
  <si>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</si>
  <si>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</si>
  <si>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</si>
  <si>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</si>
  <si>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</si>
  <si>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</si>
  <si>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</si>
  <si>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</si>
  <si>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</si>
  <si>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</si>
  <si>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</si>
  <si>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</si>
  <si>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</si>
  <si>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</si>
  <si>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</si>
  <si>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</si>
  <si>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</si>
  <si>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</si>
  <si>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</si>
  <si>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</si>
  <si>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</si>
  <si>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</si>
  <si>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</si>
  <si>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</si>
  <si>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</si>
  <si>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</si>
  <si>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</si>
  <si>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</si>
  <si>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</si>
  <si>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</si>
  <si>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</si>
  <si>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</si>
  <si>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</si>
  <si>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</si>
  <si>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</si>
  <si>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</si>
  <si>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</si>
  <si>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</si>
  <si>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</si>
  <si>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</si>
  <si>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</si>
  <si>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</si>
  <si>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</si>
  <si>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</si>
  <si>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</si>
  <si>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</si>
  <si>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</si>
  <si>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</si>
  <si>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</si>
  <si>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</si>
  <si>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</si>
  <si>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</si>
  <si>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</si>
  <si>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</si>
  <si>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</si>
  <si>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</si>
  <si>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</si>
  <si>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</si>
  <si>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</si>
  <si>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</si>
  <si>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</si>
  <si>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</si>
  <si>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</si>
  <si>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</si>
  <si>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</si>
  <si>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</si>
  <si>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</si>
  <si>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</si>
  <si>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</si>
  <si>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</si>
  <si>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</si>
  <si>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</si>
  <si>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</si>
  <si>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</si>
  <si>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</si>
  <si>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</si>
  <si>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</si>
  <si>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</si>
  <si>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</si>
  <si>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</si>
  <si>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</si>
  <si>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</si>
  <si>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</si>
  <si>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</si>
  <si>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</si>
  <si>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</si>
  <si>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</si>
  <si>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</si>
  <si>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</si>
  <si>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</si>
  <si>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</si>
  <si>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</si>
  <si>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</si>
  <si>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</si>
  <si>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</si>
  <si>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</si>
  <si>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</si>
  <si>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</si>
  <si>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</si>
  <si>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</si>
  <si>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</si>
  <si>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</si>
  <si>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</si>
  <si>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</si>
  <si>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</si>
  <si>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</si>
  <si>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</si>
  <si>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</si>
  <si>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</si>
  <si>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</si>
  <si>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</si>
  <si>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</si>
  <si>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</si>
  <si>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</si>
  <si>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</si>
  <si>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</si>
  <si>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</si>
  <si>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</si>
  <si>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</si>
  <si>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</si>
  <si>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</si>
  <si>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</si>
  <si>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</si>
  <si>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</si>
  <si>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</si>
  <si>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</si>
  <si>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</si>
  <si>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</si>
  <si>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</si>
  <si>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</si>
  <si>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</si>
  <si>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</si>
  <si>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</si>
  <si>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</si>
  <si>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</si>
  <si>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</si>
  <si>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</si>
  <si>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</si>
  <si>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</si>
  <si>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</si>
  <si>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</si>
  <si>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</si>
  <si>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</si>
  <si>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</si>
  <si>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</si>
  <si>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</si>
  <si>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</si>
  <si>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</si>
  <si>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</si>
  <si>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</si>
  <si>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</si>
  <si>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</si>
  <si>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</si>
  <si>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</si>
  <si>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</si>
  <si>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</si>
  <si>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</si>
  <si>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</si>
  <si>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</si>
  <si>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</si>
  <si>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</si>
  <si>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</si>
  <si>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</si>
  <si>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</si>
  <si>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</si>
  <si>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</si>
  <si>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</si>
  <si>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</si>
  <si>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</si>
  <si>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</si>
  <si>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</si>
  <si>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</si>
  <si>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</si>
  <si>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</si>
  <si>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</si>
  <si>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</si>
  <si>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</si>
  <si>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</si>
  <si>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</si>
  <si>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</si>
  <si>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</si>
  <si>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</si>
  <si>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</si>
  <si>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</si>
  <si>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</si>
  <si>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</si>
  <si>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</si>
  <si>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</si>
  <si>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</si>
  <si>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</si>
  <si>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</si>
  <si>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</si>
  <si>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</si>
  <si>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</si>
  <si>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</si>
  <si>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</si>
  <si>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</si>
  <si>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</si>
  <si>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</si>
  <si>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</si>
  <si>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</si>
  <si>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</si>
  <si>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</si>
  <si>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</si>
  <si>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</si>
  <si>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</si>
  <si>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</si>
  <si>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</si>
  <si>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</si>
  <si>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</si>
  <si>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</si>
  <si>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</si>
  <si>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</si>
  <si>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</si>
  <si>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</si>
  <si>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</si>
  <si>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</si>
  <si>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</si>
  <si>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</si>
  <si>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</si>
  <si>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</si>
  <si>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</si>
  <si>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</si>
  <si>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</si>
  <si>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</si>
  <si>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</si>
  <si>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</si>
  <si>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</si>
  <si>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</si>
  <si>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</si>
  <si>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</si>
  <si>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</si>
  <si>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</si>
  <si>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</si>
  <si>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</si>
  <si>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</si>
  <si>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</si>
  <si>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</si>
  <si>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</si>
  <si>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</si>
  <si>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</si>
  <si>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</si>
  <si>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</si>
  <si>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</si>
  <si>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</si>
  <si>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</si>
  <si>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</si>
  <si>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</si>
  <si>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</si>
  <si>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</si>
  <si>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</si>
  <si>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</si>
  <si>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</si>
  <si>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</si>
  <si>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</si>
  <si>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</si>
  <si>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</si>
  <si>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</si>
  <si>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</si>
  <si>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</si>
  <si>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</si>
  <si>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</si>
  <si>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</si>
  <si>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</si>
  <si>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</si>
  <si>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</si>
  <si>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</si>
  <si>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</si>
  <si>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</si>
  <si>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</si>
  <si>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</si>
  <si>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</si>
  <si>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</si>
  <si>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</si>
  <si>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</si>
  <si>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</si>
  <si>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</si>
  <si>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</si>
  <si>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</si>
  <si>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</si>
  <si>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</si>
  <si>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</si>
  <si>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</si>
  <si>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</si>
  <si>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</si>
  <si>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</si>
  <si>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</si>
  <si>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</si>
  <si>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</si>
  <si>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</si>
  <si>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</si>
  <si>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</si>
  <si>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</si>
  <si>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</si>
  <si>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</si>
  <si>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</si>
  <si>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</si>
  <si>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</si>
  <si>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</si>
  <si>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</si>
  <si>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</si>
  <si>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</si>
  <si>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</si>
  <si>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</si>
  <si>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</si>
  <si>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</si>
  <si>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</si>
  <si>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</si>
  <si>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</si>
  <si>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</si>
  <si>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</si>
  <si>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</si>
  <si>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</si>
  <si>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</si>
  <si>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</si>
  <si>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</si>
  <si>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</si>
  <si>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</si>
  <si>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</si>
  <si>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</si>
  <si>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</si>
  <si>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</si>
  <si>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</si>
  <si>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</si>
  <si>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</si>
  <si>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</si>
  <si>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</si>
  <si>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</si>
  <si>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</si>
  <si>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</si>
  <si>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</si>
  <si>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</si>
  <si>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</si>
  <si>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</si>
  <si>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</si>
  <si>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</si>
  <si>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</si>
  <si>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</si>
  <si>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</si>
  <si>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</si>
  <si>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</si>
  <si>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</si>
  <si>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</si>
  <si>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</si>
  <si>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</si>
  <si>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</si>
  <si>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</si>
  <si>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</si>
  <si>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</si>
  <si>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</si>
  <si>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</si>
  <si>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</si>
  <si>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</si>
  <si>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</si>
  <si>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</si>
  <si>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</si>
  <si>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</si>
  <si>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</si>
  <si>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</si>
  <si>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</si>
  <si>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</si>
  <si>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</si>
  <si>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</si>
  <si>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</si>
  <si>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</si>
  <si>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</si>
  <si>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</si>
  <si>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</si>
  <si>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</si>
  <si>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</si>
  <si>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</si>
  <si>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</si>
  <si>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</si>
  <si>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</si>
  <si>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</si>
  <si>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</si>
  <si>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</si>
  <si>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</si>
  <si>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</si>
  <si>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</si>
  <si>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</si>
  <si>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</si>
  <si>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</si>
  <si>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</si>
  <si>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</si>
  <si>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</si>
  <si>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</si>
  <si>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</si>
  <si>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</si>
  <si>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</si>
  <si>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</si>
  <si>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</si>
  <si>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</si>
  <si>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</si>
  <si>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</si>
  <si>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</si>
  <si>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</si>
  <si>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</si>
  <si>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</si>
  <si>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</si>
  <si>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</si>
  <si>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</si>
  <si>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</si>
  <si>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</si>
  <si>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</si>
  <si>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</si>
  <si>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</si>
  <si>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</si>
  <si>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</si>
  <si>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</si>
  <si>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</si>
  <si>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</si>
  <si>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</si>
  <si>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</si>
  <si>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</si>
  <si>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</si>
  <si>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</si>
  <si>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</si>
  <si>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</si>
  <si>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</si>
  <si>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</si>
  <si>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</si>
  <si>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</si>
  <si>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</si>
  <si>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</si>
  <si>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</si>
  <si>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</si>
  <si>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</si>
  <si>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</si>
  <si>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</si>
  <si>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</si>
  <si>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</si>
  <si>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</si>
  <si>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</si>
  <si>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</si>
  <si>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</si>
  <si>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</si>
  <si>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</si>
  <si>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</si>
  <si>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</si>
  <si>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</si>
  <si>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</si>
  <si>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</si>
  <si>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</si>
  <si>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</si>
  <si>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</si>
  <si>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</si>
  <si>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</si>
  <si>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</si>
  <si>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</si>
  <si>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</si>
  <si>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</si>
  <si>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</si>
  <si>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</si>
  <si>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</si>
  <si>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</si>
  <si>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</si>
  <si>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</si>
  <si>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</si>
  <si>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</si>
  <si>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</si>
  <si>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</si>
  <si>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</si>
  <si>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</si>
  <si>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</si>
  <si>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</si>
  <si>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</si>
  <si>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</si>
  <si>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</si>
  <si>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</si>
  <si>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</si>
  <si>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</si>
  <si>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</si>
  <si>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</si>
  <si>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</si>
  <si>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</si>
  <si>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</si>
  <si>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</si>
  <si>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</si>
  <si>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</si>
  <si>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</si>
  <si>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</si>
  <si>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</si>
  <si>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</si>
  <si>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</si>
  <si>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</si>
  <si>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</si>
  <si>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</si>
  <si>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</si>
  <si>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</si>
  <si>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</si>
  <si>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</si>
  <si>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</si>
  <si>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</si>
  <si>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</si>
  <si>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</si>
  <si>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</si>
  <si>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</si>
  <si>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</si>
  <si>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</si>
  <si>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</si>
  <si>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</si>
  <si>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</si>
  <si>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</si>
  <si>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</si>
  <si>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</si>
  <si>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</si>
  <si>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</si>
  <si>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</si>
  <si>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</si>
  <si>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</si>
  <si>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</si>
  <si>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</si>
  <si>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</si>
  <si>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</si>
  <si>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</si>
  <si>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</si>
  <si>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</si>
  <si>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</si>
  <si>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</si>
  <si>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</si>
  <si>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</si>
  <si>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</si>
  <si>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</si>
  <si>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</si>
  <si>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</si>
  <si>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</si>
  <si>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</si>
  <si>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</si>
  <si>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</si>
  <si>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</si>
  <si>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</si>
  <si>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</si>
  <si>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</si>
  <si>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</si>
  <si>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</si>
  <si>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</si>
  <si>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</si>
  <si>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</si>
  <si>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</si>
  <si>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</si>
  <si>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</si>
  <si>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</si>
  <si>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</si>
  <si>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</si>
  <si>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</si>
  <si>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</si>
  <si>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</si>
  <si>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</si>
  <si>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</si>
  <si>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</si>
  <si>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</si>
  <si>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</si>
  <si>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</si>
  <si>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</si>
  <si>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</si>
  <si>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</si>
  <si>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</si>
  <si>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</si>
  <si>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</si>
  <si>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</si>
  <si>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</si>
  <si>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</si>
  <si>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</si>
  <si>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</si>
  <si>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</si>
  <si>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</si>
  <si>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</si>
  <si>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</si>
  <si>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</si>
  <si>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</si>
  <si>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</si>
  <si>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</si>
  <si>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</si>
  <si>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</si>
  <si>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</si>
  <si>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</si>
  <si>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</si>
  <si>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</si>
  <si>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</si>
  <si>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</si>
  <si>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</si>
  <si>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</si>
  <si>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</si>
  <si>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</si>
  <si>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</si>
  <si>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</si>
  <si>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</si>
  <si>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</si>
  <si>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</si>
  <si>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</si>
  <si>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</si>
  <si>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</si>
  <si>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</si>
  <si>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</si>
  <si>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</si>
  <si>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</si>
  <si>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</si>
  <si>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</si>
  <si>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</si>
  <si>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</si>
  <si>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</si>
  <si>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</si>
  <si>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</si>
  <si>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</si>
  <si>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</si>
  <si>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</si>
  <si>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</si>
  <si>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</si>
  <si>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</si>
  <si>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</si>
  <si>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</si>
  <si>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</si>
  <si>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</si>
  <si>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</si>
  <si>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</si>
  <si>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</si>
  <si>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</si>
  <si>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</si>
  <si>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</si>
  <si>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</si>
  <si>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</si>
  <si>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</si>
  <si>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</si>
  <si>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</si>
  <si>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</si>
  <si>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</si>
  <si>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</si>
  <si>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</si>
  <si>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</si>
  <si>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</si>
  <si>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</si>
  <si>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</si>
  <si>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</si>
  <si>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</si>
  <si>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</si>
  <si>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</si>
  <si>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</si>
  <si>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</si>
  <si>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</si>
  <si>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</si>
  <si>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</si>
  <si>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</si>
  <si>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</si>
  <si>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</si>
  <si>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</si>
  <si>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</si>
  <si>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</si>
  <si>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</si>
  <si>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</si>
  <si>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</si>
  <si>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</si>
  <si>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</si>
  <si>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</si>
  <si>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</si>
  <si>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</si>
  <si>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</si>
  <si>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</si>
  <si>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</si>
  <si>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</si>
  <si>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</si>
  <si>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</si>
  <si>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</si>
  <si>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</si>
  <si>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</si>
  <si>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</si>
  <si>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</si>
  <si>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</si>
  <si>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</si>
  <si>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</si>
  <si>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</si>
  <si>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</si>
  <si>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</si>
  <si>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</si>
  <si>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</si>
  <si>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</si>
  <si>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</si>
  <si>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</si>
  <si>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</si>
  <si>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</si>
  <si>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</si>
  <si>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</si>
  <si>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</si>
  <si>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</si>
  <si>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</si>
  <si>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</si>
  <si>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</si>
  <si>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</si>
  <si>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</si>
  <si>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</si>
  <si>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</si>
  <si>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</si>
  <si>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</si>
  <si>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</si>
  <si>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</si>
  <si>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</si>
  <si>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</si>
  <si>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</si>
  <si>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</si>
  <si>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</si>
  <si>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</si>
  <si>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</si>
  <si>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</si>
  <si>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</si>
  <si>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</si>
  <si>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</si>
  <si>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</si>
  <si>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</si>
  <si>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</si>
  <si>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</si>
  <si>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</si>
  <si>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</si>
  <si>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</si>
  <si>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</si>
  <si>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</si>
  <si>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</si>
  <si>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</si>
  <si>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</si>
  <si>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</si>
  <si>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</si>
  <si>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</si>
  <si>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</si>
  <si>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</si>
  <si>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</si>
  <si>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</si>
  <si>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</si>
  <si>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</si>
  <si>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</si>
  <si>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</si>
  <si>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</si>
  <si>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</si>
  <si>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</si>
  <si>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</si>
  <si>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</si>
  <si>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</si>
  <si>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</si>
  <si>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</si>
  <si>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</si>
  <si>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</si>
  <si>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</si>
  <si>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</si>
  <si>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</si>
  <si>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</si>
  <si>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</si>
  <si>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</si>
  <si>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</si>
  <si>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</si>
  <si>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</si>
  <si>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</si>
  <si>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</si>
  <si>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</si>
  <si>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</si>
  <si>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</si>
  <si>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</si>
  <si>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</si>
  <si>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</si>
  <si>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</si>
  <si>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</si>
  <si>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</si>
  <si>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</si>
  <si>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</si>
  <si>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</si>
  <si>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</si>
  <si>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</si>
  <si>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</si>
  <si>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</si>
  <si>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</si>
  <si>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</si>
  <si>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</si>
  <si>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</si>
  <si>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</si>
  <si>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</si>
  <si>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</si>
  <si>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</si>
  <si>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</si>
  <si>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</si>
  <si>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</si>
  <si>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</si>
  <si>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</si>
  <si>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</si>
  <si>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</si>
  <si>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</si>
  <si>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</si>
  <si>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</si>
  <si>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</si>
  <si>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</si>
  <si>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</si>
  <si>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</si>
  <si>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</si>
  <si>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</si>
  <si>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</si>
  <si>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</si>
  <si>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</si>
  <si>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</si>
  <si>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</si>
  <si>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</si>
  <si>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</si>
  <si>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</si>
  <si>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</si>
  <si>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</si>
  <si>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</si>
  <si>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</si>
  <si>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</si>
  <si>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</si>
  <si>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</si>
  <si>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</si>
  <si>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</si>
  <si>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</si>
  <si>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</si>
  <si>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</si>
  <si>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</si>
  <si>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</si>
  <si>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</si>
  <si>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</si>
  <si>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</si>
  <si>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</si>
  <si>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</si>
  <si>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</si>
  <si>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</si>
  <si>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</si>
  <si>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</si>
  <si>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</si>
  <si>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</si>
  <si>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</si>
  <si>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</si>
  <si>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</si>
  <si>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</si>
  <si>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</si>
  <si>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</si>
  <si>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</si>
  <si>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</si>
  <si>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</si>
  <si>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</si>
  <si>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</si>
  <si>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</si>
  <si>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</si>
  <si>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</si>
  <si>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</si>
  <si>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</si>
  <si>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</si>
  <si>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</si>
  <si>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</si>
  <si>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</si>
  <si>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</si>
  <si>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</si>
  <si>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</si>
  <si>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</si>
  <si>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</si>
  <si>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</si>
  <si>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</si>
  <si>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</si>
  <si>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</si>
  <si>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</si>
  <si>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</si>
  <si>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</si>
  <si>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</si>
  <si>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</si>
  <si>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</si>
  <si>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</si>
  <si>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</si>
  <si>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</si>
  <si>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</si>
  <si>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</si>
  <si>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</si>
  <si>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</si>
  <si>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</si>
  <si>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</si>
  <si>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</si>
  <si>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</si>
  <si>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</si>
  <si>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</si>
  <si>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</si>
  <si>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</si>
  <si>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</si>
  <si>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</si>
  <si>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</si>
  <si>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</si>
  <si>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</si>
  <si>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</si>
  <si>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</si>
  <si>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</si>
  <si>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</si>
  <si>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</si>
  <si>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</si>
  <si>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</si>
  <si>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</si>
  <si>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</si>
  <si>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</si>
  <si>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</si>
  <si>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</si>
  <si>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</si>
  <si>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</si>
  <si>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</si>
  <si>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</si>
  <si>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</si>
  <si>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</si>
  <si>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</si>
  <si>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</si>
  <si>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</si>
  <si>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</si>
  <si>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</si>
  <si>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</si>
  <si>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</si>
  <si>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</si>
  <si>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</si>
  <si>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</si>
  <si>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</si>
  <si>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</si>
  <si>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</si>
  <si>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</si>
  <si>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</si>
  <si>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</si>
  <si>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</si>
  <si>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</si>
  <si>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</si>
  <si>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</si>
  <si>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</si>
  <si>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</si>
  <si>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</si>
  <si>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</si>
  <si>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</si>
  <si>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</si>
  <si>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</si>
  <si>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</si>
  <si>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</si>
  <si>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</si>
  <si>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</si>
  <si>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</si>
  <si>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</si>
  <si>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</si>
  <si>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</si>
  <si>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</si>
  <si>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</si>
  <si>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</si>
  <si>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</si>
  <si>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</si>
  <si>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</si>
  <si>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</si>
  <si>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</si>
  <si>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</si>
  <si>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</si>
  <si>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</si>
  <si>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</si>
  <si>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</si>
  <si>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</si>
  <si>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</si>
  <si>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</si>
  <si>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</si>
  <si>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</si>
  <si>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</si>
  <si>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</si>
  <si>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</si>
  <si>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</si>
  <si>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</si>
  <si>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</si>
  <si>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</si>
  <si>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</si>
  <si>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</si>
  <si>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</si>
  <si>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</si>
  <si>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</si>
  <si>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</si>
  <si>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</si>
  <si>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</si>
  <si>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</si>
  <si>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</si>
  <si>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</si>
  <si>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</si>
  <si>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</si>
  <si>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</si>
  <si>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</si>
  <si>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</si>
  <si>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</si>
  <si>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</si>
  <si>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</si>
  <si>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</si>
  <si>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</si>
  <si>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</si>
  <si>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</si>
  <si>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</si>
  <si>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</si>
  <si>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</si>
  <si>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</si>
  <si>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</si>
  <si>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</si>
  <si>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</si>
  <si>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</si>
  <si>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</si>
  <si>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</si>
  <si>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</si>
  <si>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</si>
  <si>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</si>
  <si>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</si>
  <si>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</si>
  <si>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</si>
  <si>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</si>
  <si>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</si>
  <si>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</si>
  <si>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</si>
  <si>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</si>
  <si>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</si>
  <si>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</si>
  <si>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</si>
  <si>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</si>
  <si>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</si>
  <si>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</si>
  <si>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</si>
  <si>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</si>
  <si>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</si>
  <si>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</si>
  <si>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</si>
  <si>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</si>
  <si>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</si>
  <si>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</si>
  <si>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</si>
  <si>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</si>
  <si>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</si>
  <si>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</si>
  <si>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</si>
  <si>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</si>
  <si>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</si>
  <si>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</si>
  <si>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</si>
  <si>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</si>
  <si>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</si>
  <si>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</si>
  <si>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</si>
  <si>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</si>
  <si>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</si>
  <si>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</si>
  <si>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</si>
  <si>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</si>
  <si>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</si>
  <si>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</si>
  <si>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</si>
  <si>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</si>
  <si>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</si>
  <si>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</si>
  <si>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</si>
  <si>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</si>
  <si>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</si>
  <si>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</si>
  <si>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</si>
  <si>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</si>
  <si>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</si>
  <si>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</si>
  <si>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</si>
  <si>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</si>
  <si>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</si>
  <si>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</si>
  <si>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</si>
  <si>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</si>
  <si>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</si>
  <si>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</si>
  <si>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</si>
  <si>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</si>
  <si>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</si>
  <si>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</si>
  <si>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</si>
  <si>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</si>
  <si>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</si>
  <si>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</si>
  <si>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</si>
  <si>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</si>
  <si>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</si>
  <si>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</si>
  <si>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</si>
  <si>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</si>
  <si>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</si>
  <si>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</si>
  <si>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</si>
  <si>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</si>
  <si>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</si>
  <si>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</si>
  <si>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</si>
  <si>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</si>
  <si>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</si>
  <si>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</si>
  <si>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</si>
  <si>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</si>
  <si>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</si>
  <si>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</si>
  <si>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</si>
  <si>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</si>
  <si>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</si>
  <si>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</si>
  <si>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</si>
  <si>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</si>
  <si>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</si>
  <si>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</si>
  <si>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</si>
  <si>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</si>
  <si>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</si>
  <si>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</si>
  <si>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</si>
  <si>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</si>
  <si>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</si>
  <si>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</si>
  <si>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</si>
  <si>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</si>
  <si>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</si>
  <si>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</si>
  <si>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</si>
  <si>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</si>
  <si>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</si>
  <si>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</si>
  <si>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</si>
  <si>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</si>
  <si>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</si>
  <si>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</si>
  <si>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</si>
  <si>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</si>
  <si>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</si>
  <si>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</si>
  <si>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</si>
  <si>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</si>
  <si>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</si>
  <si>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</si>
  <si>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</si>
  <si>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</si>
  <si>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</si>
  <si>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</si>
  <si>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</si>
  <si>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</si>
  <si>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</si>
  <si>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</si>
  <si>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</si>
  <si>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</si>
  <si>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</si>
  <si>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</si>
  <si>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</si>
  <si>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</si>
  <si>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</si>
  <si>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</si>
  <si>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</si>
  <si>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</si>
  <si>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</si>
  <si>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</si>
  <si>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</si>
  <si>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</si>
  <si>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</si>
  <si>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</si>
  <si>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</si>
  <si>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</si>
  <si>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</si>
  <si>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</si>
  <si>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</si>
  <si>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</si>
  <si>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</si>
  <si>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</si>
  <si>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</si>
  <si>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</si>
  <si>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</si>
  <si>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</si>
  <si>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</si>
  <si>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</si>
  <si>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</si>
  <si>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</si>
  <si>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</si>
  <si>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</si>
  <si>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</si>
  <si>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</si>
  <si>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</si>
  <si>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</si>
  <si>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</si>
  <si>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</si>
  <si>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</si>
  <si>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</si>
  <si>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</si>
  <si>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</si>
  <si>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</si>
  <si>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</si>
  <si>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</si>
  <si>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</si>
  <si>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</si>
  <si>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</si>
  <si>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</si>
  <si>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</si>
  <si>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</si>
  <si>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</si>
  <si>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</si>
  <si>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</si>
  <si>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</si>
  <si>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</si>
  <si>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</si>
  <si>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</si>
  <si>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</si>
  <si>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</si>
  <si>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</si>
  <si>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</si>
  <si>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</si>
  <si>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</si>
  <si>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</si>
  <si>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</si>
  <si>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</si>
  <si>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</si>
  <si>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</si>
  <si>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</si>
  <si>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</si>
  <si>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</si>
  <si>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</si>
  <si>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</si>
  <si>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</si>
  <si>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</si>
  <si>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</si>
  <si>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</si>
  <si>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</si>
  <si>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</si>
  <si>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</si>
  <si>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</si>
  <si>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</si>
  <si>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</si>
  <si>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</si>
  <si>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</si>
  <si>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</si>
  <si>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</si>
  <si>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</si>
  <si>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</si>
  <si>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</si>
  <si>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</si>
  <si>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</si>
  <si>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</si>
  <si>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</si>
  <si>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</si>
  <si>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</si>
  <si>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</si>
  <si>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</si>
  <si>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</si>
  <si>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</si>
  <si>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</si>
  <si>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</si>
  <si>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</si>
  <si>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</si>
  <si>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</si>
  <si>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</si>
  <si>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</si>
  <si>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</si>
  <si>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</si>
  <si>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</si>
  <si>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</si>
  <si>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</si>
  <si>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</si>
  <si>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</si>
  <si>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</si>
  <si>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</si>
  <si>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</si>
  <si>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</si>
  <si>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</si>
  <si>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</si>
  <si>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</si>
  <si>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</si>
  <si>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</si>
  <si>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</si>
  <si>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</si>
  <si>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</si>
  <si>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</si>
  <si>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</si>
  <si>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</si>
  <si>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</si>
  <si>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</si>
  <si>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</si>
  <si>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</si>
  <si>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</si>
  <si>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</si>
  <si>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</si>
  <si>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</si>
  <si>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</si>
  <si>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</si>
  <si>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</si>
  <si>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</si>
  <si>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</si>
  <si>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</si>
  <si>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</si>
  <si>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</si>
  <si>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</si>
  <si>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</si>
  <si>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</si>
  <si>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</si>
  <si>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</si>
  <si>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</si>
  <si>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</si>
  <si>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</si>
  <si>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</si>
  <si>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</si>
  <si>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</si>
  <si>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</si>
  <si>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</si>
  <si>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</si>
  <si>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</si>
  <si>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</si>
  <si>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</si>
  <si>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</si>
  <si>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</si>
  <si>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</si>
  <si>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</si>
  <si>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</si>
  <si>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</si>
  <si>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</si>
  <si>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</si>
  <si>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</si>
  <si>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</si>
  <si>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</si>
  <si>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</si>
  <si>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</si>
  <si>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</si>
  <si>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</si>
  <si>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</si>
  <si>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</si>
  <si>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</si>
  <si>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</si>
  <si>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</si>
  <si>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</si>
  <si>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</si>
  <si>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</si>
  <si>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</si>
  <si>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</si>
  <si>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</si>
  <si>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</si>
  <si>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</si>
  <si>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</si>
  <si>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</si>
  <si>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</si>
  <si>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</si>
  <si>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</si>
  <si>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</si>
  <si>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</si>
  <si>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</si>
  <si>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</si>
  <si>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</si>
  <si>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</si>
  <si>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</si>
  <si>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</si>
  <si>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</si>
  <si>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</si>
  <si>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</si>
  <si>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</si>
  <si>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</si>
  <si>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</si>
  <si>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</si>
  <si>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</si>
  <si>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</si>
  <si>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</si>
  <si>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</si>
  <si>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</si>
  <si>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</si>
  <si>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</si>
  <si>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</si>
  <si>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</si>
  <si>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</si>
  <si>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</si>
  <si>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</si>
  <si>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</si>
  <si>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</si>
  <si>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</si>
  <si>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</si>
  <si>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</si>
  <si>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</si>
  <si>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</si>
  <si>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</si>
  <si>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</si>
  <si>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</si>
  <si>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</si>
  <si>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</si>
  <si>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</si>
  <si>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</si>
  <si>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</si>
  <si>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</si>
  <si>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</si>
  <si>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</si>
  <si>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</si>
  <si>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</si>
  <si>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</si>
  <si>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</si>
  <si>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</si>
  <si>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</si>
  <si>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</si>
  <si>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</si>
  <si>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</si>
  <si>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</si>
  <si>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</si>
  <si>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</si>
  <si>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</si>
  <si>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</si>
  <si>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</si>
  <si>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</si>
  <si>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</si>
  <si>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</si>
  <si>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</si>
  <si>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</si>
  <si>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</si>
  <si>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</si>
  <si>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</si>
  <si>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</si>
  <si>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</si>
  <si>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</si>
  <si>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</si>
  <si>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</si>
  <si>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</si>
  <si>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</si>
  <si>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</si>
  <si>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</si>
  <si>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</si>
  <si>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</si>
  <si>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</si>
  <si>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</si>
  <si>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</si>
  <si>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</si>
  <si>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</si>
  <si>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</si>
  <si>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</si>
  <si>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</si>
  <si>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</si>
  <si>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</si>
  <si>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</si>
  <si>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</si>
  <si>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</si>
  <si>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</si>
  <si>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</si>
  <si>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</si>
  <si>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</si>
  <si>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</si>
  <si>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</si>
  <si>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</si>
  <si>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</si>
  <si>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</si>
  <si>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</si>
  <si>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</si>
  <si>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</si>
  <si>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</si>
  <si>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</si>
  <si>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</si>
  <si>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</si>
  <si>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</si>
  <si>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</si>
  <si>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</si>
  <si>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</si>
  <si>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</si>
  <si>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</si>
  <si>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</si>
  <si>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</si>
  <si>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</si>
  <si>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</si>
  <si>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</si>
  <si>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</si>
  <si>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</si>
  <si>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</si>
  <si>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</si>
  <si>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</si>
  <si>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</si>
  <si>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</si>
  <si>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</si>
  <si>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</si>
  <si>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</si>
  <si>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</si>
  <si>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</si>
  <si>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</si>
  <si>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</si>
  <si>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</si>
  <si>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</si>
  <si>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</si>
  <si>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</si>
  <si>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</si>
  <si>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</si>
  <si>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</si>
  <si>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</si>
  <si>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</si>
  <si>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</si>
  <si>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</si>
  <si>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</si>
  <si>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</si>
  <si>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</si>
  <si>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</si>
  <si>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</si>
  <si>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</si>
  <si>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</si>
  <si>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</si>
  <si>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</si>
  <si>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</si>
  <si>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</si>
  <si>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</si>
  <si>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</si>
  <si>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</si>
  <si>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</si>
  <si>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</si>
  <si>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</si>
  <si>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</si>
  <si>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</si>
  <si>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</si>
  <si>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</si>
  <si>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</si>
  <si>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</si>
  <si>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</si>
  <si>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</si>
  <si>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</si>
  <si>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</si>
  <si>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</si>
  <si>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</si>
  <si>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</si>
  <si>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</si>
  <si>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</si>
  <si>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</si>
  <si>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</si>
  <si>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</si>
  <si>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</si>
  <si>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</si>
  <si>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</si>
  <si>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</si>
  <si>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</si>
  <si>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</si>
  <si>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</si>
  <si>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</si>
  <si>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</si>
  <si>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</si>
  <si>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</si>
  <si>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</si>
  <si>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</si>
  <si>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</si>
  <si>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</si>
  <si>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</si>
  <si>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</si>
  <si>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</si>
  <si>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</si>
  <si>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</si>
  <si>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</si>
  <si>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</si>
  <si>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</si>
  <si>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</si>
  <si>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</si>
  <si>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</si>
  <si>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</si>
  <si>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</si>
  <si>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</si>
  <si>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</si>
  <si>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</si>
  <si>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</si>
  <si>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</si>
  <si>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</si>
  <si>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</si>
  <si>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</si>
  <si>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</si>
  <si>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</si>
  <si>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</si>
  <si>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</si>
  <si>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</si>
  <si>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</si>
  <si>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</si>
  <si>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</si>
  <si>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</si>
  <si>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</si>
  <si>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</si>
  <si>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</si>
  <si>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</si>
  <si>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</si>
  <si>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</si>
  <si>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</si>
  <si>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</si>
  <si>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</si>
  <si>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</si>
  <si>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</si>
  <si>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</si>
  <si>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</si>
  <si>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</si>
  <si>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</si>
  <si>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</si>
  <si>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</si>
  <si>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</si>
  <si>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</si>
  <si>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</si>
  <si>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</si>
  <si>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</si>
  <si>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</si>
  <si>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</si>
  <si>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</si>
  <si>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</si>
  <si>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</si>
  <si>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</si>
  <si>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</si>
  <si>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</si>
  <si>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</si>
  <si>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</si>
  <si>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</si>
  <si>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</si>
  <si>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</si>
  <si>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</si>
  <si>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</si>
  <si>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</si>
  <si>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</si>
  <si>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</si>
  <si>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</si>
  <si>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</si>
  <si>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</si>
  <si>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</si>
  <si>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</si>
  <si>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</si>
  <si>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</si>
  <si>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</si>
  <si>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</si>
  <si>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</si>
  <si>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</si>
  <si>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</si>
  <si>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</si>
  <si>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</si>
  <si>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</si>
  <si>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</si>
  <si>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</si>
  <si>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</si>
  <si>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</si>
  <si>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</si>
  <si>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</si>
  <si>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</si>
  <si>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</si>
  <si>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</si>
  <si>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</si>
  <si>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</si>
  <si>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</si>
  <si>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</si>
  <si>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</si>
  <si>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</si>
  <si>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</si>
  <si>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</si>
  <si>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</si>
  <si>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</si>
  <si>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</si>
  <si>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</si>
  <si>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</si>
  <si>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</si>
  <si>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</si>
  <si>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</si>
  <si>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</si>
  <si>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</si>
  <si>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</si>
  <si>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</si>
  <si>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</si>
  <si>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</si>
  <si>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</si>
  <si>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</si>
  <si>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</si>
  <si>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</si>
  <si>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</si>
  <si>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</si>
  <si>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</si>
  <si>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</si>
  <si>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</si>
  <si>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</si>
  <si>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</si>
  <si>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</si>
  <si>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</si>
  <si>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</si>
  <si>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</si>
  <si>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</si>
  <si>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</si>
  <si>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</si>
  <si>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</si>
  <si>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</si>
  <si>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</si>
  <si>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</si>
  <si>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</si>
  <si>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</si>
  <si>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</si>
  <si>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</si>
  <si>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</si>
  <si>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</si>
  <si>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</si>
  <si>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</si>
  <si>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</si>
  <si>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</si>
  <si>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</si>
  <si>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</si>
  <si>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</si>
  <si>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</si>
  <si>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</si>
  <si>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</si>
  <si>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</si>
  <si>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</si>
  <si>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</si>
  <si>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</si>
  <si>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</si>
  <si>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</si>
  <si>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</si>
  <si>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</si>
  <si>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</si>
  <si>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</si>
  <si>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</si>
  <si>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</si>
  <si>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</si>
  <si>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</si>
  <si>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</si>
  <si>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</si>
  <si>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</si>
  <si>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</si>
  <si>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</si>
  <si>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</si>
  <si>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</si>
  <si>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</si>
  <si>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</si>
  <si>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</si>
  <si>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</si>
  <si>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</si>
  <si>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</si>
  <si>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</si>
  <si>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</si>
  <si>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</si>
  <si>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</si>
  <si>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</si>
  <si>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</si>
  <si>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</si>
  <si>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</si>
  <si>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</si>
  <si>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</si>
  <si>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</si>
  <si>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</si>
  <si>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</si>
  <si>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</si>
  <si>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</si>
  <si>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</si>
  <si>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</si>
  <si>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</si>
  <si>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</si>
  <si>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</si>
  <si>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</si>
  <si>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</si>
  <si>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</si>
  <si>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</si>
  <si>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</si>
  <si>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</si>
  <si>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</si>
  <si>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</si>
  <si>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</si>
  <si>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</si>
  <si>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</si>
  <si>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</si>
  <si>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</si>
  <si>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</si>
  <si>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</si>
  <si>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</si>
  <si>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</si>
  <si>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</si>
  <si>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</si>
  <si>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</si>
  <si>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</si>
  <si>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</si>
  <si>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</si>
  <si>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</si>
  <si>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</si>
  <si>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</si>
  <si>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</si>
  <si>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</si>
  <si>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</si>
  <si>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</si>
  <si>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</si>
  <si>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</si>
  <si>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</si>
  <si>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</si>
  <si>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</si>
  <si>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</si>
  <si>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</si>
  <si>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</si>
  <si>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</si>
  <si>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</si>
  <si>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</si>
  <si>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</si>
  <si>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</si>
  <si>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</si>
  <si>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</si>
  <si>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</si>
  <si>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</si>
  <si>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</si>
  <si>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</si>
  <si>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</si>
  <si>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</si>
  <si>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</si>
  <si>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</si>
  <si>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</si>
  <si>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</si>
  <si>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</si>
  <si>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</si>
  <si>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</si>
  <si>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</si>
  <si>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</si>
  <si>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</si>
  <si>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</si>
  <si>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</si>
  <si>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</si>
  <si>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</si>
  <si>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</si>
  <si>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</si>
  <si>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</si>
  <si>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</si>
  <si>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</si>
  <si>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</si>
  <si>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</si>
  <si>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</si>
  <si>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</si>
  <si>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</si>
  <si>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</si>
  <si>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</si>
  <si>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</si>
  <si>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</si>
  <si>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</si>
  <si>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</si>
  <si>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</si>
  <si>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</si>
  <si>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</si>
  <si>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</si>
  <si>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</si>
  <si>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</si>
  <si>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</si>
  <si>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</si>
  <si>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</si>
  <si>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</si>
  <si>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</si>
  <si>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</si>
  <si>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</si>
  <si>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</si>
  <si>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</si>
  <si>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</si>
  <si>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</si>
  <si>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</si>
  <si>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</si>
  <si>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</si>
  <si>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</si>
  <si>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</si>
  <si>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</si>
  <si>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</si>
  <si>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</si>
  <si>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</si>
  <si>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</si>
  <si>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</si>
  <si>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</si>
  <si>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</si>
  <si>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</si>
  <si>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</si>
  <si>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</si>
  <si>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</si>
  <si>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</si>
  <si>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</si>
  <si>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</si>
  <si>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</si>
  <si>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</si>
  <si>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</si>
  <si>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</si>
  <si>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</si>
  <si>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</si>
  <si>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</si>
  <si>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</si>
  <si>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</si>
  <si>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</si>
  <si>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</si>
  <si>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</si>
  <si>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</si>
  <si>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</si>
  <si>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</si>
  <si>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</si>
  <si>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</si>
  <si>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</si>
  <si>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</si>
  <si>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</si>
  <si>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</si>
  <si>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</si>
  <si>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</si>
  <si>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</si>
  <si>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</si>
  <si>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</si>
  <si>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</si>
  <si>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</si>
  <si>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</si>
  <si>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</si>
  <si>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</si>
  <si>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</si>
  <si>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</si>
  <si>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</si>
  <si>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</si>
  <si>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</si>
  <si>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</si>
  <si>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</si>
  <si>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</si>
  <si>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</si>
  <si>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</si>
  <si>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</si>
  <si>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</si>
  <si>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</si>
  <si>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</si>
  <si>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</si>
  <si>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</si>
  <si>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</si>
  <si>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</si>
  <si>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</si>
  <si>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</si>
  <si>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</si>
  <si>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</si>
  <si>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</si>
  <si>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</si>
  <si>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</si>
  <si>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</si>
  <si>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</si>
  <si>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</si>
  <si>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</si>
  <si>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</si>
  <si>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</si>
  <si>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</si>
  <si>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</si>
  <si>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</si>
  <si>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</si>
  <si>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</si>
  <si>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</si>
  <si>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</si>
  <si>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</si>
  <si>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</si>
  <si>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</si>
  <si>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</si>
  <si>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</si>
  <si>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</si>
  <si>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</si>
  <si>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</si>
  <si>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</si>
  <si>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</si>
  <si>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</si>
  <si>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</si>
  <si>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</si>
  <si>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</si>
  <si>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</si>
  <si>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</si>
  <si>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</si>
  <si>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</si>
  <si>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</si>
  <si>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</si>
  <si>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</si>
  <si>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</si>
  <si>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</si>
  <si>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</si>
  <si>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</si>
  <si>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</si>
  <si>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</si>
  <si>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</si>
  <si>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</si>
  <si>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</si>
  <si>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</si>
  <si>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</si>
  <si>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</si>
  <si>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</si>
  <si>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</si>
  <si>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</si>
  <si>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</si>
  <si>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</si>
  <si>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</si>
  <si>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</si>
  <si>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</si>
  <si>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</si>
  <si>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</si>
  <si>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</si>
  <si>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</si>
  <si>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</si>
  <si>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</si>
  <si>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</si>
  <si>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</si>
  <si>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</si>
  <si>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</si>
  <si>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</si>
  <si>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</si>
  <si>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</si>
  <si>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</si>
  <si>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</si>
  <si>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</si>
  <si>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</si>
  <si>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</si>
  <si>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</si>
  <si>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</si>
  <si>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</si>
  <si>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</si>
  <si>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</si>
  <si>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</si>
  <si>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</si>
  <si>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</si>
  <si>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</si>
  <si>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</si>
  <si>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</si>
  <si>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</si>
  <si>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</si>
  <si>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</si>
  <si>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</si>
  <si>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</si>
  <si>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</si>
  <si>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</si>
  <si>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</si>
  <si>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</si>
  <si>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</si>
  <si>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</si>
  <si>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</si>
  <si>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</si>
  <si>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</si>
  <si>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</si>
  <si>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</si>
  <si>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</si>
  <si>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</si>
  <si>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</si>
  <si>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</si>
  <si>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</si>
  <si>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</si>
  <si>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</si>
  <si>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</si>
  <si>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</si>
  <si>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</si>
  <si>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</si>
  <si>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</si>
  <si>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</si>
  <si>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</si>
  <si>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</si>
  <si>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</si>
  <si>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</si>
  <si>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</si>
  <si>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</si>
  <si>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</si>
  <si>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</si>
  <si>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</si>
  <si>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</si>
  <si>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</si>
  <si>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</si>
  <si>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</si>
  <si>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</si>
  <si>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</si>
  <si>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</si>
  <si>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</si>
  <si>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</si>
  <si>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</si>
  <si>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</si>
  <si>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</si>
  <si>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</si>
  <si>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</si>
  <si>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</si>
  <si>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</si>
  <si>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</si>
  <si>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</si>
  <si>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</si>
  <si>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</si>
  <si>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</si>
  <si>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</si>
  <si>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</si>
  <si>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</si>
  <si>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</si>
  <si>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</si>
  <si>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</si>
  <si>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</si>
  <si>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</si>
  <si>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</si>
  <si>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</si>
  <si>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</si>
  <si>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</si>
  <si>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</si>
  <si>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</si>
  <si>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</si>
  <si>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</si>
  <si>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</si>
  <si>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</si>
  <si>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</si>
  <si>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</si>
  <si>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</si>
  <si>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</si>
  <si>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</si>
  <si>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</si>
  <si>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</si>
  <si>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</si>
  <si>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</si>
  <si>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</si>
  <si>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</si>
  <si>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</si>
  <si>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</si>
  <si>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</si>
  <si>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</si>
  <si>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</si>
  <si>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</si>
  <si>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</si>
  <si>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</si>
  <si>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</si>
  <si>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</si>
  <si>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</si>
  <si>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</si>
  <si>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</si>
  <si>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</si>
  <si>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</si>
  <si>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</si>
  <si>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</si>
  <si>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</si>
  <si>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</si>
  <si>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</si>
  <si>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</si>
  <si>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</si>
  <si>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</si>
  <si>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</si>
  <si>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</si>
  <si>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</si>
  <si>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</si>
  <si>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</si>
  <si>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</si>
  <si>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</si>
  <si>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</si>
  <si>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</si>
  <si>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</si>
  <si>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</si>
  <si>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</si>
  <si>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</si>
  <si>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</si>
  <si>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</si>
  <si>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</si>
  <si>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</si>
  <si>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</si>
  <si>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</si>
  <si>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</si>
  <si>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</si>
  <si>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</si>
  <si>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</si>
  <si>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</si>
  <si>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</si>
  <si>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</si>
  <si>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</si>
  <si>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</si>
  <si>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</si>
  <si>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</si>
  <si>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</si>
  <si>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</si>
  <si>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</si>
  <si>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</si>
  <si>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</si>
  <si>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</si>
  <si>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</si>
  <si>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</si>
  <si>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</si>
  <si>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</si>
  <si>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</si>
  <si>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</si>
  <si>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</si>
  <si>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</si>
  <si>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</si>
  <si>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</si>
  <si>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</si>
  <si>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</si>
  <si>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</si>
  <si>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</si>
  <si>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</si>
  <si>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</si>
  <si>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</si>
  <si>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</si>
  <si>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</si>
  <si>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</si>
  <si>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</si>
  <si>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</si>
  <si>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</si>
  <si>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</si>
  <si>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</si>
  <si>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</si>
  <si>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</si>
  <si>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</si>
  <si>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</si>
  <si>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</si>
  <si>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</si>
  <si>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</si>
  <si>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</si>
  <si>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</si>
  <si>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</si>
  <si>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</si>
  <si>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</si>
  <si>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</si>
  <si>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</si>
  <si>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</si>
  <si>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</si>
  <si>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</si>
  <si>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</si>
  <si>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</si>
  <si>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</si>
  <si>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</si>
  <si>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</si>
  <si>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</si>
  <si>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</si>
  <si>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</si>
  <si>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</si>
  <si>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</si>
  <si>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</si>
  <si>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</si>
  <si>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</si>
  <si>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</si>
  <si>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</si>
  <si>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</si>
  <si>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</si>
  <si>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</si>
  <si>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</si>
  <si>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</si>
  <si>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</si>
  <si>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</si>
  <si>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</si>
  <si>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</si>
  <si>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</si>
  <si>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</si>
  <si>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</si>
  <si>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</si>
  <si>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</si>
  <si>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</si>
  <si>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</si>
  <si>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</si>
  <si>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</si>
  <si>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</si>
  <si>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</si>
  <si>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</si>
  <si>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</si>
  <si>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</si>
  <si>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</si>
  <si>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</si>
  <si>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</si>
  <si>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</si>
  <si>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</si>
  <si>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</si>
  <si>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</si>
  <si>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</si>
  <si>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</si>
  <si>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</si>
  <si>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</si>
  <si>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</si>
  <si>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</si>
  <si>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</si>
  <si>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</si>
  <si>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</si>
  <si>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</si>
  <si>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</si>
  <si>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</si>
  <si>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</si>
  <si>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</si>
  <si>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</si>
  <si>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</si>
  <si>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</si>
  <si>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</si>
  <si>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</si>
  <si>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</si>
  <si>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</si>
  <si>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</si>
  <si>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</si>
  <si>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</si>
  <si>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</si>
  <si>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</si>
  <si>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</si>
  <si>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</si>
  <si>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</si>
  <si>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</si>
  <si>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</si>
  <si>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</si>
  <si>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</si>
  <si>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</si>
  <si>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</si>
  <si>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</si>
  <si>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</si>
  <si>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</si>
  <si>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</si>
  <si>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</si>
  <si>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</si>
  <si>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</si>
  <si>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</si>
  <si>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</si>
  <si>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</si>
  <si>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</si>
  <si>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</si>
  <si>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</si>
  <si>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</si>
  <si>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</si>
  <si>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</si>
  <si>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</si>
  <si>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</si>
  <si>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</si>
  <si>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</si>
  <si>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</si>
  <si>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</si>
  <si>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</si>
  <si>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</si>
  <si>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</si>
  <si>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</si>
  <si>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</si>
  <si>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</si>
  <si>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</si>
  <si>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</si>
  <si>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</si>
  <si>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</si>
  <si>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</si>
  <si>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</si>
  <si>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</si>
  <si>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</si>
  <si>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</si>
  <si>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</si>
  <si>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</si>
  <si>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</si>
  <si>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</si>
  <si>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</si>
  <si>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</si>
  <si>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</si>
  <si>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</si>
  <si>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</si>
  <si>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</si>
  <si>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</si>
  <si>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</si>
  <si>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</si>
  <si>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</si>
  <si>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</si>
  <si>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</si>
  <si>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</si>
  <si>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</si>
  <si>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</si>
  <si>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</si>
  <si>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</si>
  <si>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</si>
  <si>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</si>
  <si>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</si>
  <si>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</si>
  <si>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</si>
  <si>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</si>
  <si>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</si>
  <si>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</si>
  <si>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</si>
  <si>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</si>
  <si>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</si>
  <si>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</si>
  <si>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</si>
  <si>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</si>
  <si>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</si>
  <si>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</si>
  <si>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</si>
  <si>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</si>
  <si>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</si>
  <si>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</si>
  <si>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</si>
  <si>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</si>
  <si>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</si>
  <si>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</si>
  <si>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</si>
  <si>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</si>
  <si>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</si>
  <si>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</si>
  <si>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</si>
  <si>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</si>
  <si>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</si>
  <si>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</si>
  <si>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</si>
  <si>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</si>
  <si>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</si>
  <si>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</si>
  <si>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</si>
  <si>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</si>
  <si>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</si>
  <si>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</si>
  <si>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</si>
  <si>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</si>
  <si>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</si>
  <si>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</si>
  <si>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</si>
  <si>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</si>
  <si>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</si>
  <si>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</si>
  <si>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</si>
  <si>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</si>
  <si>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</si>
  <si>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</si>
  <si>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</si>
  <si>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</si>
  <si>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</si>
  <si>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</si>
  <si>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</si>
  <si>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</si>
  <si>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</si>
  <si>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</si>
  <si>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</si>
  <si>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</si>
  <si>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</si>
  <si>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</si>
  <si>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</si>
  <si>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</si>
  <si>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</si>
  <si>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</si>
  <si>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</si>
  <si>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</si>
  <si>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</si>
  <si>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</si>
  <si>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</si>
  <si>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</si>
  <si>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</si>
  <si>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</si>
  <si>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</si>
  <si>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</si>
  <si>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</si>
  <si>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</si>
  <si>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</si>
  <si>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</si>
  <si>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</si>
  <si>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</si>
  <si>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</si>
  <si>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</si>
  <si>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</si>
  <si>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</si>
  <si>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</si>
  <si>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</si>
  <si>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</si>
  <si>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</si>
  <si>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</si>
  <si>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</si>
  <si>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</si>
  <si>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</si>
  <si>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</si>
  <si>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</si>
  <si>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</si>
  <si>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</si>
  <si>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</si>
  <si>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</si>
  <si>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</si>
  <si>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</si>
  <si>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</si>
  <si>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</si>
  <si>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</si>
  <si>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</si>
  <si>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</si>
  <si>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</si>
  <si>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</si>
  <si>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</si>
  <si>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</si>
  <si>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</si>
  <si>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</si>
  <si>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</si>
  <si>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</si>
  <si>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</si>
  <si>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</si>
  <si>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</si>
  <si>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</si>
  <si>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</si>
  <si>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</si>
  <si>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</si>
  <si>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</si>
  <si>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</si>
  <si>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</si>
  <si>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</si>
  <si>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</si>
  <si>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</si>
  <si>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</si>
  <si>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</si>
  <si>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</si>
  <si>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</si>
  <si>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</si>
  <si>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</si>
  <si>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</si>
  <si>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</si>
  <si>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</si>
  <si>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</si>
  <si>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</si>
  <si>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</si>
  <si>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</si>
  <si>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</si>
  <si>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</si>
  <si>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</si>
  <si>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</si>
  <si>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</si>
  <si>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</si>
  <si>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</si>
  <si>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</si>
  <si>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</si>
  <si>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</si>
  <si>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</si>
  <si>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</si>
  <si>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</si>
  <si>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</si>
  <si>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</si>
  <si>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</si>
  <si>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</si>
  <si>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</si>
  <si>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</si>
  <si>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</si>
  <si>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</si>
  <si>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</si>
  <si>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</si>
  <si>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</si>
  <si>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</si>
  <si>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</si>
  <si>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</si>
  <si>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</si>
  <si>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</si>
  <si>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</si>
  <si>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</si>
  <si>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</si>
  <si>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</si>
  <si>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</si>
  <si>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</si>
  <si>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</si>
  <si>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</si>
  <si>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</si>
  <si>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</si>
  <si>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</si>
  <si>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</si>
  <si>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</si>
  <si>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</si>
  <si>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</si>
  <si>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</si>
  <si>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</si>
  <si>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</si>
  <si>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</si>
  <si>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</si>
  <si>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</si>
  <si>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</si>
  <si>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</si>
  <si>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</si>
  <si>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</si>
  <si>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</si>
  <si>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</si>
  <si>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</si>
  <si>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</si>
  <si>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</si>
  <si>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</si>
  <si>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</si>
  <si>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</si>
  <si>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</si>
  <si>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</si>
  <si>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</si>
  <si>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</si>
  <si>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</si>
  <si>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</si>
  <si>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</si>
  <si>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</si>
  <si>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</si>
  <si>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</si>
  <si>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</si>
  <si>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</si>
  <si>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</si>
  <si>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</si>
  <si>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</si>
  <si>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</si>
  <si>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</si>
  <si>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</si>
  <si>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</si>
  <si>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</si>
  <si>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</si>
  <si>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</si>
  <si>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</si>
  <si>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</si>
  <si>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</si>
  <si>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</si>
  <si>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</si>
  <si>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</si>
  <si>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</si>
  <si>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</si>
  <si>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</si>
  <si>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</si>
  <si>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</si>
  <si>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</si>
  <si>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</si>
  <si>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</si>
  <si>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</si>
  <si>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</si>
  <si>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</si>
  <si>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</si>
  <si>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</si>
  <si>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</si>
  <si>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</si>
  <si>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</si>
  <si>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</si>
  <si>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</si>
  <si>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</si>
  <si>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</si>
  <si>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</si>
  <si>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</si>
  <si>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</si>
  <si>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</si>
  <si>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</si>
  <si>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</si>
  <si>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</si>
  <si>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</si>
  <si>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</si>
  <si>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</si>
  <si>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</si>
  <si>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</si>
  <si>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</si>
  <si>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</si>
  <si>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</si>
  <si>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</si>
  <si>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</si>
  <si>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</si>
  <si>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</si>
  <si>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</si>
  <si>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</si>
  <si>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</si>
  <si>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</si>
  <si>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</si>
  <si>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</si>
  <si>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</si>
  <si>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</si>
  <si>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</si>
  <si>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</si>
  <si>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</si>
  <si>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</si>
  <si>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</si>
  <si>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</si>
  <si>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</si>
  <si>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</si>
  <si>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</si>
  <si>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</si>
  <si>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</si>
  <si>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</si>
  <si>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</si>
  <si>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</si>
  <si>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</si>
  <si>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</si>
  <si>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</si>
  <si>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</si>
  <si>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</si>
  <si>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</si>
  <si>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</si>
  <si>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</si>
  <si>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</si>
  <si>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</si>
  <si>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</si>
  <si>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</si>
  <si>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</si>
  <si>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</si>
  <si>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</si>
  <si>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</si>
  <si>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</si>
  <si>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</si>
  <si>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</si>
  <si>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</si>
  <si>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</si>
  <si>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</si>
  <si>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</si>
  <si>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</si>
  <si>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</si>
  <si>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</si>
  <si>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</si>
  <si>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</si>
  <si>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</si>
  <si>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</si>
  <si>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</si>
  <si>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</si>
  <si>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</si>
  <si>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</si>
  <si>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</si>
  <si>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</si>
  <si>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</si>
  <si>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</si>
  <si>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</si>
  <si>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</si>
  <si>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</si>
  <si>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</si>
  <si>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</si>
  <si>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</si>
  <si>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</si>
  <si>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</si>
  <si>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</si>
  <si>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</si>
  <si>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</si>
  <si>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</si>
  <si>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</si>
  <si>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</si>
  <si>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</si>
  <si>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</si>
  <si>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</si>
  <si>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</si>
  <si>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</si>
  <si>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</si>
  <si>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</si>
  <si>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</si>
  <si>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</si>
  <si>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</si>
  <si>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</si>
  <si>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</si>
  <si>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</si>
  <si>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</si>
  <si>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</si>
  <si>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</si>
  <si>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</si>
  <si>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</si>
  <si>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</si>
  <si>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</si>
  <si>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</si>
  <si>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</si>
  <si>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</si>
  <si>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</si>
  <si>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</si>
  <si>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</si>
  <si>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</si>
  <si>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</si>
  <si>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</si>
  <si>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</si>
  <si>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</si>
  <si>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</si>
  <si>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</si>
  <si>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</si>
  <si>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</si>
  <si>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</si>
  <si>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</si>
  <si>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</si>
  <si>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</si>
  <si>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</si>
  <si>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</si>
  <si>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</si>
  <si>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</si>
  <si>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</si>
  <si>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</si>
  <si>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</si>
  <si>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</si>
  <si>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</si>
  <si>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</si>
  <si>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</si>
  <si>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</si>
  <si>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</si>
  <si>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</si>
  <si>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</si>
  <si>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</si>
  <si>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</si>
  <si>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</si>
  <si>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</si>
  <si>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</si>
  <si>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</si>
  <si>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</si>
  <si>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</si>
  <si>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</si>
  <si>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</si>
  <si>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</si>
  <si>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</si>
  <si>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</si>
  <si>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</si>
  <si>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</si>
  <si>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</si>
  <si>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</si>
  <si>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</si>
  <si>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</si>
  <si>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</si>
  <si>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</si>
  <si>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</si>
  <si>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</si>
  <si>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</si>
  <si>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</si>
  <si>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</si>
  <si>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</si>
  <si>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</si>
  <si>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</si>
  <si>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</si>
  <si>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</si>
  <si>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</si>
  <si>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</si>
  <si>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</si>
  <si>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</si>
  <si>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</si>
  <si>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</si>
  <si>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</si>
  <si>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</si>
  <si>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</si>
  <si>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</si>
  <si>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</si>
  <si>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</si>
  <si>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</si>
  <si>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</si>
  <si>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</si>
  <si>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</si>
  <si>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</si>
  <si>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</si>
  <si>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</si>
  <si>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</si>
  <si>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</si>
  <si>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</si>
  <si>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</si>
  <si>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</si>
  <si>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</si>
  <si>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</si>
  <si>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</si>
  <si>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</si>
  <si>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</si>
  <si>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</si>
  <si>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</si>
  <si>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</si>
  <si>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</si>
  <si>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</si>
  <si>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</si>
  <si>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</si>
  <si>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</si>
  <si>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</si>
  <si>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</si>
  <si>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</si>
  <si>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</si>
  <si>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</si>
  <si>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</si>
  <si>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</si>
  <si>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</si>
  <si>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</si>
  <si>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</si>
  <si>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</si>
  <si>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</si>
  <si>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</si>
  <si>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</si>
  <si>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</si>
  <si>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</si>
  <si>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</si>
  <si>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</si>
  <si>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</si>
  <si>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</si>
  <si>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</si>
  <si>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</si>
  <si>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</si>
  <si>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</si>
  <si>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</si>
  <si>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</si>
  <si>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</si>
  <si>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</si>
  <si>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</si>
  <si>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</si>
  <si>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</si>
  <si>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</si>
  <si>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</si>
  <si>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</si>
  <si>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</si>
  <si>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</si>
  <si>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</si>
  <si>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</si>
  <si>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</si>
  <si>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</si>
  <si>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</si>
  <si>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</si>
  <si>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</si>
  <si>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</si>
  <si>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</si>
  <si>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</si>
  <si>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</si>
  <si>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</si>
  <si>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</si>
  <si>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</si>
  <si>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</si>
  <si>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</si>
  <si>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</si>
  <si>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</si>
  <si>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</si>
  <si>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</si>
  <si>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</si>
  <si>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</si>
  <si>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</si>
  <si>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</si>
  <si>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</si>
  <si>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</si>
  <si>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</si>
  <si>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</si>
  <si>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</si>
  <si>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</si>
  <si>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</si>
  <si>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</si>
  <si>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</si>
  <si>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</si>
  <si>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</si>
  <si>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</si>
  <si>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</si>
  <si>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</si>
  <si>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</si>
  <si>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</si>
  <si>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</si>
  <si>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</si>
  <si>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</si>
  <si>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</si>
  <si>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</si>
  <si>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</si>
  <si>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</si>
  <si>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</si>
  <si>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</si>
  <si>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</si>
  <si>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</si>
  <si>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</si>
  <si>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</si>
  <si>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</si>
  <si>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</si>
  <si>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</si>
  <si>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</si>
  <si>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</si>
  <si>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</si>
  <si>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</si>
  <si>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</si>
  <si>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</si>
  <si>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</si>
  <si>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</si>
  <si>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</si>
  <si>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</si>
  <si>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</si>
  <si>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</si>
  <si>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</si>
  <si>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</si>
  <si>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</si>
  <si>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</si>
  <si>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</si>
  <si>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</si>
  <si>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</si>
  <si>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</si>
  <si>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</si>
  <si>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</si>
  <si>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</si>
  <si>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</si>
  <si>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</si>
  <si>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</si>
  <si>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</si>
  <si>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</si>
  <si>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</si>
  <si>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</si>
  <si>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</si>
  <si>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</si>
  <si>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</si>
  <si>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</si>
  <si>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</si>
  <si>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</si>
  <si>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</si>
  <si>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</si>
  <si>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</si>
  <si>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</si>
  <si>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</si>
  <si>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</si>
  <si>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</si>
  <si>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</si>
  <si>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</si>
  <si>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</si>
  <si>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</si>
  <si>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</si>
  <si>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</si>
  <si>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</si>
  <si>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</si>
  <si>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</si>
  <si>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</si>
  <si>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</si>
  <si>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</si>
  <si>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</si>
  <si>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</si>
  <si>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</si>
  <si>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</si>
  <si>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</si>
  <si>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</si>
  <si>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</si>
  <si>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</si>
  <si>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</si>
  <si>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</si>
  <si>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</si>
  <si>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</si>
  <si>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</si>
  <si>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</si>
  <si>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</si>
  <si>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</si>
  <si>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</si>
  <si>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</si>
  <si>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</si>
  <si>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</si>
  <si>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</si>
  <si>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</si>
  <si>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</si>
  <si>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</si>
  <si>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</si>
  <si>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</si>
  <si>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</si>
  <si>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</si>
  <si>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</si>
  <si>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</si>
  <si>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</si>
  <si>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</si>
  <si>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</si>
  <si>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</si>
  <si>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</si>
  <si>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</si>
  <si>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</si>
  <si>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</si>
  <si>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</si>
  <si>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</si>
  <si>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</si>
  <si>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</si>
  <si>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</si>
  <si>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</si>
  <si>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</si>
  <si>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</si>
  <si>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</si>
  <si>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</si>
  <si>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</si>
  <si>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</si>
  <si>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</si>
  <si>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</si>
  <si>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</si>
  <si>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</si>
  <si>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</si>
  <si>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</si>
  <si>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</si>
  <si>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</si>
  <si>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</si>
  <si>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</si>
  <si>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</si>
  <si>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</si>
  <si>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</si>
  <si>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</si>
  <si>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</si>
  <si>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</si>
  <si>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</si>
  <si>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</si>
  <si>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</si>
  <si>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</si>
  <si>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</si>
  <si>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</si>
  <si>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</si>
  <si>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</si>
  <si>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</si>
  <si>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</si>
  <si>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</si>
  <si>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</si>
  <si>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</si>
  <si>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</si>
  <si>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</si>
  <si>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</si>
  <si>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</si>
  <si>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</si>
  <si>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</si>
  <si>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</si>
  <si>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</si>
  <si>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</si>
  <si>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</si>
  <si>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</si>
  <si>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</si>
  <si>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</si>
  <si>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</si>
  <si>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</si>
  <si>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</si>
  <si>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</si>
  <si>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</si>
  <si>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</si>
  <si>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</si>
  <si>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</si>
  <si>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</si>
  <si>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</si>
  <si>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</si>
  <si>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</si>
  <si>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</si>
  <si>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</si>
  <si>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</si>
  <si>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</si>
  <si>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</si>
  <si>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</si>
  <si>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</si>
  <si>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</si>
  <si>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</si>
  <si>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</si>
  <si>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</si>
  <si>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</si>
  <si>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</si>
  <si>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</si>
  <si>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</si>
  <si>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</si>
  <si>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</si>
  <si>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</si>
  <si>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</si>
  <si>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</si>
  <si>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</si>
  <si>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</si>
  <si>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</si>
  <si>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</si>
  <si>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</si>
  <si>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</si>
  <si>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</si>
  <si>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</si>
  <si>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</si>
  <si>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</si>
  <si>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</si>
  <si>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</si>
  <si>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</si>
  <si>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</si>
  <si>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</si>
  <si>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</si>
  <si>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</si>
  <si>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</si>
  <si>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</si>
  <si>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</si>
  <si>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</si>
  <si>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</si>
  <si>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</si>
  <si>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</si>
  <si>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</si>
  <si>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</si>
  <si>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</si>
  <si>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</si>
  <si>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</si>
  <si>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</si>
  <si>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</si>
  <si>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</si>
  <si>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</si>
  <si>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</si>
  <si>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</si>
  <si>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</si>
  <si>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</si>
  <si>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</si>
  <si>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</si>
  <si>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</si>
  <si>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</si>
  <si>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</si>
  <si>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</si>
  <si>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</si>
  <si>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</si>
  <si>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</si>
  <si>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</si>
  <si>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</si>
  <si>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</si>
  <si>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</si>
  <si>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</si>
  <si>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</si>
  <si>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</si>
  <si>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</si>
  <si>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</si>
  <si>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</si>
  <si>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</si>
  <si>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</si>
  <si>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</si>
  <si>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</si>
  <si>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</si>
  <si>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</si>
  <si>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</si>
  <si>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</si>
  <si>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</si>
  <si>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</si>
  <si>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</si>
  <si>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</si>
  <si>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</si>
  <si>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</si>
  <si>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</si>
  <si>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</si>
  <si>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</si>
  <si>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</si>
  <si>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</si>
  <si>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</si>
  <si>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</si>
  <si>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</si>
  <si>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</si>
  <si>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</si>
  <si>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</si>
  <si>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</si>
  <si>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</si>
  <si>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</si>
  <si>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</si>
  <si>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</si>
  <si>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</si>
  <si>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</si>
  <si>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</si>
  <si>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</si>
  <si>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</si>
  <si>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</si>
  <si>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</si>
  <si>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</si>
  <si>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</si>
  <si>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</si>
  <si>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</si>
  <si>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</si>
  <si>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</si>
  <si>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</si>
  <si>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</si>
  <si>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</si>
  <si>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</si>
  <si>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</si>
  <si>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</si>
  <si>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</si>
  <si>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</si>
  <si>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</si>
  <si>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</si>
  <si>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</si>
  <si>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</si>
  <si>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</si>
  <si>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</si>
  <si>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</si>
  <si>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</si>
  <si>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</si>
  <si>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</si>
  <si>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</si>
  <si>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</si>
  <si>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</si>
  <si>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</si>
  <si>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</si>
  <si>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</si>
  <si>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</si>
  <si>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</si>
  <si>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</si>
  <si>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</si>
  <si>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</si>
  <si>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</si>
  <si>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</si>
  <si>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</si>
  <si>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</si>
  <si>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</si>
  <si>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</si>
  <si>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</si>
  <si>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</si>
  <si>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</si>
  <si>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</si>
  <si>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</si>
  <si>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</si>
  <si>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</si>
  <si>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</si>
  <si>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</si>
  <si>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</si>
  <si>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</si>
  <si>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</si>
  <si>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</si>
  <si>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</si>
  <si>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</si>
  <si>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</si>
  <si>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</si>
  <si>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</si>
  <si>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</si>
  <si>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</si>
  <si>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</si>
  <si>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</si>
  <si>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</si>
  <si>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</si>
  <si>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</si>
  <si>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</si>
  <si>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</si>
  <si>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</si>
  <si>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</si>
  <si>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</si>
  <si>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</si>
  <si>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</si>
  <si>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</si>
  <si>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</si>
  <si>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</si>
  <si>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</si>
  <si>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</si>
  <si>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</si>
  <si>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</si>
  <si>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</si>
  <si>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</si>
  <si>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</si>
  <si>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</si>
  <si>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</si>
  <si>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</si>
  <si>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</si>
  <si>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</si>
  <si>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</si>
  <si>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</si>
  <si>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</si>
  <si>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</si>
  <si>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</si>
  <si>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</si>
  <si>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</si>
  <si>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</si>
  <si>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</si>
  <si>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</si>
  <si>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</si>
  <si>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</si>
  <si>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</si>
  <si>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</si>
  <si>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</si>
  <si>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</si>
  <si>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</si>
  <si>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</si>
  <si>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</si>
  <si>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</si>
  <si>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</si>
  <si>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</si>
  <si>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</si>
  <si>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</si>
  <si>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</si>
  <si>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</si>
  <si>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</si>
  <si>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</si>
  <si>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</si>
  <si>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</si>
  <si>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</si>
  <si>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</si>
  <si>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</si>
  <si>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</si>
  <si>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</si>
  <si>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</si>
  <si>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</si>
  <si>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</si>
  <si>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</si>
  <si>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</si>
  <si>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</si>
  <si>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</si>
  <si>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</si>
  <si>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</si>
  <si>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</si>
  <si>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</si>
  <si>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</si>
  <si>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</si>
  <si>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</si>
  <si>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</si>
  <si>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</si>
  <si>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</si>
  <si>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</si>
  <si>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</si>
  <si>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</si>
  <si>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</si>
  <si>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</si>
  <si>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</si>
  <si>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</si>
  <si>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</si>
  <si>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</si>
  <si>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</si>
  <si>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</si>
  <si>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</si>
  <si>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</si>
  <si>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</si>
  <si>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</si>
  <si>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</si>
  <si>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</si>
  <si>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</si>
  <si>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</si>
  <si>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</si>
  <si>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</si>
  <si>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</si>
  <si>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</si>
  <si>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</si>
  <si>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</si>
  <si>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</si>
  <si>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</si>
  <si>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</si>
  <si>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</si>
  <si>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</si>
  <si>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</si>
  <si>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</si>
  <si>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</si>
  <si>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</si>
  <si>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</si>
  <si>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</si>
  <si>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</si>
  <si>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</si>
  <si>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</si>
  <si>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</si>
  <si>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</si>
  <si>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</si>
  <si>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</si>
  <si>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</si>
  <si>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</si>
  <si>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</si>
  <si>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</si>
  <si>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</si>
  <si>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</si>
  <si>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</si>
  <si>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</si>
  <si>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</si>
  <si>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</si>
  <si>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</si>
  <si>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</si>
  <si>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</si>
  <si>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</si>
  <si>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</si>
  <si>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</si>
  <si>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</si>
  <si>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</si>
  <si>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</si>
  <si>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</si>
  <si>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</si>
  <si>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</si>
  <si>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</si>
  <si>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</si>
  <si>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</si>
  <si>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</si>
  <si>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</si>
  <si>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</si>
  <si>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</si>
  <si>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</si>
  <si>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</si>
  <si>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</si>
  <si>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</si>
  <si>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</si>
  <si>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</si>
  <si>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</si>
  <si>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</si>
  <si>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</si>
  <si>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</si>
  <si>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</si>
  <si>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</si>
  <si>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</si>
  <si>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</si>
  <si>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</si>
  <si>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</si>
  <si>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</si>
  <si>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</si>
  <si>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</si>
  <si>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</si>
  <si>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</si>
  <si>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</si>
  <si>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</si>
  <si>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</si>
  <si>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</si>
  <si>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</si>
  <si>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</si>
  <si>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</si>
  <si>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</si>
  <si>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</si>
  <si>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</si>
  <si>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</si>
  <si>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</si>
  <si>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</si>
  <si>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</si>
  <si>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</si>
  <si>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</si>
  <si>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</si>
  <si>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</si>
  <si>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</si>
  <si>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</si>
  <si>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</si>
  <si>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</si>
  <si>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</si>
  <si>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</si>
  <si>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</si>
  <si>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</si>
  <si>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</si>
  <si>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</si>
  <si>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</si>
  <si>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</si>
  <si>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</si>
  <si>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</si>
  <si>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</si>
  <si>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</si>
  <si>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</si>
  <si>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</si>
  <si>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</si>
  <si>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</si>
  <si>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</si>
  <si>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</si>
  <si>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</si>
  <si>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</si>
  <si>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</si>
  <si>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</si>
  <si>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</si>
  <si>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</si>
  <si>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</si>
  <si>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</si>
  <si>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</si>
  <si>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</si>
  <si>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</si>
  <si>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</si>
  <si>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</si>
  <si>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</si>
  <si>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</si>
  <si>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</si>
  <si>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</si>
  <si>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</si>
  <si>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</si>
  <si>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</si>
  <si>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</si>
  <si>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</si>
  <si>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</si>
  <si>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</si>
  <si>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</si>
  <si>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</si>
  <si>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</si>
  <si>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</si>
  <si>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</si>
  <si>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</si>
  <si>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</si>
  <si>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</si>
  <si>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</si>
  <si>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</si>
  <si>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</si>
  <si>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</si>
  <si>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</si>
  <si>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</si>
  <si>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</si>
  <si>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</si>
  <si>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</si>
  <si>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</si>
  <si>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</si>
  <si>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</si>
  <si>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</si>
  <si>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</si>
  <si>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</si>
  <si>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</si>
  <si>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</si>
  <si>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</si>
  <si>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</si>
  <si>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</si>
  <si>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</si>
  <si>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</si>
  <si>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</si>
  <si>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</si>
  <si>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</si>
  <si>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</si>
  <si>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</si>
  <si>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</si>
  <si>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</si>
  <si>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</si>
  <si>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</si>
  <si>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</si>
  <si>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</si>
  <si>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</si>
  <si>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</si>
  <si>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</si>
  <si>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</si>
  <si>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</si>
  <si>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</si>
  <si>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</si>
  <si>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</si>
  <si>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</si>
  <si>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</si>
  <si>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</si>
  <si>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</si>
  <si>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</si>
  <si>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</si>
  <si>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</si>
  <si>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</si>
  <si>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</si>
  <si>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</si>
  <si>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</si>
  <si>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</si>
  <si>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</si>
  <si>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</si>
  <si>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</si>
  <si>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</si>
  <si>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</si>
  <si>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</si>
  <si>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</si>
  <si>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</si>
  <si>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</si>
  <si>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</si>
  <si>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</si>
  <si>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</si>
  <si>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</si>
  <si>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</si>
  <si>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</si>
  <si>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</si>
  <si>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</si>
  <si>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</si>
  <si>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</si>
  <si>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</si>
  <si>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</si>
  <si>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</si>
  <si>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</si>
  <si>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</si>
  <si>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</si>
  <si>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</si>
  <si>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</si>
  <si>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</si>
  <si>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</si>
  <si>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</si>
  <si>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</si>
  <si>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</si>
  <si>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</si>
  <si>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</si>
  <si>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</si>
  <si>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</si>
  <si>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</si>
  <si>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</si>
  <si>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</si>
  <si>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</si>
  <si>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</si>
  <si>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</si>
  <si>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</si>
  <si>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</si>
  <si>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</si>
  <si>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</si>
  <si>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</si>
  <si>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</si>
  <si>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</si>
  <si>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</si>
  <si>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</si>
  <si>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</si>
  <si>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</si>
  <si>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</si>
  <si>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</si>
  <si>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</si>
  <si>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</si>
  <si>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</si>
  <si>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</si>
  <si>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</si>
  <si>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</si>
  <si>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</si>
  <si>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</si>
  <si>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</si>
  <si>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</si>
  <si>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</si>
  <si>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</si>
  <si>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</si>
  <si>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</si>
  <si>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</si>
  <si>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</si>
  <si>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</si>
  <si>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</si>
  <si>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</si>
  <si>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</si>
  <si>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</si>
  <si>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</si>
  <si>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</si>
  <si>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</si>
  <si>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</si>
  <si>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</si>
  <si>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</si>
  <si>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</si>
  <si>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</si>
  <si>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</si>
  <si>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</si>
  <si>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</si>
  <si>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</si>
  <si>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</si>
  <si>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</si>
  <si>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</si>
  <si>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</si>
  <si>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</si>
  <si>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</si>
  <si>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</si>
  <si>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</si>
  <si>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</si>
  <si>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</si>
  <si>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</si>
  <si>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</si>
  <si>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</si>
  <si>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</si>
  <si>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</si>
  <si>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</si>
  <si>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</si>
  <si>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</si>
  <si>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</si>
  <si>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</si>
  <si>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</si>
  <si>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</si>
  <si>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</si>
  <si>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</si>
  <si>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</si>
  <si>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</si>
  <si>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</si>
  <si>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</si>
  <si>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</si>
  <si>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</si>
  <si>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</si>
  <si>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</si>
  <si>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</si>
  <si>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</si>
  <si>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</si>
  <si>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</si>
  <si>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</si>
  <si>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</si>
  <si>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</si>
  <si>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</si>
  <si>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</si>
  <si>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</si>
  <si>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</si>
  <si>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</si>
  <si>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</si>
  <si>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</si>
  <si>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</si>
  <si>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</si>
  <si>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</si>
  <si>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</si>
  <si>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</si>
  <si>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</si>
  <si>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</si>
  <si>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</si>
  <si>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</si>
  <si>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</si>
  <si>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</si>
  <si>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</si>
  <si>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</si>
  <si>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</si>
  <si>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</si>
  <si>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</si>
  <si>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</si>
  <si>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</si>
  <si>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</si>
  <si>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</si>
  <si>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</si>
  <si>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</si>
  <si>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</si>
  <si>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</si>
  <si>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</si>
  <si>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</si>
  <si>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</si>
  <si>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</si>
  <si>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</si>
  <si>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</si>
  <si>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</si>
  <si>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</si>
  <si>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</si>
  <si>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</si>
  <si>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</si>
  <si>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</si>
  <si>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</si>
  <si>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</si>
  <si>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</si>
  <si>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</si>
  <si>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</si>
  <si>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</si>
  <si>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</si>
  <si>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</si>
  <si>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</si>
  <si>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</si>
  <si>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</si>
  <si>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</si>
  <si>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</si>
  <si>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</si>
  <si>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</si>
  <si>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</si>
  <si>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</si>
  <si>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</si>
  <si>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</si>
  <si>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</si>
  <si>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</si>
  <si>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</si>
  <si>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</si>
  <si>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</si>
  <si>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</si>
  <si>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</si>
  <si>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</si>
  <si>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</si>
  <si>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</si>
  <si>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</si>
  <si>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</si>
  <si>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</si>
  <si>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</si>
  <si>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</si>
  <si>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</si>
  <si>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</si>
  <si>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</si>
  <si>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</si>
  <si>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</si>
  <si>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</si>
  <si>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</si>
  <si>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</si>
  <si>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</si>
  <si>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</si>
  <si>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</si>
  <si>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</si>
  <si>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</si>
  <si>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</si>
  <si>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</si>
  <si>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</si>
  <si>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</si>
  <si>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</si>
  <si>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</si>
  <si>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</si>
  <si>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</si>
  <si>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</si>
  <si>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</si>
  <si>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</si>
  <si>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</si>
  <si>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</si>
  <si>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</si>
  <si>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</si>
  <si>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</si>
  <si>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</si>
  <si>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</si>
  <si>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</si>
  <si>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</si>
  <si>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</si>
  <si>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</si>
  <si>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</si>
  <si>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</si>
  <si>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</si>
  <si>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</si>
  <si>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</si>
  <si>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</si>
  <si>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</si>
  <si>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</si>
  <si>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</si>
  <si>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</si>
  <si>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</si>
  <si>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</si>
  <si>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</si>
  <si>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</si>
  <si>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</si>
  <si>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</si>
  <si>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</si>
  <si>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</si>
  <si>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</si>
  <si>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</si>
  <si>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</si>
  <si>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</si>
  <si>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</si>
  <si>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</si>
  <si>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</si>
  <si>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</si>
  <si>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</si>
  <si>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</si>
  <si>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</si>
  <si>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</si>
  <si>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</si>
  <si>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</si>
  <si>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</si>
  <si>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</si>
  <si>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</si>
  <si>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</si>
  <si>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</si>
  <si>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</si>
  <si>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</si>
  <si>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</si>
  <si>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</si>
  <si>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</si>
  <si>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</si>
  <si>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</si>
  <si>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</si>
  <si>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</si>
  <si>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</si>
  <si>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</si>
  <si>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</si>
  <si>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</si>
  <si>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</si>
  <si>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</si>
  <si>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</si>
  <si>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</si>
  <si>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</si>
  <si>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</si>
  <si>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</si>
  <si>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</si>
  <si>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</si>
  <si>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</si>
  <si>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</si>
  <si>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</si>
  <si>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</si>
  <si>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</si>
  <si>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</si>
  <si>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</si>
  <si>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</si>
  <si>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</si>
  <si>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</si>
  <si>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</si>
  <si>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</si>
  <si>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</si>
  <si>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</si>
  <si>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</si>
  <si>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</si>
  <si>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</si>
  <si>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</si>
  <si>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</si>
  <si>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</si>
  <si>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</si>
  <si>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</si>
  <si>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</si>
  <si>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</si>
  <si>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</si>
  <si>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</si>
  <si>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</si>
  <si>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</si>
  <si>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</si>
  <si>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</si>
  <si>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</si>
  <si>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</si>
  <si>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</si>
  <si>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</si>
  <si>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</si>
  <si>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</si>
  <si>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</si>
  <si>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</si>
  <si>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</si>
  <si>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</si>
  <si>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</si>
  <si>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</si>
  <si>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</si>
  <si>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</si>
  <si>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</si>
  <si>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</si>
  <si>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</si>
  <si>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</si>
  <si>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</si>
  <si>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</si>
  <si>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</si>
  <si>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</si>
  <si>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</si>
  <si>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</si>
  <si>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</si>
  <si>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</si>
  <si>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</si>
  <si>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</si>
  <si>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</si>
  <si>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</si>
  <si>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</si>
  <si>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</si>
  <si>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</si>
  <si>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</si>
  <si>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</si>
  <si>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</si>
  <si>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</si>
  <si>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</si>
  <si>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</si>
  <si>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</si>
  <si>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</si>
  <si>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</si>
  <si>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</si>
  <si>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</si>
  <si>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</si>
  <si>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</si>
  <si>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</si>
  <si>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</si>
  <si>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</si>
  <si>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</si>
  <si>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</si>
  <si>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</si>
  <si>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</si>
  <si>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</si>
  <si>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</si>
  <si>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</si>
  <si>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</si>
  <si>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</si>
  <si>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</si>
  <si>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</si>
  <si>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</si>
  <si>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</si>
  <si>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</si>
  <si>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</si>
  <si>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</si>
  <si>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</si>
  <si>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</si>
  <si>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</si>
  <si>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</si>
  <si>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</si>
  <si>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</si>
  <si>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</si>
  <si>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</si>
  <si>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</si>
  <si>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</si>
  <si>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</si>
  <si>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</si>
  <si>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</si>
  <si>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</si>
  <si>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</si>
  <si>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</si>
  <si>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</si>
  <si>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</si>
  <si>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</si>
  <si>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</si>
  <si>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</si>
  <si>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</si>
  <si>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</si>
  <si>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</si>
  <si>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</si>
  <si>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</si>
  <si>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</si>
  <si>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</si>
  <si>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</si>
  <si>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</si>
  <si>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</si>
  <si>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</si>
  <si>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</si>
  <si>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</si>
  <si>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</si>
  <si>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</si>
  <si>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</si>
  <si>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</si>
  <si>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</si>
  <si>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</si>
  <si>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</si>
  <si>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</si>
  <si>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</si>
  <si>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</si>
  <si>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</si>
  <si>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</si>
  <si>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</si>
  <si>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</si>
  <si>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</si>
  <si>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</si>
  <si>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</si>
  <si>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</si>
  <si>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</si>
  <si>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</si>
  <si>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</si>
  <si>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</si>
  <si>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</si>
  <si>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</si>
  <si>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</si>
  <si>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</si>
  <si>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</si>
  <si>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</si>
  <si>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</si>
  <si>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</si>
  <si>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</si>
  <si>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</si>
  <si>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</si>
  <si>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</si>
  <si>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</si>
  <si>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</si>
  <si>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</si>
  <si>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</si>
  <si>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</si>
  <si>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</si>
  <si>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</si>
  <si>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</si>
  <si>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</si>
  <si>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</si>
  <si>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</si>
  <si>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</si>
  <si>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</si>
  <si>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</si>
  <si>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</si>
  <si>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</si>
  <si>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</si>
  <si>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</si>
  <si>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</si>
  <si>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</si>
  <si>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</si>
  <si>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</si>
  <si>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</si>
  <si>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</si>
  <si>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</si>
  <si>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</si>
  <si>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</si>
  <si>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</si>
  <si>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</si>
  <si>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</si>
  <si>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</si>
  <si>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</si>
  <si>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</si>
  <si>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</si>
  <si>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</si>
  <si>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</si>
  <si>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</si>
  <si>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</si>
  <si>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</si>
  <si>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</si>
  <si>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</si>
  <si>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</si>
  <si>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</si>
  <si>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</si>
  <si>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</si>
  <si>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</si>
  <si>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</si>
  <si>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</si>
  <si>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</si>
  <si>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</si>
  <si>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</si>
  <si>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</si>
  <si>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</si>
  <si>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</si>
  <si>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</si>
  <si>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</si>
  <si>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</si>
  <si>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</si>
  <si>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</si>
  <si>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</si>
  <si>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</si>
  <si>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</si>
  <si>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</si>
  <si>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</si>
  <si>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</si>
  <si>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</si>
  <si>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</si>
  <si>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</si>
  <si>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</si>
  <si>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</si>
  <si>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</si>
  <si>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</si>
  <si>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</si>
  <si>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</si>
  <si>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</si>
  <si>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</si>
  <si>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</si>
  <si>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</si>
  <si>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</si>
  <si>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</si>
  <si>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</si>
  <si>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</si>
  <si>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</si>
  <si>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</si>
  <si>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</si>
  <si>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</si>
  <si>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</si>
  <si>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</si>
  <si>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</si>
  <si>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</si>
  <si>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</si>
  <si>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</si>
  <si>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</si>
  <si>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</si>
  <si>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</si>
  <si>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</si>
  <si>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</si>
  <si>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</si>
  <si>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</si>
  <si>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</si>
  <si>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</si>
  <si>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</si>
  <si>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</si>
  <si>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</si>
  <si>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</si>
  <si>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</si>
  <si>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</si>
  <si>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</si>
  <si>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</si>
  <si>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</si>
  <si>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</si>
  <si>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</si>
  <si>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</si>
  <si>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</si>
  <si>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</si>
  <si>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</si>
  <si>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</si>
  <si>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</si>
  <si>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</si>
  <si>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</si>
  <si>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</si>
  <si>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</si>
  <si>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</si>
  <si>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</si>
  <si>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</si>
  <si>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</si>
  <si>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</si>
  <si>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</si>
  <si>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</si>
  <si>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</si>
  <si>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</si>
  <si>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</si>
  <si>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</si>
  <si>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</si>
  <si>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</si>
  <si>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</si>
  <si>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</si>
  <si>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</si>
  <si>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</si>
  <si>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</si>
  <si>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</si>
  <si>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</si>
  <si>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</si>
  <si>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</si>
  <si>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</si>
  <si>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</si>
  <si>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</si>
  <si>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</si>
  <si>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</si>
  <si>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</si>
  <si>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</si>
  <si>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</si>
  <si>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</si>
  <si>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</si>
  <si>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</si>
  <si>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</si>
  <si>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</si>
  <si>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</si>
  <si>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</si>
  <si>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</si>
  <si>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</si>
  <si>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</si>
  <si>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</si>
  <si>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</si>
  <si>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</si>
  <si>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</si>
  <si>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</si>
  <si>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</si>
  <si>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</si>
  <si>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</si>
  <si>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</si>
  <si>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</si>
  <si>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</si>
  <si>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</si>
  <si>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</si>
  <si>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</si>
  <si>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</si>
  <si>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</si>
  <si>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</si>
  <si>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</si>
  <si>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</si>
  <si>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</si>
  <si>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</si>
  <si>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</si>
  <si>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</si>
  <si>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</si>
  <si>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</si>
  <si>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</si>
  <si>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</si>
  <si>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</si>
  <si>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</si>
  <si>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</si>
  <si>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</si>
  <si>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</si>
  <si>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</si>
  <si>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</si>
  <si>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</si>
  <si>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</si>
  <si>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</si>
  <si>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</si>
  <si>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</si>
  <si>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</si>
  <si>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</si>
  <si>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</si>
  <si>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</si>
  <si>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</si>
  <si>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</si>
  <si>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</si>
  <si>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</si>
  <si>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</si>
  <si>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</si>
  <si>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</si>
  <si>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</si>
  <si>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</si>
  <si>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</si>
  <si>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</si>
  <si>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</si>
  <si>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</si>
  <si>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</si>
  <si>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</si>
  <si>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</si>
  <si>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</si>
  <si>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</si>
  <si>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</si>
  <si>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</si>
  <si>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</si>
  <si>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</si>
  <si>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</si>
  <si>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</si>
  <si>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</si>
  <si>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</si>
  <si>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</si>
  <si>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</si>
  <si>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</si>
  <si>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</si>
  <si>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</si>
  <si>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</si>
  <si>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</si>
  <si>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</si>
  <si>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</si>
  <si>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</si>
  <si>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</si>
  <si>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</si>
  <si>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</si>
  <si>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</si>
  <si>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</si>
  <si>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</si>
  <si>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</si>
  <si>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</si>
  <si>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</si>
  <si>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</si>
  <si>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</si>
  <si>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</si>
  <si>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</si>
  <si>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</si>
  <si>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</si>
  <si>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</si>
  <si>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</si>
  <si>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</si>
  <si>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</si>
  <si>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</si>
  <si>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</si>
  <si>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</si>
  <si>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</si>
  <si>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</si>
  <si>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</si>
  <si>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</si>
  <si>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</si>
  <si>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</si>
  <si>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</si>
  <si>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</si>
  <si>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</si>
  <si>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</si>
  <si>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</si>
  <si>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</si>
  <si>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</si>
  <si>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</si>
  <si>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</si>
  <si>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</si>
  <si>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</si>
  <si>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</si>
  <si>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</si>
  <si>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</si>
  <si>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</si>
  <si>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</si>
  <si>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</si>
  <si>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</si>
  <si>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</si>
  <si>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</si>
  <si>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</si>
  <si>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</si>
  <si>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</si>
  <si>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</si>
  <si>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</si>
  <si>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</si>
  <si>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</si>
  <si>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</si>
  <si>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</si>
  <si>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</si>
  <si>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</si>
  <si>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</si>
  <si>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</si>
  <si>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</si>
  <si>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</si>
  <si>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</si>
  <si>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</si>
  <si>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</si>
  <si>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</si>
  <si>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</si>
  <si>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</si>
  <si>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</si>
  <si>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</si>
  <si>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</si>
  <si>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</si>
  <si>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</si>
  <si>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</si>
  <si>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</si>
  <si>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</si>
  <si>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</si>
  <si>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</si>
  <si>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</si>
  <si>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</si>
  <si>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</si>
  <si>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</si>
  <si>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</si>
  <si>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</si>
  <si>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</si>
  <si>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</si>
  <si>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</si>
  <si>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</si>
  <si>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</si>
  <si>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</si>
  <si>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</si>
  <si>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</si>
  <si>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</si>
  <si>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</si>
  <si>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</si>
  <si>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</si>
  <si>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</si>
  <si>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</si>
  <si>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</si>
  <si>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</si>
  <si>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</si>
  <si>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</si>
  <si>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</si>
  <si>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</si>
  <si>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</si>
  <si>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</si>
  <si>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</si>
  <si>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</si>
  <si>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</si>
  <si>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</si>
  <si>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</si>
  <si>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</si>
  <si>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</si>
  <si>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</si>
  <si>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</si>
  <si>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</si>
  <si>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</si>
  <si>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</si>
  <si>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</si>
  <si>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</si>
  <si>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</si>
  <si>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</si>
  <si>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</si>
  <si>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</si>
  <si>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</si>
  <si>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</si>
  <si>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</si>
  <si>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</si>
  <si>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</si>
  <si>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</si>
  <si>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</si>
  <si>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</si>
  <si>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</si>
  <si>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</si>
  <si>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</si>
  <si>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</si>
  <si>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</si>
  <si>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</si>
  <si>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</si>
  <si>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</si>
  <si>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</si>
  <si>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</si>
  <si>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</si>
  <si>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</si>
  <si>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</si>
  <si>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</si>
  <si>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</si>
  <si>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</si>
  <si>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</si>
  <si>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</si>
  <si>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</si>
  <si>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</si>
  <si>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</si>
  <si>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</si>
  <si>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</si>
  <si>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</si>
  <si>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</si>
  <si>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</si>
  <si>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</si>
  <si>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</si>
  <si>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</si>
  <si>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</si>
  <si>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</si>
  <si>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</si>
  <si>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</si>
  <si>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</si>
  <si>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</si>
  <si>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</si>
  <si>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</si>
  <si>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</si>
  <si>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</si>
  <si>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</si>
  <si>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</si>
  <si>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</si>
  <si>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</si>
  <si>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</si>
  <si>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</si>
  <si>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</si>
  <si>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</si>
  <si>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</si>
  <si>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</si>
  <si>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</si>
  <si>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</si>
  <si>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</si>
  <si>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</si>
  <si>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</si>
  <si>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</si>
  <si>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</si>
  <si>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</si>
  <si>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</si>
  <si>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</si>
  <si>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</si>
  <si>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</si>
  <si>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</si>
  <si>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</si>
  <si>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</si>
  <si>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</si>
  <si>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</si>
  <si>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</si>
  <si>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</si>
  <si>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</si>
  <si>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</si>
  <si>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</si>
  <si>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</si>
  <si>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</si>
  <si>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</si>
  <si>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</si>
  <si>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</si>
  <si>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</si>
  <si>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</si>
  <si>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</si>
  <si>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</si>
  <si>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</si>
  <si>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</si>
  <si>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</si>
  <si>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</si>
  <si>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</si>
  <si>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</si>
  <si>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</si>
  <si>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</si>
  <si>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</si>
  <si>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</si>
  <si>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</si>
  <si>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</si>
  <si>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</si>
  <si>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</si>
  <si>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</si>
  <si>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</si>
  <si>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</si>
  <si>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</si>
  <si>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</si>
  <si>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</si>
  <si>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</si>
  <si>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</si>
  <si>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</si>
  <si>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</si>
  <si>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</si>
  <si>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</si>
  <si>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</si>
  <si>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</si>
  <si>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</si>
  <si>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</si>
  <si>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</si>
  <si>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</si>
  <si>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</si>
  <si>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</si>
  <si>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</si>
  <si>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</si>
  <si>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</si>
  <si>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</si>
  <si>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</si>
  <si>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</si>
  <si>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</si>
  <si>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</si>
  <si>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</si>
  <si>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</si>
  <si>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</si>
  <si>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</si>
  <si>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</si>
  <si>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</si>
  <si>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</si>
  <si>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</si>
  <si>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</si>
  <si>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</si>
  <si>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</si>
  <si>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</si>
  <si>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</si>
  <si>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</si>
  <si>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</si>
  <si>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</si>
  <si>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</si>
  <si>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</si>
  <si>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</si>
  <si>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</si>
  <si>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</si>
  <si>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</si>
  <si>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</si>
  <si>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</si>
  <si>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</si>
  <si>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</si>
  <si>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</si>
  <si>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</si>
  <si>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</si>
  <si>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</si>
  <si>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</si>
  <si>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</si>
  <si>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</si>
  <si>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</si>
  <si>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</si>
  <si>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</si>
  <si>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</si>
  <si>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</si>
  <si>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</si>
  <si>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</si>
  <si>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</si>
  <si>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</si>
  <si>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</si>
  <si>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</si>
  <si>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</si>
  <si>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</si>
  <si>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</si>
  <si>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</si>
  <si>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</si>
  <si>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</si>
  <si>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</si>
  <si>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</si>
  <si>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</si>
  <si>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</si>
  <si>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</si>
  <si>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</si>
  <si>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</si>
  <si>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</si>
  <si>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</si>
  <si>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</si>
  <si>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</si>
  <si>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</si>
  <si>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</si>
  <si>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</si>
  <si>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</si>
  <si>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</si>
  <si>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</si>
  <si>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</si>
  <si>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</si>
  <si>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</si>
  <si>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</si>
  <si>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</si>
  <si>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</si>
  <si>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</si>
  <si>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</si>
  <si>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</si>
  <si>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</si>
  <si>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</si>
  <si>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</si>
  <si>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</si>
  <si>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</si>
  <si>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</si>
  <si>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</si>
  <si>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</si>
  <si>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</si>
  <si>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</si>
  <si>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</si>
  <si>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</si>
  <si>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</si>
  <si>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</si>
  <si>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</si>
  <si>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</si>
  <si>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</si>
  <si>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</si>
  <si>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</si>
  <si>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</si>
  <si>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</si>
  <si>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</si>
  <si>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</si>
  <si>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</si>
  <si>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</si>
  <si>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</si>
  <si>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</si>
  <si>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</si>
  <si>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</si>
  <si>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</si>
  <si>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</si>
  <si>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</si>
  <si>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</si>
  <si>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</si>
  <si>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</si>
  <si>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</si>
  <si>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</si>
  <si>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</si>
  <si>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</si>
  <si>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</si>
  <si>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</si>
  <si>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</si>
  <si>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</si>
  <si>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</si>
  <si>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</si>
  <si>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</si>
  <si>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</si>
  <si>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</si>
  <si>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</si>
  <si>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</si>
  <si>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</si>
  <si>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</si>
  <si>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</si>
  <si>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</si>
  <si>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</si>
  <si>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</si>
  <si>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</si>
  <si>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</si>
  <si>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</si>
  <si>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</si>
  <si>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</si>
  <si>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</si>
  <si>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</si>
  <si>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</si>
  <si>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</si>
  <si>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</si>
  <si>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</si>
  <si>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</si>
  <si>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</si>
  <si>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</si>
  <si>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</si>
  <si>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</si>
  <si>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</si>
  <si>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</si>
  <si>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</si>
  <si>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</si>
  <si>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</si>
  <si>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</si>
  <si>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</si>
  <si>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</si>
  <si>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</si>
  <si>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</si>
  <si>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</si>
  <si>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</si>
  <si>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</si>
  <si>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</si>
  <si>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</si>
  <si>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</si>
  <si>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</si>
  <si>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</si>
  <si>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</si>
  <si>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</si>
  <si>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</si>
  <si>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</si>
  <si>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</si>
  <si>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</si>
  <si>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</si>
  <si>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</si>
  <si>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</si>
  <si>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</si>
  <si>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</si>
  <si>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</si>
  <si>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</si>
  <si>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</si>
  <si>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</si>
  <si>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</si>
  <si>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</si>
  <si>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</si>
  <si>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</si>
  <si>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</si>
  <si>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</si>
  <si>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</si>
  <si>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</si>
  <si>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</si>
  <si>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</si>
  <si>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</si>
  <si>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</si>
  <si>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</si>
  <si>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</si>
  <si>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</si>
  <si>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</si>
  <si>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</si>
  <si>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</si>
  <si>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</si>
  <si>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</si>
  <si>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</si>
  <si>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</si>
  <si>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</si>
  <si>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</si>
  <si>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</si>
  <si>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</si>
  <si>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</si>
  <si>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</si>
  <si>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</si>
  <si>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</si>
  <si>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</si>
  <si>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</si>
  <si>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</si>
  <si>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</si>
  <si>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</si>
  <si>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</si>
  <si>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</si>
  <si>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</si>
  <si>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</si>
  <si>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</si>
  <si>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</si>
  <si>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</si>
  <si>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</si>
  <si>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</si>
  <si>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</si>
  <si>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</si>
  <si>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</si>
  <si>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</si>
  <si>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</si>
  <si>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</si>
  <si>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</si>
  <si>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</si>
  <si>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</si>
  <si>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</si>
  <si>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</si>
  <si>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</si>
  <si>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</si>
  <si>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</si>
  <si>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</si>
  <si>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</si>
  <si>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</si>
  <si>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</si>
  <si>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</si>
  <si>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</si>
  <si>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</si>
  <si>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</si>
  <si>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</si>
  <si>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</si>
  <si>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</si>
  <si>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</si>
  <si>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</si>
  <si>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</si>
  <si>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</si>
  <si>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</si>
  <si>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</si>
  <si>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</si>
  <si>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</si>
  <si>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</si>
  <si>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</si>
  <si>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</si>
  <si>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</si>
  <si>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</si>
  <si>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</si>
  <si>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</si>
  <si>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</si>
  <si>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</si>
  <si>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</si>
  <si>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</si>
  <si>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</si>
  <si>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</si>
  <si>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</si>
  <si>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</si>
  <si>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</si>
  <si>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</si>
  <si>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</si>
  <si>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</si>
  <si>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</si>
  <si>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</si>
  <si>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</si>
  <si>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</si>
  <si>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</si>
  <si>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</si>
  <si>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</si>
  <si>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</si>
  <si>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</si>
  <si>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</si>
  <si>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</si>
  <si>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</si>
  <si>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</si>
  <si>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</si>
  <si>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</si>
  <si>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</si>
  <si>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</si>
  <si>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</si>
  <si>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</si>
  <si>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</si>
  <si>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</si>
  <si>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</si>
  <si>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</si>
  <si>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</si>
  <si>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</si>
  <si>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</si>
  <si>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</si>
  <si>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</si>
  <si>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</si>
  <si>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</si>
  <si>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</si>
  <si>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</si>
  <si>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</si>
  <si>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</si>
  <si>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</si>
  <si>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</si>
  <si>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</si>
  <si>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</si>
  <si>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</si>
  <si>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</si>
  <si>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</si>
  <si>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</si>
  <si>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</si>
  <si>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</si>
  <si>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</si>
  <si>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</si>
  <si>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</si>
  <si>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</si>
  <si>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</si>
  <si>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</si>
  <si>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</si>
  <si>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</si>
  <si>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</si>
  <si>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</si>
  <si>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</si>
  <si>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</si>
  <si>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</si>
  <si>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</si>
  <si>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</si>
  <si>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</si>
  <si>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</si>
  <si>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</si>
  <si>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</si>
  <si>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</si>
  <si>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</si>
  <si>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</si>
  <si>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</si>
  <si>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</si>
  <si>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</si>
  <si>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</si>
  <si>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</si>
  <si>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</si>
  <si>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</si>
  <si>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</si>
  <si>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</si>
  <si>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</si>
  <si>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</si>
  <si>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</si>
  <si>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</si>
  <si>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</si>
  <si>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</si>
  <si>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</si>
  <si>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</si>
  <si>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</si>
  <si>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</si>
  <si>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</si>
  <si>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</si>
  <si>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</si>
  <si>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</si>
  <si>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</si>
  <si>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</si>
  <si>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</si>
  <si>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</si>
  <si>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</si>
  <si>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</si>
  <si>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</si>
  <si>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</si>
  <si>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</si>
  <si>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</si>
  <si>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</si>
  <si>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</si>
  <si>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</si>
  <si>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</si>
  <si>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</si>
  <si>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</si>
  <si>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</si>
  <si>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</si>
  <si>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</si>
  <si>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</si>
  <si>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</si>
  <si>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</si>
  <si>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</si>
  <si>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</si>
  <si>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</si>
  <si>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</si>
  <si>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</si>
  <si>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</si>
  <si>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</si>
  <si>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</si>
  <si>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</si>
  <si>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</si>
  <si>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</si>
  <si>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</si>
  <si>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</si>
  <si>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</si>
  <si>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</si>
  <si>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</si>
  <si>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</si>
  <si>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</si>
  <si>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</si>
  <si>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</si>
  <si>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</si>
  <si>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</si>
  <si>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</si>
  <si>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</si>
  <si>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</si>
  <si>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</si>
  <si>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</si>
  <si>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</si>
  <si>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</si>
  <si>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</si>
  <si>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</si>
  <si>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</si>
  <si>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</si>
  <si>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</si>
  <si>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</si>
  <si>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</si>
  <si>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</si>
  <si>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</si>
  <si>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</si>
  <si>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</si>
  <si>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</si>
  <si>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</si>
  <si>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</si>
  <si>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</si>
  <si>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</si>
  <si>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</si>
  <si>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</si>
  <si>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</si>
  <si>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</si>
  <si>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</si>
  <si>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</si>
  <si>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</si>
  <si>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</si>
  <si>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</si>
  <si>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</si>
  <si>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</si>
  <si>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</si>
  <si>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</si>
  <si>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</si>
  <si>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</si>
  <si>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</si>
  <si>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</si>
  <si>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</si>
  <si>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</si>
  <si>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</si>
  <si>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</si>
  <si>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</si>
  <si>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</si>
  <si>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</si>
  <si>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</si>
  <si>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</si>
  <si>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</si>
  <si>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</si>
  <si>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</si>
  <si>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</si>
  <si>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</si>
  <si>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</si>
  <si>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</si>
  <si>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</si>
  <si>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</si>
  <si>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</si>
  <si>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</si>
  <si>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</si>
  <si>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</si>
  <si>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</si>
  <si>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</si>
  <si>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</si>
  <si>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</si>
  <si>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</si>
  <si>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</si>
  <si>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</si>
  <si>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</si>
  <si>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</si>
  <si>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</si>
  <si>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</si>
  <si>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</si>
  <si>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</si>
  <si>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</si>
  <si>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</si>
  <si>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</si>
  <si>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</si>
  <si>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</si>
  <si>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</si>
  <si>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</si>
  <si>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</si>
  <si>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</si>
  <si>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</si>
  <si>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</si>
  <si>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</si>
  <si>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</si>
  <si>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</si>
  <si>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</si>
  <si>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</si>
  <si>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</si>
  <si>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</si>
  <si>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</si>
  <si>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</si>
  <si>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</si>
  <si>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</si>
  <si>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</si>
  <si>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</si>
  <si>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</si>
  <si>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</si>
  <si>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</si>
  <si>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</si>
  <si>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</si>
  <si>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</si>
  <si>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</si>
  <si>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</si>
  <si>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</si>
  <si>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</si>
  <si>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</si>
  <si>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</si>
  <si>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</si>
  <si>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</si>
  <si>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</si>
  <si>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</si>
  <si>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</si>
  <si>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</si>
  <si>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</si>
  <si>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</si>
  <si>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</si>
  <si>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</si>
  <si>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</si>
  <si>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</si>
  <si>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</si>
  <si>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</si>
  <si>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</si>
  <si>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</si>
  <si>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</si>
  <si>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</si>
  <si>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</si>
  <si>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</si>
  <si>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</si>
  <si>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</si>
  <si>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</si>
  <si>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</si>
  <si>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</si>
  <si>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</si>
  <si>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</si>
  <si>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</si>
  <si>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</si>
  <si>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</si>
  <si>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</si>
  <si>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</si>
  <si>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</si>
  <si>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</si>
  <si>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</si>
  <si>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</si>
  <si>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</si>
  <si>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</si>
  <si>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</si>
  <si>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</si>
  <si>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</si>
  <si>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</si>
  <si>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</si>
  <si>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</si>
  <si>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</si>
  <si>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</si>
  <si>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</si>
  <si>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</si>
  <si>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</si>
  <si>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</si>
  <si>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</si>
  <si>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</si>
  <si>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</si>
  <si>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</si>
  <si>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</si>
  <si>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</si>
  <si>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</si>
  <si>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</si>
  <si>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</si>
  <si>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</si>
  <si>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</si>
  <si>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</si>
  <si>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</si>
  <si>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</si>
  <si>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</si>
  <si>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</si>
  <si>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</si>
  <si>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</si>
  <si>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</si>
  <si>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</si>
  <si>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</si>
  <si>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</si>
  <si>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</si>
  <si>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</si>
  <si>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</si>
  <si>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</si>
  <si>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</si>
  <si>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</si>
  <si>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</si>
  <si>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</si>
  <si>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</si>
  <si>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</si>
  <si>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</si>
  <si>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</si>
  <si>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</si>
  <si>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</si>
  <si>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</si>
  <si>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</si>
  <si>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</si>
  <si>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</si>
  <si>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</si>
  <si>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</si>
  <si>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</si>
  <si>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</si>
  <si>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</si>
  <si>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</si>
  <si>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</si>
  <si>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</si>
  <si>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</si>
  <si>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</si>
  <si>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</si>
  <si>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</si>
  <si>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</si>
  <si>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</si>
  <si>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</si>
  <si>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</si>
  <si>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</si>
  <si>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</si>
  <si>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</si>
  <si>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</si>
  <si>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</si>
  <si>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</si>
  <si>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</si>
  <si>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</si>
  <si>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</si>
  <si>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</si>
  <si>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</si>
  <si>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</si>
  <si>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</si>
  <si>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</si>
  <si>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</si>
  <si>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</si>
  <si>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</si>
  <si>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</si>
  <si>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</si>
  <si>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</si>
  <si>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</si>
  <si>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</si>
  <si>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</si>
  <si>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</si>
  <si>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</si>
  <si>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</si>
  <si>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</si>
  <si>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</si>
  <si>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</si>
  <si>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</si>
  <si>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</si>
  <si>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</si>
  <si>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</si>
  <si>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</si>
  <si>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</si>
  <si>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</si>
  <si>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</si>
  <si>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</si>
  <si>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</si>
  <si>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</si>
  <si>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</si>
  <si>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</si>
  <si>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</si>
  <si>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</si>
  <si>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</si>
  <si>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</si>
  <si>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</si>
  <si>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</si>
  <si>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</si>
  <si>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</si>
  <si>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</si>
  <si>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</si>
  <si>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</si>
  <si>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</si>
  <si>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</si>
  <si>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</si>
  <si>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</si>
  <si>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</si>
  <si>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</si>
  <si>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</si>
  <si>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</si>
  <si>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</si>
  <si>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</si>
  <si>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</si>
  <si>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</si>
  <si>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</si>
  <si>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</si>
  <si>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</si>
  <si>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</si>
  <si>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</si>
  <si>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</si>
  <si>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</si>
  <si>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</si>
  <si>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</si>
  <si>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</si>
  <si>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</si>
  <si>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</si>
  <si>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</si>
  <si>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</si>
  <si>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</si>
  <si>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</si>
  <si>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</si>
  <si>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</si>
  <si>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</si>
  <si>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</si>
  <si>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</si>
  <si>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</si>
  <si>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</si>
  <si>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</si>
  <si>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</si>
  <si>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</si>
  <si>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</si>
  <si>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</si>
  <si>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</si>
  <si>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</si>
  <si>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</si>
  <si>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</si>
  <si>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</si>
  <si>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</si>
  <si>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</si>
  <si>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</si>
  <si>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</si>
  <si>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</si>
  <si>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</si>
  <si>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</si>
  <si>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</si>
  <si>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</si>
  <si>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</si>
  <si>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</si>
  <si>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</si>
  <si>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</si>
  <si>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</si>
  <si>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</si>
  <si>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</si>
  <si>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</si>
  <si>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</si>
  <si>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</si>
  <si>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</si>
  <si>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</si>
  <si>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</si>
  <si>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</si>
  <si>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</si>
  <si>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</si>
  <si>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</si>
  <si>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</si>
  <si>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</si>
  <si>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</si>
  <si>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</si>
  <si>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</si>
  <si>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</si>
  <si>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</si>
  <si>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</si>
  <si>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</si>
  <si>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</si>
  <si>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</si>
  <si>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</si>
  <si>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</si>
  <si>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</si>
  <si>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</si>
  <si>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</si>
  <si>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</si>
  <si>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</si>
  <si>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</si>
  <si>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</si>
  <si>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</si>
  <si>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</si>
  <si>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</si>
  <si>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</si>
  <si>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</si>
  <si>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</si>
  <si>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</si>
  <si>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</si>
  <si>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</si>
  <si>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</si>
  <si>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</si>
  <si>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</si>
  <si>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</si>
  <si>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</si>
  <si>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</si>
  <si>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</si>
  <si>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</si>
  <si>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</si>
  <si>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</si>
  <si>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</si>
  <si>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</si>
  <si>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</si>
  <si>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</si>
  <si>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</si>
  <si>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</si>
  <si>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</si>
  <si>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</si>
  <si>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</si>
  <si>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</si>
  <si>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</si>
  <si>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</si>
  <si>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</si>
  <si>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</si>
  <si>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</si>
  <si>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</si>
  <si>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</si>
  <si>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</si>
  <si>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</si>
  <si>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</si>
  <si>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</si>
  <si>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</si>
  <si>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</si>
  <si>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</si>
  <si>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</si>
  <si>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</si>
  <si>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</si>
  <si>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</si>
  <si>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</si>
  <si>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</si>
  <si>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</si>
  <si>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</si>
  <si>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</si>
  <si>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</si>
  <si>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</si>
  <si>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</si>
  <si>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</si>
  <si>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</si>
  <si>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</si>
  <si>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</si>
  <si>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</si>
  <si>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</si>
  <si>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</si>
  <si>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</si>
  <si>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</si>
  <si>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</si>
  <si>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</si>
  <si>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</si>
  <si>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</si>
  <si>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</si>
  <si>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</si>
  <si>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</si>
  <si>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</si>
  <si>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</si>
  <si>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</si>
  <si>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</si>
  <si>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</si>
  <si>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</si>
  <si>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</si>
  <si>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</si>
  <si>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</si>
  <si>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</si>
  <si>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</si>
  <si>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</si>
  <si>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</si>
  <si>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</si>
  <si>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</si>
  <si>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</si>
  <si>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</si>
  <si>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</si>
  <si>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</si>
  <si>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</si>
  <si>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</si>
  <si>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</si>
  <si>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</si>
  <si>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</si>
  <si>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</si>
  <si>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</si>
  <si>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</si>
  <si>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</si>
  <si>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</si>
  <si>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</si>
  <si>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</si>
  <si>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</si>
  <si>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</si>
  <si>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</si>
  <si>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</si>
  <si>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</si>
  <si>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</si>
  <si>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</si>
  <si>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</si>
  <si>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</si>
  <si>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</si>
  <si>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</si>
  <si>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</si>
  <si>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</si>
  <si>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</si>
  <si>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</si>
  <si>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</si>
  <si>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</si>
  <si>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</si>
  <si>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</si>
  <si>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</si>
  <si>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</si>
  <si>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</si>
  <si>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</si>
  <si>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</si>
  <si>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</si>
  <si>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</si>
  <si>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</si>
  <si>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</si>
  <si>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</si>
  <si>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</si>
  <si>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</si>
  <si>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</si>
  <si>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</si>
  <si>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</si>
  <si>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</si>
  <si>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</si>
  <si>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</si>
  <si>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</si>
  <si>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</si>
  <si>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</si>
  <si>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</si>
  <si>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</si>
  <si>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</si>
  <si>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</si>
  <si>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</si>
  <si>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</si>
  <si>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</si>
  <si>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</si>
  <si>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</si>
  <si>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</si>
  <si>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</si>
  <si>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</si>
  <si>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</si>
  <si>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</si>
  <si>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</si>
  <si>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</si>
  <si>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</si>
  <si>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</si>
  <si>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</si>
  <si>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</si>
  <si>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</si>
  <si>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</si>
  <si>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</si>
  <si>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</si>
  <si>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</si>
  <si>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</si>
  <si>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</si>
  <si>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</si>
  <si>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</si>
  <si>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</si>
  <si>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</si>
  <si>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</si>
  <si>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</si>
  <si>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</si>
  <si>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</si>
  <si>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</si>
  <si>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</si>
  <si>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</si>
  <si>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</si>
  <si>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</si>
  <si>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</si>
  <si>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</si>
  <si>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</si>
  <si>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</si>
  <si>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</si>
  <si>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</si>
  <si>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</si>
  <si>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</si>
  <si>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</si>
  <si>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</si>
  <si>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</si>
  <si>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</si>
  <si>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</si>
  <si>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</si>
  <si>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</si>
  <si>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</si>
  <si>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</si>
  <si>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</si>
  <si>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</si>
  <si>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</si>
  <si>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</si>
  <si>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</si>
  <si>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</si>
  <si>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</si>
  <si>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</si>
  <si>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</si>
  <si>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</si>
  <si>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</si>
  <si>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</si>
  <si>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</si>
  <si>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</si>
  <si>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</si>
  <si>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</si>
  <si>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</si>
  <si>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</si>
  <si>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</si>
  <si>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</si>
  <si>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</si>
  <si>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</si>
  <si>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</si>
  <si>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</si>
  <si>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</si>
  <si>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</si>
  <si>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</si>
  <si>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</si>
  <si>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</si>
  <si>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</si>
  <si>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</si>
  <si>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</si>
  <si>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</si>
  <si>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</si>
  <si>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</si>
  <si>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</si>
  <si>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</si>
  <si>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</si>
  <si>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</si>
  <si>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</si>
  <si>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</si>
  <si>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</si>
  <si>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</si>
  <si>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</si>
  <si>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</si>
  <si>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</si>
  <si>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</si>
  <si>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</si>
  <si>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</si>
  <si>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</si>
  <si>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</si>
  <si>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</si>
  <si>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</si>
  <si>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</si>
  <si>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</si>
  <si>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</si>
  <si>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</si>
  <si>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</si>
  <si>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</si>
  <si>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</si>
  <si>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</si>
  <si>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</si>
  <si>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</si>
  <si>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</si>
  <si>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</si>
  <si>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</si>
  <si>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</si>
  <si>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</si>
  <si>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</si>
  <si>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</si>
  <si>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</si>
  <si>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</si>
  <si>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</si>
  <si>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</si>
  <si>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</si>
  <si>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</si>
  <si>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</si>
  <si>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</si>
  <si>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</si>
  <si>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</si>
  <si>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</si>
  <si>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</si>
  <si>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</si>
  <si>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</si>
  <si>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</si>
  <si>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</si>
  <si>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</si>
  <si>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</si>
  <si>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</si>
  <si>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</si>
  <si>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</si>
  <si>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</si>
  <si>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</si>
  <si>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</si>
  <si>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</si>
  <si>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</si>
  <si>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</si>
  <si>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</si>
  <si>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</si>
  <si>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</si>
  <si>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</si>
  <si>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</si>
  <si>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</si>
  <si>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</si>
  <si>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</si>
  <si>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</si>
  <si>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</si>
  <si>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</si>
  <si>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</si>
  <si>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</si>
  <si>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</si>
  <si>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</si>
  <si>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</si>
  <si>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</si>
  <si>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</si>
  <si>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</si>
  <si>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</si>
  <si>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</si>
  <si>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</si>
  <si>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</si>
  <si>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</si>
  <si>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</si>
  <si>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</si>
  <si>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</si>
  <si>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</si>
  <si>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</si>
  <si>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</si>
  <si>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</si>
  <si>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</si>
  <si>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</si>
  <si>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</si>
  <si>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</si>
  <si>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</si>
  <si>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</si>
  <si>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</si>
  <si>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</si>
  <si>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</si>
  <si>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</si>
  <si>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</si>
  <si>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</si>
  <si>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</si>
  <si>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</si>
  <si>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</si>
  <si>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</si>
  <si>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</si>
  <si>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</si>
  <si>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</si>
  <si>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</si>
  <si>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</si>
  <si>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</si>
  <si>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</si>
  <si>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</si>
  <si>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</si>
  <si>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</si>
  <si>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</si>
  <si>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</si>
  <si>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</si>
  <si>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</si>
  <si>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</si>
  <si>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</si>
  <si>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</si>
  <si>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</si>
  <si>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</si>
  <si>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</si>
  <si>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</si>
  <si>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</si>
  <si>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</si>
  <si>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</si>
  <si>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</si>
  <si>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</si>
  <si>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</si>
  <si>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</si>
  <si>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</si>
  <si>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</si>
  <si>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</si>
  <si>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</si>
  <si>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</si>
  <si>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</si>
  <si>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</si>
  <si>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</si>
  <si>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</si>
  <si>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</si>
  <si>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</si>
  <si>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</si>
  <si>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</si>
  <si>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</si>
  <si>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</si>
  <si>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</si>
  <si>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</si>
  <si>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</si>
  <si>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</si>
  <si>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</si>
  <si>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</si>
  <si>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</si>
  <si>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</si>
  <si>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</si>
  <si>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</si>
  <si>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</si>
  <si>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</si>
  <si>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</si>
  <si>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</si>
  <si>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</si>
  <si>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</si>
  <si>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</si>
  <si>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</si>
  <si>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</si>
  <si>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</si>
  <si>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</si>
  <si>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</si>
  <si>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</si>
  <si>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</si>
  <si>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</si>
  <si>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</si>
  <si>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</si>
  <si>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</si>
  <si>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</si>
  <si>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</si>
  <si>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</si>
  <si>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</si>
  <si>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</si>
  <si>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</si>
  <si>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</si>
  <si>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</si>
  <si>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</si>
  <si>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</si>
  <si>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</si>
  <si>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</si>
  <si>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</si>
  <si>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</si>
  <si>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</si>
  <si>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</si>
  <si>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</si>
  <si>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</si>
  <si>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</si>
  <si>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</si>
  <si>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</si>
  <si>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</si>
  <si>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</si>
  <si>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</si>
  <si>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</si>
  <si>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</si>
  <si>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</si>
  <si>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</si>
  <si>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</si>
  <si>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</si>
  <si>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</si>
  <si>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</si>
  <si>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</si>
  <si>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</si>
  <si>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</si>
  <si>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</si>
  <si>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</si>
  <si>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</si>
  <si>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</si>
  <si>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</si>
  <si>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</si>
  <si>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</si>
  <si>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</si>
  <si>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</si>
  <si>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</si>
  <si>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</si>
  <si>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</si>
  <si>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</si>
  <si>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</si>
  <si>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</si>
  <si>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</si>
  <si>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</si>
  <si>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</si>
  <si>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</si>
  <si>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</si>
  <si>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</si>
  <si>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</si>
  <si>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</si>
  <si>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</si>
  <si>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</si>
  <si>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</si>
  <si>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</si>
  <si>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</si>
  <si>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</si>
  <si>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</si>
  <si>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</si>
  <si>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</si>
  <si>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</si>
  <si>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</si>
  <si>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</si>
  <si>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</si>
  <si>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</si>
  <si>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</si>
  <si>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</si>
  <si>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</si>
  <si>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</si>
  <si>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</si>
  <si>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</si>
  <si>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</si>
  <si>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</si>
  <si>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</si>
  <si>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</si>
  <si>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</si>
  <si>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</si>
  <si>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</si>
  <si>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</si>
  <si>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</si>
  <si>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</si>
  <si>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</si>
  <si>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</si>
  <si>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</si>
  <si>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</si>
  <si>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</si>
  <si>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</si>
  <si>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</si>
  <si>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</si>
  <si>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</si>
  <si>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</si>
  <si>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</si>
  <si>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</si>
  <si>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</si>
  <si>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</si>
  <si>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</si>
  <si>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</si>
  <si>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</si>
  <si>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</si>
  <si>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</si>
  <si>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</si>
  <si>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</si>
  <si>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</si>
  <si>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</si>
  <si>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</si>
  <si>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</si>
  <si>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</si>
  <si>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</si>
  <si>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</si>
  <si>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</si>
  <si>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</si>
  <si>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</si>
  <si>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</si>
  <si>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</si>
  <si>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</si>
  <si>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</si>
  <si>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</si>
  <si>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</si>
  <si>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</si>
  <si>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</si>
  <si>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</si>
  <si>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</si>
  <si>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</si>
  <si>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</si>
  <si>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</si>
  <si>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</si>
  <si>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</si>
  <si>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</si>
  <si>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</si>
  <si>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</si>
  <si>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</si>
  <si>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</si>
  <si>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</si>
  <si>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</si>
  <si>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</si>
  <si>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</si>
  <si>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</si>
  <si>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</si>
  <si>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</si>
  <si>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</si>
  <si>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</si>
  <si>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</si>
  <si>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</si>
  <si>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</si>
  <si>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</si>
  <si>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</si>
  <si>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</si>
  <si>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</si>
  <si>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</si>
  <si>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</si>
  <si>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</si>
  <si>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</si>
  <si>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</si>
  <si>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</si>
  <si>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</si>
  <si>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</si>
  <si>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</si>
  <si>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</si>
  <si>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</si>
  <si>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</si>
  <si>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Averaged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</si>
  <si>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</si>
  <si>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</si>
  <si>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</si>
  <si>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</si>
  <si>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</si>
  <si>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</si>
  <si>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</si>
  <si>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</si>
  <si>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</si>
  <si>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</si>
  <si>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</si>
  <si>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</si>
  <si>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</si>
  <si>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</si>
  <si>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</si>
  <si>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</si>
  <si>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</si>
  <si>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</si>
  <si>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</si>
  <si>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</si>
  <si>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</si>
  <si>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</si>
  <si>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</si>
  <si>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</si>
  <si>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</si>
  <si>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</si>
  <si>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</si>
  <si>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</si>
  <si>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</si>
  <si>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</si>
  <si>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</si>
  <si>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</si>
  <si>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</si>
  <si>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</si>
  <si>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</si>
  <si>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</si>
  <si>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</si>
  <si>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</si>
  <si>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</si>
  <si>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</si>
  <si>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</si>
  <si>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</si>
  <si>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</si>
  <si>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</si>
  <si>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</si>
  <si>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</si>
  <si>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</si>
  <si>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</si>
  <si>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</si>
  <si>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</si>
  <si>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</si>
  <si>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</si>
  <si>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</si>
  <si>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</si>
  <si>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</si>
  <si>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</si>
  <si>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</si>
  <si>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 xml:space="preserve">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</si>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</sst>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numFmt numFmtId="13" formatCode="0%"/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8-45D1-B013-F4FA5C26268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8-45D1-B013-F4FA5C26268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18-45D1-B013-F4FA5C26268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18-45D1-B013-F4FA5C262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202624"/>
        <c:axId val="141206784"/>
      </c:barChart>
      <c:catAx>
        <c:axId val="14120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6784"/>
        <c:crosses val="autoZero"/>
        <c:auto val="1"/>
        <c:lblAlgn val="ctr"/>
        <c:lblOffset val="100"/>
        <c:noMultiLvlLbl val="0"/>
      </c:catAx>
      <c:valAx>
        <c:axId val="14120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E4-46CF-A3C1-75078E6B25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E4-46CF-A3C1-75078E6B25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E4-46CF-A3C1-75078E6B251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E4-46CF-A3C1-75078E6B2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881744"/>
        <c:axId val="594875088"/>
      </c:lineChart>
      <c:catAx>
        <c:axId val="59488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75088"/>
        <c:crosses val="autoZero"/>
        <c:auto val="1"/>
        <c:lblAlgn val="ctr"/>
        <c:lblOffset val="100"/>
        <c:noMultiLvlLbl val="0"/>
      </c:catAx>
      <c:valAx>
        <c:axId val="59487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8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6-4A34-ACA4-EADEBAB24E3A}"/>
            </c:ext>
          </c:extLst>
        </c:ser>
        <c:ser>
          <c:idx val="1"/>
          <c:order val="1"/>
          <c:tx>
            <c:strRef>
              <c:f>'Theater Outcomes by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16-4A34-ACA4-EADEBAB24E3A}"/>
            </c:ext>
          </c:extLst>
        </c:ser>
        <c:ser>
          <c:idx val="2"/>
          <c:order val="2"/>
          <c:tx>
            <c:strRef>
              <c:f>'Theater Outcomes by Lauch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16-4A34-ACA4-EADEBAB24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54687"/>
        <c:axId val="586740127"/>
      </c:lineChart>
      <c:catAx>
        <c:axId val="58675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40127"/>
        <c:crosses val="autoZero"/>
        <c:auto val="1"/>
        <c:lblAlgn val="ctr"/>
        <c:lblOffset val="100"/>
        <c:noMultiLvlLbl val="0"/>
      </c:catAx>
      <c:valAx>
        <c:axId val="58674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Goals Charts!PivotTable7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 Charts'!$B$3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Charts'!$A$4:$A$16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 Charts'!$B$4:$B$16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33-4B3D-95F0-5B1A0CBC19E9}"/>
            </c:ext>
          </c:extLst>
        </c:ser>
        <c:ser>
          <c:idx val="1"/>
          <c:order val="1"/>
          <c:tx>
            <c:strRef>
              <c:f>'Outcome Based on Goals Charts'!$C$3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Charts'!$A$4:$A$16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 Charts'!$C$4:$C$16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33-4B3D-95F0-5B1A0CBC19E9}"/>
            </c:ext>
          </c:extLst>
        </c:ser>
        <c:ser>
          <c:idx val="2"/>
          <c:order val="2"/>
          <c:tx>
            <c:strRef>
              <c:f>'Outcome Based on Goals Charts'!$D$3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Charts'!$A$4:$A$16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 Charts'!$D$4:$D$16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33-4B3D-95F0-5B1A0CBC1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16447"/>
        <c:axId val="98915615"/>
      </c:lineChart>
      <c:catAx>
        <c:axId val="9891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15615"/>
        <c:crosses val="autoZero"/>
        <c:auto val="1"/>
        <c:lblAlgn val="ctr"/>
        <c:lblOffset val="100"/>
        <c:noMultiLvlLbl val="0"/>
      </c:catAx>
      <c:valAx>
        <c:axId val="98915615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1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106680</xdr:colOff>
      <xdr:row>14</xdr:row>
      <xdr:rowOff>80010</xdr:rowOff>
    </xdr:from>
    <xdr:to>
      <xdr:col>12</xdr:col>
      <xdr:colOff>594360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5C4EE-4740-4610-B583-E6A90F1FC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1028700</xdr:colOff>
      <xdr:row>20</xdr:row>
      <xdr:rowOff>22860</xdr:rowOff>
    </xdr:from>
    <xdr:to>
      <xdr:col>10</xdr:col>
      <xdr:colOff>220980</xdr:colOff>
      <xdr:row>35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FB607-1A68-4C47-A9BB-3A1F8D4F9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3810</xdr:rowOff>
    </xdr:from>
    <xdr:to>
      <xdr:col>5</xdr:col>
      <xdr:colOff>609600</xdr:colOff>
      <xdr:row>34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8FE49-EA8E-4585-A21A-CDC02CE19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464820</xdr:colOff>
      <xdr:row>19</xdr:row>
      <xdr:rowOff>22860</xdr:rowOff>
    </xdr:from>
    <xdr:to>
      <xdr:col>10</xdr:col>
      <xdr:colOff>533400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84E93-62F7-411E-8A63-1C53344F7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veen Williams" refreshedDate="44663.763718287039" createdVersion="7" refreshedVersion="7" minRefreshableVersion="3" recordCount="4114" xr:uid="{03C5872F-B9FB-4E9B-89AD-F722B445A550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d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veen Williams" refreshedDate="44663.781071527781" createdVersion="7" refreshedVersion="7" minRefreshableVersion="3" recordCount="4114" xr:uid="{6E94308A-1DC3-4D31-988D-C7DE97EA699F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d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veen Williams" refreshedDate="44668.851366319446" createdVersion="7" refreshedVersion="7" minRefreshableVersion="3" recordCount="4114" xr:uid="{01F4D43D-16AF-486D-A280-539FAB5F4BFD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d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6"/>
        <n v="2015"/>
        <n v="2014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veen Williams" refreshedDate="44668.893195138888" createdVersion="7" refreshedVersion="7" minRefreshableVersion="3" recordCount="13" xr:uid="{C73F3483-0893-4F86-B381-2CAE6F1F3DE4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m/>
      </sharedItems>
    </cacheField>
    <cacheField name="Number Successful" numFmtId="0">
      <sharedItems containsString="0" containsBlank="1" containsNumber="1" containsInteger="1" minValue="3" maxValue="815" count="13">
        <n v="322"/>
        <n v="815"/>
        <n v="230"/>
        <n v="65"/>
        <n v="38"/>
        <n v="18"/>
        <n v="8"/>
        <n v="6"/>
        <n v="4"/>
        <n v="5"/>
        <n v="3"/>
        <n v="55"/>
        <m/>
      </sharedItems>
    </cacheField>
    <cacheField name="Number Failed" numFmtId="0">
      <sharedItems containsString="0" containsBlank="1" containsNumber="1" containsInteger="1" minValue="3" maxValue="357"/>
    </cacheField>
    <cacheField name="Number Canceled" numFmtId="0">
      <sharedItems containsString="0" containsBlank="1" containsNumber="1" containsInteger="1" minValue="0" maxValue="83"/>
    </cacheField>
    <cacheField name="Total Projects" numFmtId="0">
      <sharedItems containsString="0" containsBlank="1" containsNumber="1" containsInteger="1" minValue="8" maxValue="1224"/>
    </cacheField>
    <cacheField name="Percentage Successful" numFmtId="9">
      <sharedItems containsString="0" containsBlank="1" containsNumber="1" minValue="0.16369047619047619" maxValue="0.71081677704194257"/>
    </cacheField>
    <cacheField name="Percentage Failed" numFmtId="9">
      <sharedItems containsString="0" containsBlank="1" containsNumber="1" minValue="0.24944812362030905" maxValue="0.625"/>
    </cacheField>
    <cacheField name="Percentage Canceled" numFmtId="9">
      <sharedItems containsString="0" containsBlank="1" containsNumber="1" minValue="0" maxValue="0.247023809523809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2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n v="113"/>
    <n v="18"/>
    <n v="453"/>
    <n v="0.71081677704194257"/>
    <n v="0.24944812362030905"/>
    <n v="3.9735099337748346E-2"/>
  </r>
  <r>
    <x v="1"/>
    <x v="1"/>
    <n v="357"/>
    <n v="52"/>
    <n v="1224"/>
    <n v="0.66584967320261434"/>
    <n v="0.29166666666666669"/>
    <n v="4.2483660130718956E-2"/>
  </r>
  <r>
    <x v="2"/>
    <x v="2"/>
    <n v="160"/>
    <n v="27"/>
    <n v="417"/>
    <n v="0.55155875299760193"/>
    <n v="0.38369304556354916"/>
    <n v="6.4748201438848921E-2"/>
  </r>
  <r>
    <x v="3"/>
    <x v="3"/>
    <n v="59"/>
    <n v="12"/>
    <n v="136"/>
    <n v="0.47794117647058826"/>
    <n v="0.43382352941176472"/>
    <n v="8.8235294117647065E-2"/>
  </r>
  <r>
    <x v="4"/>
    <x v="4"/>
    <n v="32"/>
    <n v="4"/>
    <n v="74"/>
    <n v="0.51351351351351349"/>
    <n v="0.43243243243243246"/>
    <n v="5.4054054054054057E-2"/>
  </r>
  <r>
    <x v="5"/>
    <x v="5"/>
    <n v="16"/>
    <n v="1"/>
    <n v="35"/>
    <n v="0.51428571428571423"/>
    <n v="0.45714285714285713"/>
    <n v="2.8571428571428571E-2"/>
  </r>
  <r>
    <x v="6"/>
    <x v="6"/>
    <n v="15"/>
    <n v="1"/>
    <n v="24"/>
    <n v="0.33333333333333331"/>
    <n v="0.625"/>
    <n v="4.1666666666666664E-2"/>
  </r>
  <r>
    <x v="7"/>
    <x v="7"/>
    <n v="6"/>
    <n v="1"/>
    <n v="13"/>
    <n v="0.46153846153846156"/>
    <n v="0.46153846153846156"/>
    <n v="7.6923076923076927E-2"/>
  </r>
  <r>
    <x v="8"/>
    <x v="8"/>
    <n v="8"/>
    <n v="2"/>
    <n v="14"/>
    <n v="0.2857142857142857"/>
    <n v="0.5714285714285714"/>
    <n v="0.14285714285714285"/>
  </r>
  <r>
    <x v="9"/>
    <x v="9"/>
    <n v="3"/>
    <n v="0"/>
    <n v="8"/>
    <n v="0.625"/>
    <n v="0.375"/>
    <n v="0"/>
  </r>
  <r>
    <x v="10"/>
    <x v="10"/>
    <n v="5"/>
    <n v="2"/>
    <n v="10"/>
    <n v="0.3"/>
    <n v="0.5"/>
    <n v="0.2"/>
  </r>
  <r>
    <x v="11"/>
    <x v="11"/>
    <n v="198"/>
    <n v="83"/>
    <n v="336"/>
    <n v="0.16369047619047619"/>
    <n v="0.5892857142857143"/>
    <n v="0.24702380952380953"/>
  </r>
  <r>
    <x v="12"/>
    <x v="12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636BD-F4D4-4C9B-A277-62D835AEADD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x="1"/>
        <item t="default" sd="0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BB181-50FD-419D-B71E-9AA16C436BC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6CA4A-FE5B-4380-8260-D369EC47AB6E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6">
        <item x="3"/>
        <item x="2"/>
        <item x="1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C3E6C-124C-4EA3-A780-2E1EF1010964}" name="PivotTable7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D16" firstHeaderRow="0" firstDataRow="1" firstDataCol="1"/>
  <pivotFields count="8">
    <pivotField axis="axisRow" showAll="0">
      <items count="14">
        <item h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4">
        <item x="10"/>
        <item x="8"/>
        <item x="9"/>
        <item x="7"/>
        <item x="6"/>
        <item x="5"/>
        <item x="4"/>
        <item x="11"/>
        <item x="3"/>
        <item x="2"/>
        <item x="0"/>
        <item x="1"/>
        <item x="12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Canceled" fld="7" baseField="0" baseItem="0"/>
    <dataField name="Sum of Percentage Failed" fld="6" baseField="0" baseItem="0"/>
  </dataFields>
  <formats count="1"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6ACFC-E1A5-4148-8400-D031FAE2F9E1}">
  <sheetPr codeName="Sheet1"/>
  <dimension ref="A1:K11"/>
  <sheetViews>
    <sheetView workbookViewId="0">
      <selection activeCell="A7" sqref="A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11" x14ac:dyDescent="0.3">
      <c r="A1" s="14" t="s">
        <v>8222</v>
      </c>
      <c r="B1" t="s">
        <v>8224</v>
      </c>
    </row>
    <row r="3" spans="1:11" x14ac:dyDescent="0.3">
      <c r="A3" s="14" t="s">
        <v>8364</v>
      </c>
      <c r="B3" s="14" t="s">
        <v>8361</v>
      </c>
    </row>
    <row r="4" spans="1:11" x14ac:dyDescent="0.3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11" x14ac:dyDescent="0.3">
      <c r="A5" s="15" t="s">
        <v>8315</v>
      </c>
      <c r="B5" s="17">
        <v>6</v>
      </c>
      <c r="C5" s="17">
        <v>89</v>
      </c>
      <c r="D5" s="17">
        <v>6</v>
      </c>
      <c r="E5" s="17">
        <v>258</v>
      </c>
      <c r="F5" s="17">
        <v>359</v>
      </c>
    </row>
    <row r="6" spans="1:11" x14ac:dyDescent="0.3">
      <c r="A6" s="16" t="s">
        <v>8357</v>
      </c>
      <c r="B6" s="17">
        <v>5</v>
      </c>
      <c r="C6" s="17">
        <v>11</v>
      </c>
      <c r="D6" s="17"/>
      <c r="E6" s="17">
        <v>10</v>
      </c>
      <c r="F6" s="17">
        <v>26</v>
      </c>
    </row>
    <row r="7" spans="1:11" x14ac:dyDescent="0.3">
      <c r="A7" s="16" t="s">
        <v>8316</v>
      </c>
      <c r="B7" s="17"/>
      <c r="C7" s="17">
        <v>70</v>
      </c>
      <c r="D7" s="17">
        <v>6</v>
      </c>
      <c r="E7" s="17">
        <v>238</v>
      </c>
      <c r="F7" s="17">
        <v>314</v>
      </c>
    </row>
    <row r="8" spans="1:11" x14ac:dyDescent="0.3">
      <c r="A8" s="16" t="s">
        <v>8355</v>
      </c>
      <c r="B8" s="17">
        <v>1</v>
      </c>
      <c r="C8" s="17">
        <v>8</v>
      </c>
      <c r="D8" s="17"/>
      <c r="E8" s="17">
        <v>10</v>
      </c>
      <c r="F8" s="17">
        <v>19</v>
      </c>
    </row>
    <row r="9" spans="1:11" x14ac:dyDescent="0.3">
      <c r="A9" s="15" t="s">
        <v>8362</v>
      </c>
      <c r="B9" s="17">
        <v>6</v>
      </c>
      <c r="C9" s="17">
        <v>89</v>
      </c>
      <c r="D9" s="17">
        <v>6</v>
      </c>
      <c r="E9" s="17">
        <v>258</v>
      </c>
      <c r="F9" s="17">
        <v>359</v>
      </c>
    </row>
    <row r="11" spans="1:11" x14ac:dyDescent="0.3">
      <c r="K11" t="s">
        <v>8365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F05A6-E8ED-4644-8524-9D6E09276373}">
  <sheetPr codeName="Sheet3"/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8358</v>
      </c>
      <c r="B1" t="s">
        <v>8315</v>
      </c>
    </row>
    <row r="2" spans="1:6" x14ac:dyDescent="0.3">
      <c r="A2" s="14" t="s">
        <v>8380</v>
      </c>
      <c r="B2" t="s">
        <v>8360</v>
      </c>
    </row>
    <row r="4" spans="1:6" x14ac:dyDescent="0.3">
      <c r="A4" s="14" t="s">
        <v>8364</v>
      </c>
      <c r="B4" s="14" t="s">
        <v>8361</v>
      </c>
    </row>
    <row r="5" spans="1:6" x14ac:dyDescent="0.3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20" t="s">
        <v>8374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3">
      <c r="A7" s="20" t="s">
        <v>8375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3">
      <c r="A8" s="20" t="s">
        <v>8376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3">
      <c r="A9" s="20" t="s">
        <v>8377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3">
      <c r="A10" s="20" t="s">
        <v>8368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3">
      <c r="A11" s="20" t="s">
        <v>8378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3">
      <c r="A12" s="20" t="s">
        <v>8369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3">
      <c r="A13" s="20" t="s">
        <v>8370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3">
      <c r="A14" s="20" t="s">
        <v>8371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3">
      <c r="A15" s="20" t="s">
        <v>8372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3">
      <c r="A16" s="20" t="s">
        <v>8373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3">
      <c r="A17" s="20" t="s">
        <v>8379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3">
      <c r="A18" s="20" t="s">
        <v>8362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CB337-9344-47F5-ADA6-A31B962C0E51}">
  <dimension ref="A1:E18"/>
  <sheetViews>
    <sheetView workbookViewId="0">
      <selection activeCell="E39" sqref="E3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8.109375" bestFit="1" customWidth="1"/>
    <col min="7" max="7" width="22.109375" bestFit="1" customWidth="1"/>
    <col min="8" max="8" width="22.88671875" bestFit="1" customWidth="1"/>
    <col min="9" max="350" width="11" bestFit="1" customWidth="1"/>
    <col min="351" max="351" width="13.21875" bestFit="1" customWidth="1"/>
    <col min="352" max="1881" width="11" bestFit="1" customWidth="1"/>
    <col min="1882" max="1882" width="10.33203125" bestFit="1" customWidth="1"/>
    <col min="1883" max="1883" width="11.44140625" bestFit="1" customWidth="1"/>
    <col min="1884" max="4067" width="11" bestFit="1" customWidth="1"/>
    <col min="4068" max="4068" width="14.21875" bestFit="1" customWidth="1"/>
    <col min="4069" max="4069" width="10.77734375" bestFit="1" customWidth="1"/>
    <col min="4070" max="4070" width="15.77734375" bestFit="1" customWidth="1"/>
    <col min="4071" max="4071" width="13" bestFit="1" customWidth="1"/>
    <col min="4072" max="4072" width="15.77734375" bestFit="1" customWidth="1"/>
    <col min="4073" max="4073" width="13" bestFit="1" customWidth="1"/>
    <col min="4074" max="4074" width="15.77734375" bestFit="1" customWidth="1"/>
    <col min="4075" max="4075" width="13" bestFit="1" customWidth="1"/>
    <col min="4076" max="4076" width="15.77734375" bestFit="1" customWidth="1"/>
    <col min="4077" max="4077" width="13" bestFit="1" customWidth="1"/>
    <col min="4078" max="4078" width="15.77734375" bestFit="1" customWidth="1"/>
    <col min="4079" max="4079" width="13" bestFit="1" customWidth="1"/>
    <col min="4080" max="4080" width="15.77734375" bestFit="1" customWidth="1"/>
    <col min="4081" max="4081" width="13" bestFit="1" customWidth="1"/>
    <col min="4082" max="4082" width="15.77734375" bestFit="1" customWidth="1"/>
    <col min="4083" max="4083" width="13" bestFit="1" customWidth="1"/>
    <col min="4084" max="4084" width="15.77734375" bestFit="1" customWidth="1"/>
    <col min="4085" max="4085" width="13" bestFit="1" customWidth="1"/>
    <col min="4086" max="4086" width="15.77734375" bestFit="1" customWidth="1"/>
    <col min="4087" max="4087" width="13" bestFit="1" customWidth="1"/>
    <col min="4088" max="4088" width="15.77734375" bestFit="1" customWidth="1"/>
    <col min="4089" max="4089" width="13" bestFit="1" customWidth="1"/>
    <col min="4090" max="4090" width="15.77734375" bestFit="1" customWidth="1"/>
    <col min="4091" max="4091" width="13" bestFit="1" customWidth="1"/>
    <col min="4092" max="4092" width="15.77734375" bestFit="1" customWidth="1"/>
    <col min="4093" max="4093" width="13" bestFit="1" customWidth="1"/>
    <col min="4094" max="4094" width="15.77734375" bestFit="1" customWidth="1"/>
    <col min="4095" max="4095" width="13" bestFit="1" customWidth="1"/>
    <col min="4096" max="4096" width="15.77734375" bestFit="1" customWidth="1"/>
    <col min="4097" max="4097" width="13" bestFit="1" customWidth="1"/>
    <col min="4098" max="4098" width="15.77734375" bestFit="1" customWidth="1"/>
    <col min="4099" max="4099" width="13" bestFit="1" customWidth="1"/>
    <col min="4100" max="4100" width="15.77734375" bestFit="1" customWidth="1"/>
    <col min="4101" max="4101" width="13" bestFit="1" customWidth="1"/>
    <col min="4102" max="4102" width="15.77734375" bestFit="1" customWidth="1"/>
    <col min="4103" max="4103" width="13" bestFit="1" customWidth="1"/>
    <col min="4104" max="4104" width="15.77734375" bestFit="1" customWidth="1"/>
    <col min="4105" max="4105" width="13" bestFit="1" customWidth="1"/>
    <col min="4106" max="4106" width="15.77734375" bestFit="1" customWidth="1"/>
    <col min="4107" max="4107" width="13" bestFit="1" customWidth="1"/>
    <col min="4108" max="4108" width="15.77734375" bestFit="1" customWidth="1"/>
    <col min="4109" max="4109" width="13" bestFit="1" customWidth="1"/>
    <col min="4110" max="4110" width="15.77734375" bestFit="1" customWidth="1"/>
    <col min="4111" max="4111" width="13" bestFit="1" customWidth="1"/>
    <col min="4112" max="4112" width="15.77734375" bestFit="1" customWidth="1"/>
    <col min="4113" max="4113" width="13" bestFit="1" customWidth="1"/>
    <col min="4114" max="4114" width="15.77734375" bestFit="1" customWidth="1"/>
    <col min="4115" max="4115" width="13" bestFit="1" customWidth="1"/>
    <col min="4116" max="4116" width="15.77734375" bestFit="1" customWidth="1"/>
    <col min="4117" max="4117" width="13" bestFit="1" customWidth="1"/>
    <col min="4118" max="4118" width="15.77734375" bestFit="1" customWidth="1"/>
    <col min="4119" max="4119" width="13" bestFit="1" customWidth="1"/>
    <col min="4120" max="4120" width="15.77734375" bestFit="1" customWidth="1"/>
    <col min="4121" max="4121" width="13" bestFit="1" customWidth="1"/>
    <col min="4122" max="4122" width="15.77734375" bestFit="1" customWidth="1"/>
    <col min="4123" max="4123" width="13" bestFit="1" customWidth="1"/>
    <col min="4124" max="4124" width="15.77734375" bestFit="1" customWidth="1"/>
    <col min="4125" max="4125" width="13" bestFit="1" customWidth="1"/>
    <col min="4126" max="4126" width="15.77734375" bestFit="1" customWidth="1"/>
    <col min="4127" max="4127" width="13" bestFit="1" customWidth="1"/>
    <col min="4128" max="4128" width="15.77734375" bestFit="1" customWidth="1"/>
    <col min="4129" max="4129" width="13" bestFit="1" customWidth="1"/>
    <col min="4130" max="4130" width="15.77734375" bestFit="1" customWidth="1"/>
    <col min="4131" max="4131" width="13" bestFit="1" customWidth="1"/>
    <col min="4132" max="4132" width="15.77734375" bestFit="1" customWidth="1"/>
    <col min="4133" max="4133" width="13" bestFit="1" customWidth="1"/>
    <col min="4134" max="4134" width="15.77734375" bestFit="1" customWidth="1"/>
    <col min="4135" max="4135" width="13" bestFit="1" customWidth="1"/>
    <col min="4136" max="4136" width="15.77734375" bestFit="1" customWidth="1"/>
    <col min="4137" max="4137" width="13" bestFit="1" customWidth="1"/>
    <col min="4138" max="4138" width="15.77734375" bestFit="1" customWidth="1"/>
    <col min="4139" max="4139" width="13" bestFit="1" customWidth="1"/>
    <col min="4140" max="4140" width="15.77734375" bestFit="1" customWidth="1"/>
    <col min="4141" max="4141" width="13" bestFit="1" customWidth="1"/>
    <col min="4142" max="4142" width="15.77734375" bestFit="1" customWidth="1"/>
    <col min="4143" max="4143" width="13" bestFit="1" customWidth="1"/>
    <col min="4144" max="4144" width="15.77734375" bestFit="1" customWidth="1"/>
    <col min="4145" max="4145" width="13" bestFit="1" customWidth="1"/>
    <col min="4146" max="4146" width="15.77734375" bestFit="1" customWidth="1"/>
    <col min="4147" max="4147" width="13" bestFit="1" customWidth="1"/>
    <col min="4148" max="4148" width="15.77734375" bestFit="1" customWidth="1"/>
    <col min="4149" max="4149" width="13" bestFit="1" customWidth="1"/>
    <col min="4150" max="4150" width="15.77734375" bestFit="1" customWidth="1"/>
    <col min="4151" max="4151" width="13" bestFit="1" customWidth="1"/>
    <col min="4152" max="4152" width="15.77734375" bestFit="1" customWidth="1"/>
    <col min="4153" max="4153" width="13" bestFit="1" customWidth="1"/>
    <col min="4154" max="4154" width="15.77734375" bestFit="1" customWidth="1"/>
    <col min="4155" max="4155" width="13" bestFit="1" customWidth="1"/>
    <col min="4156" max="4156" width="15.77734375" bestFit="1" customWidth="1"/>
    <col min="4157" max="4157" width="13" bestFit="1" customWidth="1"/>
    <col min="4158" max="4158" width="15.77734375" bestFit="1" customWidth="1"/>
    <col min="4159" max="4159" width="13" bestFit="1" customWidth="1"/>
    <col min="4160" max="4160" width="15.77734375" bestFit="1" customWidth="1"/>
    <col min="4161" max="4161" width="13" bestFit="1" customWidth="1"/>
    <col min="4162" max="4162" width="15.77734375" bestFit="1" customWidth="1"/>
    <col min="4163" max="4163" width="13" bestFit="1" customWidth="1"/>
    <col min="4164" max="4164" width="15.77734375" bestFit="1" customWidth="1"/>
    <col min="4165" max="4165" width="13" bestFit="1" customWidth="1"/>
    <col min="4166" max="4166" width="15.77734375" bestFit="1" customWidth="1"/>
    <col min="4167" max="4167" width="13" bestFit="1" customWidth="1"/>
    <col min="4168" max="4168" width="15.77734375" bestFit="1" customWidth="1"/>
    <col min="4169" max="4169" width="13" bestFit="1" customWidth="1"/>
    <col min="4170" max="4170" width="15.77734375" bestFit="1" customWidth="1"/>
    <col min="4171" max="4171" width="13" bestFit="1" customWidth="1"/>
    <col min="4172" max="4172" width="15.77734375" bestFit="1" customWidth="1"/>
    <col min="4173" max="4173" width="13" bestFit="1" customWidth="1"/>
    <col min="4174" max="4174" width="15.77734375" bestFit="1" customWidth="1"/>
    <col min="4175" max="4175" width="13" bestFit="1" customWidth="1"/>
    <col min="4176" max="4176" width="15.77734375" bestFit="1" customWidth="1"/>
    <col min="4177" max="4177" width="13" bestFit="1" customWidth="1"/>
    <col min="4178" max="4178" width="15.77734375" bestFit="1" customWidth="1"/>
    <col min="4179" max="4179" width="13" bestFit="1" customWidth="1"/>
    <col min="4180" max="4180" width="15.77734375" bestFit="1" customWidth="1"/>
    <col min="4181" max="4181" width="13" bestFit="1" customWidth="1"/>
    <col min="4182" max="4182" width="15.77734375" bestFit="1" customWidth="1"/>
    <col min="4183" max="4183" width="13" bestFit="1" customWidth="1"/>
    <col min="4184" max="4184" width="15.77734375" bestFit="1" customWidth="1"/>
    <col min="4185" max="4185" width="13" bestFit="1" customWidth="1"/>
    <col min="4186" max="4186" width="15.77734375" bestFit="1" customWidth="1"/>
    <col min="4187" max="4187" width="13" bestFit="1" customWidth="1"/>
    <col min="4188" max="4188" width="15.77734375" bestFit="1" customWidth="1"/>
    <col min="4189" max="4189" width="13" bestFit="1" customWidth="1"/>
    <col min="4190" max="4190" width="15.77734375" bestFit="1" customWidth="1"/>
    <col min="4191" max="4191" width="13" bestFit="1" customWidth="1"/>
    <col min="4192" max="4192" width="15.77734375" bestFit="1" customWidth="1"/>
    <col min="4193" max="4193" width="13" bestFit="1" customWidth="1"/>
    <col min="4194" max="4194" width="15.77734375" bestFit="1" customWidth="1"/>
    <col min="4195" max="4195" width="13" bestFit="1" customWidth="1"/>
    <col min="4196" max="4196" width="15.77734375" bestFit="1" customWidth="1"/>
    <col min="4197" max="4197" width="13" bestFit="1" customWidth="1"/>
    <col min="4198" max="4198" width="15.77734375" bestFit="1" customWidth="1"/>
    <col min="4199" max="4199" width="13" bestFit="1" customWidth="1"/>
    <col min="4200" max="4200" width="15.77734375" bestFit="1" customWidth="1"/>
    <col min="4201" max="4201" width="13" bestFit="1" customWidth="1"/>
    <col min="4202" max="4202" width="15.77734375" bestFit="1" customWidth="1"/>
    <col min="4203" max="4203" width="13" bestFit="1" customWidth="1"/>
    <col min="4204" max="4204" width="15.77734375" bestFit="1" customWidth="1"/>
    <col min="4205" max="4205" width="13" bestFit="1" customWidth="1"/>
    <col min="4206" max="4206" width="15.77734375" bestFit="1" customWidth="1"/>
    <col min="4207" max="4207" width="13" bestFit="1" customWidth="1"/>
    <col min="4208" max="4208" width="15.77734375" bestFit="1" customWidth="1"/>
    <col min="4209" max="4209" width="13" bestFit="1" customWidth="1"/>
    <col min="4210" max="4210" width="15.77734375" bestFit="1" customWidth="1"/>
    <col min="4211" max="4211" width="13" bestFit="1" customWidth="1"/>
    <col min="4212" max="4212" width="15.77734375" bestFit="1" customWidth="1"/>
    <col min="4213" max="4213" width="13" bestFit="1" customWidth="1"/>
    <col min="4214" max="4214" width="15.77734375" bestFit="1" customWidth="1"/>
    <col min="4215" max="4215" width="13" bestFit="1" customWidth="1"/>
    <col min="4216" max="4216" width="15.77734375" bestFit="1" customWidth="1"/>
    <col min="4217" max="4217" width="13" bestFit="1" customWidth="1"/>
    <col min="4218" max="4218" width="15.77734375" bestFit="1" customWidth="1"/>
    <col min="4219" max="4219" width="13" bestFit="1" customWidth="1"/>
    <col min="4220" max="4220" width="15.77734375" bestFit="1" customWidth="1"/>
    <col min="4221" max="4221" width="13" bestFit="1" customWidth="1"/>
    <col min="4222" max="4222" width="15.77734375" bestFit="1" customWidth="1"/>
    <col min="4223" max="4223" width="13" bestFit="1" customWidth="1"/>
    <col min="4224" max="4224" width="15.77734375" bestFit="1" customWidth="1"/>
    <col min="4225" max="4225" width="13" bestFit="1" customWidth="1"/>
    <col min="4226" max="4226" width="15.77734375" bestFit="1" customWidth="1"/>
    <col min="4227" max="4227" width="13" bestFit="1" customWidth="1"/>
    <col min="4228" max="4228" width="15.77734375" bestFit="1" customWidth="1"/>
    <col min="4229" max="4229" width="13" bestFit="1" customWidth="1"/>
    <col min="4230" max="4230" width="15.77734375" bestFit="1" customWidth="1"/>
    <col min="4231" max="4231" width="13" bestFit="1" customWidth="1"/>
    <col min="4232" max="4232" width="15.77734375" bestFit="1" customWidth="1"/>
    <col min="4233" max="4233" width="13" bestFit="1" customWidth="1"/>
    <col min="4234" max="4234" width="15.77734375" bestFit="1" customWidth="1"/>
    <col min="4235" max="4235" width="13" bestFit="1" customWidth="1"/>
    <col min="4236" max="4236" width="15.77734375" bestFit="1" customWidth="1"/>
    <col min="4237" max="4237" width="13" bestFit="1" customWidth="1"/>
    <col min="4238" max="4238" width="15.77734375" bestFit="1" customWidth="1"/>
    <col min="4239" max="4239" width="13" bestFit="1" customWidth="1"/>
    <col min="4240" max="4240" width="15.77734375" bestFit="1" customWidth="1"/>
    <col min="4241" max="4241" width="13" bestFit="1" customWidth="1"/>
    <col min="4242" max="4242" width="15.77734375" bestFit="1" customWidth="1"/>
    <col min="4243" max="4243" width="13" bestFit="1" customWidth="1"/>
    <col min="4244" max="4244" width="15.77734375" bestFit="1" customWidth="1"/>
    <col min="4245" max="4245" width="13" bestFit="1" customWidth="1"/>
    <col min="4246" max="4246" width="15.77734375" bestFit="1" customWidth="1"/>
    <col min="4247" max="4247" width="13" bestFit="1" customWidth="1"/>
    <col min="4248" max="4248" width="15.77734375" bestFit="1" customWidth="1"/>
    <col min="4249" max="4249" width="13" bestFit="1" customWidth="1"/>
    <col min="4250" max="4250" width="15.77734375" bestFit="1" customWidth="1"/>
    <col min="4251" max="4251" width="13" bestFit="1" customWidth="1"/>
    <col min="4252" max="4252" width="15.77734375" bestFit="1" customWidth="1"/>
    <col min="4253" max="4253" width="13" bestFit="1" customWidth="1"/>
    <col min="4254" max="4254" width="15.77734375" bestFit="1" customWidth="1"/>
    <col min="4255" max="4255" width="13" bestFit="1" customWidth="1"/>
    <col min="4256" max="4256" width="15.77734375" bestFit="1" customWidth="1"/>
    <col min="4257" max="4257" width="13" bestFit="1" customWidth="1"/>
    <col min="4258" max="4258" width="15.77734375" bestFit="1" customWidth="1"/>
    <col min="4259" max="4259" width="13" bestFit="1" customWidth="1"/>
    <col min="4260" max="4260" width="15.77734375" bestFit="1" customWidth="1"/>
    <col min="4261" max="4261" width="13" bestFit="1" customWidth="1"/>
    <col min="4262" max="4262" width="15.77734375" bestFit="1" customWidth="1"/>
    <col min="4263" max="4263" width="13" bestFit="1" customWidth="1"/>
    <col min="4264" max="4264" width="15.77734375" bestFit="1" customWidth="1"/>
    <col min="4265" max="4265" width="13" bestFit="1" customWidth="1"/>
    <col min="4266" max="4266" width="15.77734375" bestFit="1" customWidth="1"/>
    <col min="4267" max="4267" width="13" bestFit="1" customWidth="1"/>
    <col min="4268" max="4268" width="15.77734375" bestFit="1" customWidth="1"/>
    <col min="4269" max="4269" width="13" bestFit="1" customWidth="1"/>
    <col min="4270" max="4270" width="15.77734375" bestFit="1" customWidth="1"/>
    <col min="4271" max="4271" width="13" bestFit="1" customWidth="1"/>
    <col min="4272" max="4272" width="15.77734375" bestFit="1" customWidth="1"/>
    <col min="4273" max="4273" width="13" bestFit="1" customWidth="1"/>
    <col min="4274" max="4274" width="15.77734375" bestFit="1" customWidth="1"/>
    <col min="4275" max="4275" width="13" bestFit="1" customWidth="1"/>
    <col min="4276" max="4276" width="15.77734375" bestFit="1" customWidth="1"/>
    <col min="4277" max="4277" width="13" bestFit="1" customWidth="1"/>
    <col min="4278" max="4278" width="15.77734375" bestFit="1" customWidth="1"/>
    <col min="4279" max="4279" width="13" bestFit="1" customWidth="1"/>
    <col min="4280" max="4280" width="15.77734375" bestFit="1" customWidth="1"/>
    <col min="4281" max="4281" width="13" bestFit="1" customWidth="1"/>
    <col min="4282" max="4282" width="15.77734375" bestFit="1" customWidth="1"/>
    <col min="4283" max="4283" width="13" bestFit="1" customWidth="1"/>
    <col min="4284" max="4284" width="15.77734375" bestFit="1" customWidth="1"/>
    <col min="4285" max="4285" width="13" bestFit="1" customWidth="1"/>
    <col min="4286" max="4286" width="15.77734375" bestFit="1" customWidth="1"/>
    <col min="4287" max="4287" width="13" bestFit="1" customWidth="1"/>
    <col min="4288" max="4288" width="15.77734375" bestFit="1" customWidth="1"/>
    <col min="4289" max="4289" width="13" bestFit="1" customWidth="1"/>
    <col min="4290" max="4290" width="15.77734375" bestFit="1" customWidth="1"/>
    <col min="4291" max="4291" width="13" bestFit="1" customWidth="1"/>
    <col min="4292" max="4292" width="15.77734375" bestFit="1" customWidth="1"/>
    <col min="4293" max="4293" width="13" bestFit="1" customWidth="1"/>
    <col min="4294" max="4294" width="15.77734375" bestFit="1" customWidth="1"/>
    <col min="4295" max="4295" width="13" bestFit="1" customWidth="1"/>
    <col min="4296" max="4296" width="15.77734375" bestFit="1" customWidth="1"/>
    <col min="4297" max="4297" width="13" bestFit="1" customWidth="1"/>
    <col min="4298" max="4298" width="15.77734375" bestFit="1" customWidth="1"/>
    <col min="4299" max="4299" width="13" bestFit="1" customWidth="1"/>
    <col min="4300" max="4300" width="15.77734375" bestFit="1" customWidth="1"/>
    <col min="4301" max="4301" width="13" bestFit="1" customWidth="1"/>
    <col min="4302" max="4302" width="15.77734375" bestFit="1" customWidth="1"/>
    <col min="4303" max="4303" width="13" bestFit="1" customWidth="1"/>
    <col min="4304" max="4304" width="15.77734375" bestFit="1" customWidth="1"/>
    <col min="4305" max="4305" width="13" bestFit="1" customWidth="1"/>
    <col min="4306" max="4306" width="15.77734375" bestFit="1" customWidth="1"/>
    <col min="4307" max="4307" width="13" bestFit="1" customWidth="1"/>
    <col min="4308" max="4308" width="15.77734375" bestFit="1" customWidth="1"/>
    <col min="4309" max="4309" width="13" bestFit="1" customWidth="1"/>
    <col min="4310" max="4310" width="15.77734375" bestFit="1" customWidth="1"/>
    <col min="4311" max="4311" width="13" bestFit="1" customWidth="1"/>
    <col min="4312" max="4312" width="15.77734375" bestFit="1" customWidth="1"/>
    <col min="4313" max="4313" width="13" bestFit="1" customWidth="1"/>
    <col min="4314" max="4314" width="15.77734375" bestFit="1" customWidth="1"/>
    <col min="4315" max="4315" width="13" bestFit="1" customWidth="1"/>
    <col min="4316" max="4316" width="15.77734375" bestFit="1" customWidth="1"/>
    <col min="4317" max="4317" width="13" bestFit="1" customWidth="1"/>
    <col min="4318" max="4318" width="15.77734375" bestFit="1" customWidth="1"/>
    <col min="4319" max="4319" width="13" bestFit="1" customWidth="1"/>
    <col min="4320" max="4320" width="15.77734375" bestFit="1" customWidth="1"/>
    <col min="4321" max="4321" width="13" bestFit="1" customWidth="1"/>
    <col min="4322" max="4322" width="15.77734375" bestFit="1" customWidth="1"/>
    <col min="4323" max="4323" width="13" bestFit="1" customWidth="1"/>
    <col min="4324" max="4324" width="15.77734375" bestFit="1" customWidth="1"/>
    <col min="4325" max="4325" width="13" bestFit="1" customWidth="1"/>
    <col min="4326" max="4326" width="15.77734375" bestFit="1" customWidth="1"/>
    <col min="4327" max="4327" width="13" bestFit="1" customWidth="1"/>
    <col min="4328" max="4328" width="15.77734375" bestFit="1" customWidth="1"/>
    <col min="4329" max="4329" width="13" bestFit="1" customWidth="1"/>
    <col min="4330" max="4330" width="15.77734375" bestFit="1" customWidth="1"/>
    <col min="4331" max="4331" width="13" bestFit="1" customWidth="1"/>
    <col min="4332" max="4332" width="15.77734375" bestFit="1" customWidth="1"/>
    <col min="4333" max="4333" width="13" bestFit="1" customWidth="1"/>
    <col min="4334" max="4334" width="15.77734375" bestFit="1" customWidth="1"/>
    <col min="4335" max="4335" width="13" bestFit="1" customWidth="1"/>
    <col min="4336" max="4336" width="15.77734375" bestFit="1" customWidth="1"/>
    <col min="4337" max="4337" width="13" bestFit="1" customWidth="1"/>
    <col min="4338" max="4338" width="15.77734375" bestFit="1" customWidth="1"/>
    <col min="4339" max="4339" width="13" bestFit="1" customWidth="1"/>
    <col min="4340" max="4340" width="15.77734375" bestFit="1" customWidth="1"/>
    <col min="4341" max="4341" width="13" bestFit="1" customWidth="1"/>
    <col min="4342" max="4342" width="15.77734375" bestFit="1" customWidth="1"/>
    <col min="4343" max="4343" width="13" bestFit="1" customWidth="1"/>
    <col min="4344" max="4344" width="15.77734375" bestFit="1" customWidth="1"/>
    <col min="4345" max="4345" width="13" bestFit="1" customWidth="1"/>
    <col min="4346" max="4346" width="15.77734375" bestFit="1" customWidth="1"/>
    <col min="4347" max="4347" width="13" bestFit="1" customWidth="1"/>
    <col min="4348" max="4348" width="15.77734375" bestFit="1" customWidth="1"/>
    <col min="4349" max="4349" width="13" bestFit="1" customWidth="1"/>
    <col min="4350" max="4350" width="15.77734375" bestFit="1" customWidth="1"/>
    <col min="4351" max="4351" width="13" bestFit="1" customWidth="1"/>
    <col min="4352" max="4352" width="15.77734375" bestFit="1" customWidth="1"/>
    <col min="4353" max="4353" width="13" bestFit="1" customWidth="1"/>
    <col min="4354" max="4354" width="15.77734375" bestFit="1" customWidth="1"/>
    <col min="4355" max="4355" width="13" bestFit="1" customWidth="1"/>
    <col min="4356" max="4356" width="15.77734375" bestFit="1" customWidth="1"/>
    <col min="4357" max="4357" width="13" bestFit="1" customWidth="1"/>
    <col min="4358" max="4358" width="15.77734375" bestFit="1" customWidth="1"/>
    <col min="4359" max="4359" width="13" bestFit="1" customWidth="1"/>
    <col min="4360" max="4360" width="15.77734375" bestFit="1" customWidth="1"/>
    <col min="4361" max="4361" width="13" bestFit="1" customWidth="1"/>
    <col min="4362" max="4362" width="15.77734375" bestFit="1" customWidth="1"/>
    <col min="4363" max="4363" width="13" bestFit="1" customWidth="1"/>
    <col min="4364" max="4364" width="15.77734375" bestFit="1" customWidth="1"/>
    <col min="4365" max="4365" width="13" bestFit="1" customWidth="1"/>
    <col min="4366" max="4366" width="15.77734375" bestFit="1" customWidth="1"/>
    <col min="4367" max="4367" width="13" bestFit="1" customWidth="1"/>
    <col min="4368" max="4368" width="15.77734375" bestFit="1" customWidth="1"/>
    <col min="4369" max="4369" width="13" bestFit="1" customWidth="1"/>
    <col min="4370" max="4370" width="15.77734375" bestFit="1" customWidth="1"/>
    <col min="4371" max="4371" width="13" bestFit="1" customWidth="1"/>
    <col min="4372" max="4372" width="15.77734375" bestFit="1" customWidth="1"/>
    <col min="4373" max="4373" width="13" bestFit="1" customWidth="1"/>
    <col min="4374" max="4374" width="15.77734375" bestFit="1" customWidth="1"/>
    <col min="4375" max="4375" width="13" bestFit="1" customWidth="1"/>
    <col min="4376" max="4376" width="15.77734375" bestFit="1" customWidth="1"/>
    <col min="4377" max="4377" width="13" bestFit="1" customWidth="1"/>
    <col min="4378" max="4378" width="15.77734375" bestFit="1" customWidth="1"/>
    <col min="4379" max="4379" width="13" bestFit="1" customWidth="1"/>
    <col min="4380" max="4380" width="15.77734375" bestFit="1" customWidth="1"/>
    <col min="4381" max="4381" width="13" bestFit="1" customWidth="1"/>
    <col min="4382" max="4382" width="15.77734375" bestFit="1" customWidth="1"/>
    <col min="4383" max="4383" width="13" bestFit="1" customWidth="1"/>
    <col min="4384" max="4384" width="15.77734375" bestFit="1" customWidth="1"/>
    <col min="4385" max="4385" width="13" bestFit="1" customWidth="1"/>
    <col min="4386" max="4386" width="15.77734375" bestFit="1" customWidth="1"/>
    <col min="4387" max="4387" width="13" bestFit="1" customWidth="1"/>
    <col min="4388" max="4388" width="15.77734375" bestFit="1" customWidth="1"/>
    <col min="4389" max="4389" width="13" bestFit="1" customWidth="1"/>
    <col min="4390" max="4390" width="15.77734375" bestFit="1" customWidth="1"/>
    <col min="4391" max="4391" width="13" bestFit="1" customWidth="1"/>
    <col min="4392" max="4392" width="15.77734375" bestFit="1" customWidth="1"/>
    <col min="4393" max="4393" width="13" bestFit="1" customWidth="1"/>
    <col min="4394" max="4394" width="15.77734375" bestFit="1" customWidth="1"/>
    <col min="4395" max="4395" width="13" bestFit="1" customWidth="1"/>
    <col min="4396" max="4396" width="15.77734375" bestFit="1" customWidth="1"/>
    <col min="4397" max="4397" width="13" bestFit="1" customWidth="1"/>
    <col min="4398" max="4398" width="15.77734375" bestFit="1" customWidth="1"/>
    <col min="4399" max="4399" width="13" bestFit="1" customWidth="1"/>
    <col min="4400" max="4400" width="15.77734375" bestFit="1" customWidth="1"/>
    <col min="4401" max="4401" width="13" bestFit="1" customWidth="1"/>
    <col min="4402" max="4402" width="15.77734375" bestFit="1" customWidth="1"/>
    <col min="4403" max="4403" width="13" bestFit="1" customWidth="1"/>
    <col min="4404" max="4404" width="15.77734375" bestFit="1" customWidth="1"/>
    <col min="4405" max="4405" width="13" bestFit="1" customWidth="1"/>
    <col min="4406" max="4406" width="15.77734375" bestFit="1" customWidth="1"/>
    <col min="4407" max="4407" width="13" bestFit="1" customWidth="1"/>
    <col min="4408" max="4408" width="15.77734375" bestFit="1" customWidth="1"/>
    <col min="4409" max="4409" width="13" bestFit="1" customWidth="1"/>
    <col min="4410" max="4410" width="15.77734375" bestFit="1" customWidth="1"/>
    <col min="4411" max="4411" width="13" bestFit="1" customWidth="1"/>
    <col min="4412" max="4412" width="15.77734375" bestFit="1" customWidth="1"/>
    <col min="4413" max="4413" width="13" bestFit="1" customWidth="1"/>
    <col min="4414" max="4414" width="15.77734375" bestFit="1" customWidth="1"/>
    <col min="4415" max="4415" width="13" bestFit="1" customWidth="1"/>
    <col min="4416" max="4416" width="15.77734375" bestFit="1" customWidth="1"/>
    <col min="4417" max="4417" width="13" bestFit="1" customWidth="1"/>
    <col min="4418" max="4418" width="15.77734375" bestFit="1" customWidth="1"/>
    <col min="4419" max="4419" width="13" bestFit="1" customWidth="1"/>
    <col min="4420" max="4420" width="15.77734375" bestFit="1" customWidth="1"/>
    <col min="4421" max="4421" width="13" bestFit="1" customWidth="1"/>
    <col min="4422" max="4422" width="15.77734375" bestFit="1" customWidth="1"/>
    <col min="4423" max="4423" width="13" bestFit="1" customWidth="1"/>
    <col min="4424" max="4424" width="15.77734375" bestFit="1" customWidth="1"/>
    <col min="4425" max="4425" width="13" bestFit="1" customWidth="1"/>
    <col min="4426" max="4426" width="15.77734375" bestFit="1" customWidth="1"/>
    <col min="4427" max="4427" width="13" bestFit="1" customWidth="1"/>
    <col min="4428" max="4428" width="15.77734375" bestFit="1" customWidth="1"/>
    <col min="4429" max="4429" width="13" bestFit="1" customWidth="1"/>
    <col min="4430" max="4430" width="15.77734375" bestFit="1" customWidth="1"/>
    <col min="4431" max="4431" width="13" bestFit="1" customWidth="1"/>
    <col min="4432" max="4432" width="15.77734375" bestFit="1" customWidth="1"/>
    <col min="4433" max="4433" width="13" bestFit="1" customWidth="1"/>
    <col min="4434" max="4434" width="15.77734375" bestFit="1" customWidth="1"/>
    <col min="4435" max="4435" width="13" bestFit="1" customWidth="1"/>
    <col min="4436" max="4436" width="15.77734375" bestFit="1" customWidth="1"/>
    <col min="4437" max="4437" width="13" bestFit="1" customWidth="1"/>
    <col min="4438" max="4438" width="15.77734375" bestFit="1" customWidth="1"/>
    <col min="4439" max="4439" width="13" bestFit="1" customWidth="1"/>
    <col min="4440" max="4440" width="15.77734375" bestFit="1" customWidth="1"/>
    <col min="4441" max="4441" width="13" bestFit="1" customWidth="1"/>
    <col min="4442" max="4442" width="15.77734375" bestFit="1" customWidth="1"/>
    <col min="4443" max="4443" width="13" bestFit="1" customWidth="1"/>
    <col min="4444" max="4444" width="15.77734375" bestFit="1" customWidth="1"/>
    <col min="4445" max="4445" width="13" bestFit="1" customWidth="1"/>
    <col min="4446" max="4446" width="15.77734375" bestFit="1" customWidth="1"/>
    <col min="4447" max="4447" width="13" bestFit="1" customWidth="1"/>
    <col min="4448" max="4448" width="15.77734375" bestFit="1" customWidth="1"/>
    <col min="4449" max="4449" width="13" bestFit="1" customWidth="1"/>
    <col min="4450" max="4450" width="15.77734375" bestFit="1" customWidth="1"/>
    <col min="4451" max="4451" width="13" bestFit="1" customWidth="1"/>
    <col min="4452" max="4452" width="15.77734375" bestFit="1" customWidth="1"/>
    <col min="4453" max="4453" width="13" bestFit="1" customWidth="1"/>
    <col min="4454" max="4454" width="15.77734375" bestFit="1" customWidth="1"/>
    <col min="4455" max="4455" width="13" bestFit="1" customWidth="1"/>
    <col min="4456" max="4456" width="15.77734375" bestFit="1" customWidth="1"/>
    <col min="4457" max="4457" width="13" bestFit="1" customWidth="1"/>
    <col min="4458" max="4458" width="15.77734375" bestFit="1" customWidth="1"/>
    <col min="4459" max="4459" width="13" bestFit="1" customWidth="1"/>
    <col min="4460" max="4460" width="15.77734375" bestFit="1" customWidth="1"/>
    <col min="4461" max="4461" width="13" bestFit="1" customWidth="1"/>
    <col min="4462" max="4462" width="15.77734375" bestFit="1" customWidth="1"/>
    <col min="4463" max="4463" width="13" bestFit="1" customWidth="1"/>
    <col min="4464" max="4464" width="15.77734375" bestFit="1" customWidth="1"/>
    <col min="4465" max="4465" width="13" bestFit="1" customWidth="1"/>
    <col min="4466" max="4466" width="15.77734375" bestFit="1" customWidth="1"/>
    <col min="4467" max="4467" width="13" bestFit="1" customWidth="1"/>
    <col min="4468" max="4468" width="15.77734375" bestFit="1" customWidth="1"/>
    <col min="4469" max="4469" width="13" bestFit="1" customWidth="1"/>
    <col min="4470" max="4470" width="15.77734375" bestFit="1" customWidth="1"/>
    <col min="4471" max="4471" width="13" bestFit="1" customWidth="1"/>
    <col min="4472" max="4472" width="15.77734375" bestFit="1" customWidth="1"/>
    <col min="4473" max="4473" width="13" bestFit="1" customWidth="1"/>
    <col min="4474" max="4474" width="15.77734375" bestFit="1" customWidth="1"/>
    <col min="4475" max="4475" width="13" bestFit="1" customWidth="1"/>
    <col min="4476" max="4476" width="15.77734375" bestFit="1" customWidth="1"/>
    <col min="4477" max="4477" width="13" bestFit="1" customWidth="1"/>
    <col min="4478" max="4478" width="15.77734375" bestFit="1" customWidth="1"/>
    <col min="4479" max="4479" width="13" bestFit="1" customWidth="1"/>
    <col min="4480" max="4480" width="15.77734375" bestFit="1" customWidth="1"/>
    <col min="4481" max="4481" width="13" bestFit="1" customWidth="1"/>
    <col min="4482" max="4482" width="15.77734375" bestFit="1" customWidth="1"/>
    <col min="4483" max="4483" width="13" bestFit="1" customWidth="1"/>
    <col min="4484" max="4484" width="15.77734375" bestFit="1" customWidth="1"/>
    <col min="4485" max="4485" width="13" bestFit="1" customWidth="1"/>
    <col min="4486" max="4486" width="15.77734375" bestFit="1" customWidth="1"/>
    <col min="4487" max="4487" width="13" bestFit="1" customWidth="1"/>
    <col min="4488" max="4488" width="15.77734375" bestFit="1" customWidth="1"/>
    <col min="4489" max="4489" width="13" bestFit="1" customWidth="1"/>
    <col min="4490" max="4490" width="15.77734375" bestFit="1" customWidth="1"/>
    <col min="4491" max="4491" width="13" bestFit="1" customWidth="1"/>
    <col min="4492" max="4492" width="15.77734375" bestFit="1" customWidth="1"/>
    <col min="4493" max="4493" width="13" bestFit="1" customWidth="1"/>
    <col min="4494" max="4494" width="15.77734375" bestFit="1" customWidth="1"/>
    <col min="4495" max="4495" width="13" bestFit="1" customWidth="1"/>
    <col min="4496" max="4496" width="15.77734375" bestFit="1" customWidth="1"/>
    <col min="4497" max="4497" width="13" bestFit="1" customWidth="1"/>
    <col min="4498" max="4498" width="15.77734375" bestFit="1" customWidth="1"/>
    <col min="4499" max="4499" width="13" bestFit="1" customWidth="1"/>
    <col min="4500" max="4500" width="15.77734375" bestFit="1" customWidth="1"/>
    <col min="4501" max="4501" width="13" bestFit="1" customWidth="1"/>
    <col min="4502" max="4502" width="15.77734375" bestFit="1" customWidth="1"/>
    <col min="4503" max="4503" width="13" bestFit="1" customWidth="1"/>
    <col min="4504" max="4504" width="15.77734375" bestFit="1" customWidth="1"/>
    <col min="4505" max="4505" width="13" bestFit="1" customWidth="1"/>
    <col min="4506" max="4506" width="15.77734375" bestFit="1" customWidth="1"/>
    <col min="4507" max="4507" width="13" bestFit="1" customWidth="1"/>
    <col min="4508" max="4508" width="15.77734375" bestFit="1" customWidth="1"/>
    <col min="4509" max="4509" width="13" bestFit="1" customWidth="1"/>
    <col min="4510" max="4510" width="15.77734375" bestFit="1" customWidth="1"/>
    <col min="4511" max="4511" width="13" bestFit="1" customWidth="1"/>
    <col min="4512" max="4512" width="15.77734375" bestFit="1" customWidth="1"/>
    <col min="4513" max="4513" width="13" bestFit="1" customWidth="1"/>
    <col min="4514" max="4514" width="15.77734375" bestFit="1" customWidth="1"/>
    <col min="4515" max="4515" width="13" bestFit="1" customWidth="1"/>
    <col min="4516" max="4516" width="15.77734375" bestFit="1" customWidth="1"/>
    <col min="4517" max="4517" width="13" bestFit="1" customWidth="1"/>
    <col min="4518" max="4518" width="15.77734375" bestFit="1" customWidth="1"/>
    <col min="4519" max="4519" width="13" bestFit="1" customWidth="1"/>
    <col min="4520" max="4520" width="15.77734375" bestFit="1" customWidth="1"/>
    <col min="4521" max="4521" width="13" bestFit="1" customWidth="1"/>
    <col min="4522" max="4522" width="15.77734375" bestFit="1" customWidth="1"/>
    <col min="4523" max="4523" width="13" bestFit="1" customWidth="1"/>
    <col min="4524" max="4524" width="15.77734375" bestFit="1" customWidth="1"/>
    <col min="4525" max="4525" width="13" bestFit="1" customWidth="1"/>
    <col min="4526" max="4526" width="15.77734375" bestFit="1" customWidth="1"/>
    <col min="4527" max="4527" width="13" bestFit="1" customWidth="1"/>
    <col min="4528" max="4528" width="15.77734375" bestFit="1" customWidth="1"/>
    <col min="4529" max="4529" width="13" bestFit="1" customWidth="1"/>
    <col min="4530" max="4530" width="15.77734375" bestFit="1" customWidth="1"/>
    <col min="4531" max="4531" width="13" bestFit="1" customWidth="1"/>
    <col min="4532" max="4532" width="15.77734375" bestFit="1" customWidth="1"/>
    <col min="4533" max="4533" width="13" bestFit="1" customWidth="1"/>
    <col min="4534" max="4534" width="15.77734375" bestFit="1" customWidth="1"/>
    <col min="4535" max="4535" width="13" bestFit="1" customWidth="1"/>
    <col min="4536" max="4536" width="15.77734375" bestFit="1" customWidth="1"/>
    <col min="4537" max="4537" width="13" bestFit="1" customWidth="1"/>
    <col min="4538" max="4538" width="15.77734375" bestFit="1" customWidth="1"/>
    <col min="4539" max="4539" width="13" bestFit="1" customWidth="1"/>
    <col min="4540" max="4540" width="15.77734375" bestFit="1" customWidth="1"/>
    <col min="4541" max="4541" width="13" bestFit="1" customWidth="1"/>
    <col min="4542" max="4542" width="15.77734375" bestFit="1" customWidth="1"/>
    <col min="4543" max="4543" width="13" bestFit="1" customWidth="1"/>
    <col min="4544" max="4544" width="15.77734375" bestFit="1" customWidth="1"/>
    <col min="4545" max="4545" width="13" bestFit="1" customWidth="1"/>
    <col min="4546" max="4546" width="15.77734375" bestFit="1" customWidth="1"/>
    <col min="4547" max="4547" width="13" bestFit="1" customWidth="1"/>
    <col min="4548" max="4548" width="15.77734375" bestFit="1" customWidth="1"/>
    <col min="4549" max="4549" width="13" bestFit="1" customWidth="1"/>
    <col min="4550" max="4550" width="15.77734375" bestFit="1" customWidth="1"/>
    <col min="4551" max="4551" width="13" bestFit="1" customWidth="1"/>
    <col min="4552" max="4552" width="15.77734375" bestFit="1" customWidth="1"/>
    <col min="4553" max="4553" width="13" bestFit="1" customWidth="1"/>
    <col min="4554" max="4554" width="15.77734375" bestFit="1" customWidth="1"/>
    <col min="4555" max="4555" width="13" bestFit="1" customWidth="1"/>
    <col min="4556" max="4556" width="15.77734375" bestFit="1" customWidth="1"/>
    <col min="4557" max="4557" width="13" bestFit="1" customWidth="1"/>
    <col min="4558" max="4558" width="15.77734375" bestFit="1" customWidth="1"/>
    <col min="4559" max="4559" width="13" bestFit="1" customWidth="1"/>
    <col min="4560" max="4560" width="15.77734375" bestFit="1" customWidth="1"/>
    <col min="4561" max="4561" width="13" bestFit="1" customWidth="1"/>
    <col min="4562" max="4562" width="15.77734375" bestFit="1" customWidth="1"/>
    <col min="4563" max="4563" width="13" bestFit="1" customWidth="1"/>
    <col min="4564" max="4564" width="15.77734375" bestFit="1" customWidth="1"/>
    <col min="4565" max="4565" width="13" bestFit="1" customWidth="1"/>
    <col min="4566" max="4566" width="15.77734375" bestFit="1" customWidth="1"/>
    <col min="4567" max="4567" width="13" bestFit="1" customWidth="1"/>
    <col min="4568" max="4568" width="15.77734375" bestFit="1" customWidth="1"/>
    <col min="4569" max="4569" width="13" bestFit="1" customWidth="1"/>
    <col min="4570" max="4570" width="15.77734375" bestFit="1" customWidth="1"/>
    <col min="4571" max="4571" width="13" bestFit="1" customWidth="1"/>
    <col min="4572" max="4572" width="15.77734375" bestFit="1" customWidth="1"/>
    <col min="4573" max="4573" width="13" bestFit="1" customWidth="1"/>
    <col min="4574" max="4574" width="15.77734375" bestFit="1" customWidth="1"/>
    <col min="4575" max="4575" width="13" bestFit="1" customWidth="1"/>
    <col min="4576" max="4576" width="15.77734375" bestFit="1" customWidth="1"/>
    <col min="4577" max="4577" width="13" bestFit="1" customWidth="1"/>
    <col min="4578" max="4578" width="15.77734375" bestFit="1" customWidth="1"/>
    <col min="4579" max="4579" width="13" bestFit="1" customWidth="1"/>
    <col min="4580" max="4580" width="15.77734375" bestFit="1" customWidth="1"/>
    <col min="4581" max="4581" width="13" bestFit="1" customWidth="1"/>
    <col min="4582" max="4582" width="15.77734375" bestFit="1" customWidth="1"/>
    <col min="4583" max="4583" width="13" bestFit="1" customWidth="1"/>
    <col min="4584" max="4584" width="15.77734375" bestFit="1" customWidth="1"/>
    <col min="4585" max="4585" width="13" bestFit="1" customWidth="1"/>
    <col min="4586" max="4586" width="15.77734375" bestFit="1" customWidth="1"/>
    <col min="4587" max="4587" width="13" bestFit="1" customWidth="1"/>
    <col min="4588" max="4588" width="15.77734375" bestFit="1" customWidth="1"/>
    <col min="4589" max="4589" width="13" bestFit="1" customWidth="1"/>
    <col min="4590" max="4590" width="15.77734375" bestFit="1" customWidth="1"/>
    <col min="4591" max="4591" width="13" bestFit="1" customWidth="1"/>
    <col min="4592" max="4592" width="15.77734375" bestFit="1" customWidth="1"/>
    <col min="4593" max="4593" width="13" bestFit="1" customWidth="1"/>
    <col min="4594" max="4594" width="15.77734375" bestFit="1" customWidth="1"/>
    <col min="4595" max="4595" width="13" bestFit="1" customWidth="1"/>
    <col min="4596" max="4596" width="15.77734375" bestFit="1" customWidth="1"/>
    <col min="4597" max="4597" width="13" bestFit="1" customWidth="1"/>
    <col min="4598" max="4598" width="15.77734375" bestFit="1" customWidth="1"/>
    <col min="4599" max="4599" width="13" bestFit="1" customWidth="1"/>
    <col min="4600" max="4600" width="15.77734375" bestFit="1" customWidth="1"/>
    <col min="4601" max="4601" width="13" bestFit="1" customWidth="1"/>
    <col min="4602" max="4602" width="15.77734375" bestFit="1" customWidth="1"/>
    <col min="4603" max="4603" width="13" bestFit="1" customWidth="1"/>
    <col min="4604" max="4604" width="15.77734375" bestFit="1" customWidth="1"/>
    <col min="4605" max="4605" width="13" bestFit="1" customWidth="1"/>
    <col min="4606" max="4606" width="15.77734375" bestFit="1" customWidth="1"/>
    <col min="4607" max="4607" width="13" bestFit="1" customWidth="1"/>
    <col min="4608" max="4608" width="15.77734375" bestFit="1" customWidth="1"/>
    <col min="4609" max="4609" width="13" bestFit="1" customWidth="1"/>
    <col min="4610" max="4610" width="15.77734375" bestFit="1" customWidth="1"/>
    <col min="4611" max="4611" width="13" bestFit="1" customWidth="1"/>
    <col min="4612" max="4612" width="15.77734375" bestFit="1" customWidth="1"/>
    <col min="4613" max="4613" width="13" bestFit="1" customWidth="1"/>
    <col min="4614" max="4614" width="15.77734375" bestFit="1" customWidth="1"/>
    <col min="4615" max="4615" width="13" bestFit="1" customWidth="1"/>
    <col min="4616" max="4616" width="15.77734375" bestFit="1" customWidth="1"/>
    <col min="4617" max="4617" width="13" bestFit="1" customWidth="1"/>
    <col min="4618" max="4618" width="15.77734375" bestFit="1" customWidth="1"/>
    <col min="4619" max="4619" width="13" bestFit="1" customWidth="1"/>
    <col min="4620" max="4620" width="15.77734375" bestFit="1" customWidth="1"/>
    <col min="4621" max="4621" width="13" bestFit="1" customWidth="1"/>
    <col min="4622" max="4622" width="15.77734375" bestFit="1" customWidth="1"/>
    <col min="4623" max="4623" width="13" bestFit="1" customWidth="1"/>
    <col min="4624" max="4624" width="15.77734375" bestFit="1" customWidth="1"/>
    <col min="4625" max="4625" width="13" bestFit="1" customWidth="1"/>
    <col min="4626" max="4626" width="15.77734375" bestFit="1" customWidth="1"/>
    <col min="4627" max="4627" width="13" bestFit="1" customWidth="1"/>
    <col min="4628" max="4628" width="15.77734375" bestFit="1" customWidth="1"/>
    <col min="4629" max="4629" width="13" bestFit="1" customWidth="1"/>
    <col min="4630" max="4630" width="15.77734375" bestFit="1" customWidth="1"/>
    <col min="4631" max="4631" width="13" bestFit="1" customWidth="1"/>
    <col min="4632" max="4632" width="15.77734375" bestFit="1" customWidth="1"/>
    <col min="4633" max="4633" width="13" bestFit="1" customWidth="1"/>
    <col min="4634" max="4634" width="15.77734375" bestFit="1" customWidth="1"/>
    <col min="4635" max="4635" width="13" bestFit="1" customWidth="1"/>
    <col min="4636" max="4636" width="15.77734375" bestFit="1" customWidth="1"/>
    <col min="4637" max="4637" width="13" bestFit="1" customWidth="1"/>
    <col min="4638" max="4638" width="15.77734375" bestFit="1" customWidth="1"/>
    <col min="4639" max="4639" width="13" bestFit="1" customWidth="1"/>
    <col min="4640" max="4640" width="15.77734375" bestFit="1" customWidth="1"/>
    <col min="4641" max="4641" width="13" bestFit="1" customWidth="1"/>
    <col min="4642" max="4642" width="15.77734375" bestFit="1" customWidth="1"/>
    <col min="4643" max="4643" width="13" bestFit="1" customWidth="1"/>
    <col min="4644" max="4644" width="15.77734375" bestFit="1" customWidth="1"/>
    <col min="4645" max="4645" width="13" bestFit="1" customWidth="1"/>
    <col min="4646" max="4646" width="15.77734375" bestFit="1" customWidth="1"/>
    <col min="4647" max="4647" width="13" bestFit="1" customWidth="1"/>
    <col min="4648" max="4648" width="15.77734375" bestFit="1" customWidth="1"/>
    <col min="4649" max="4649" width="13" bestFit="1" customWidth="1"/>
    <col min="4650" max="4650" width="15.77734375" bestFit="1" customWidth="1"/>
    <col min="4651" max="4651" width="13" bestFit="1" customWidth="1"/>
    <col min="4652" max="4652" width="15.77734375" bestFit="1" customWidth="1"/>
    <col min="4653" max="4653" width="13" bestFit="1" customWidth="1"/>
    <col min="4654" max="4654" width="15.77734375" bestFit="1" customWidth="1"/>
    <col min="4655" max="4655" width="13" bestFit="1" customWidth="1"/>
    <col min="4656" max="4656" width="15.77734375" bestFit="1" customWidth="1"/>
    <col min="4657" max="4657" width="13" bestFit="1" customWidth="1"/>
    <col min="4658" max="4658" width="15.77734375" bestFit="1" customWidth="1"/>
    <col min="4659" max="4659" width="13" bestFit="1" customWidth="1"/>
    <col min="4660" max="4660" width="15.77734375" bestFit="1" customWidth="1"/>
    <col min="4661" max="4661" width="13" bestFit="1" customWidth="1"/>
    <col min="4662" max="4662" width="15.77734375" bestFit="1" customWidth="1"/>
    <col min="4663" max="4663" width="13" bestFit="1" customWidth="1"/>
    <col min="4664" max="4664" width="15.77734375" bestFit="1" customWidth="1"/>
    <col min="4665" max="4665" width="13" bestFit="1" customWidth="1"/>
    <col min="4666" max="4666" width="15.77734375" bestFit="1" customWidth="1"/>
    <col min="4667" max="4667" width="13" bestFit="1" customWidth="1"/>
    <col min="4668" max="4668" width="15.77734375" bestFit="1" customWidth="1"/>
    <col min="4669" max="4669" width="13" bestFit="1" customWidth="1"/>
    <col min="4670" max="4670" width="15.77734375" bestFit="1" customWidth="1"/>
    <col min="4671" max="4671" width="13" bestFit="1" customWidth="1"/>
    <col min="4672" max="4672" width="15.77734375" bestFit="1" customWidth="1"/>
    <col min="4673" max="4673" width="13" bestFit="1" customWidth="1"/>
    <col min="4674" max="4674" width="15.77734375" bestFit="1" customWidth="1"/>
    <col min="4675" max="4675" width="13" bestFit="1" customWidth="1"/>
    <col min="4676" max="4676" width="15.77734375" bestFit="1" customWidth="1"/>
    <col min="4677" max="4677" width="13" bestFit="1" customWidth="1"/>
    <col min="4678" max="4678" width="15.77734375" bestFit="1" customWidth="1"/>
    <col min="4679" max="4679" width="13" bestFit="1" customWidth="1"/>
    <col min="4680" max="4680" width="15.77734375" bestFit="1" customWidth="1"/>
    <col min="4681" max="4681" width="13" bestFit="1" customWidth="1"/>
    <col min="4682" max="4682" width="15.77734375" bestFit="1" customWidth="1"/>
    <col min="4683" max="4683" width="13" bestFit="1" customWidth="1"/>
    <col min="4684" max="4684" width="15.77734375" bestFit="1" customWidth="1"/>
    <col min="4685" max="4685" width="13" bestFit="1" customWidth="1"/>
    <col min="4686" max="4686" width="15.77734375" bestFit="1" customWidth="1"/>
    <col min="4687" max="4687" width="13" bestFit="1" customWidth="1"/>
    <col min="4688" max="4688" width="15.77734375" bestFit="1" customWidth="1"/>
    <col min="4689" max="4689" width="13" bestFit="1" customWidth="1"/>
    <col min="4690" max="4690" width="15.77734375" bestFit="1" customWidth="1"/>
    <col min="4691" max="4691" width="13" bestFit="1" customWidth="1"/>
    <col min="4692" max="4692" width="15.77734375" bestFit="1" customWidth="1"/>
    <col min="4693" max="4693" width="13" bestFit="1" customWidth="1"/>
    <col min="4694" max="4694" width="15.77734375" bestFit="1" customWidth="1"/>
    <col min="4695" max="4695" width="13" bestFit="1" customWidth="1"/>
    <col min="4696" max="4696" width="15.77734375" bestFit="1" customWidth="1"/>
    <col min="4697" max="4697" width="13" bestFit="1" customWidth="1"/>
    <col min="4698" max="4698" width="15.77734375" bestFit="1" customWidth="1"/>
    <col min="4699" max="4699" width="13" bestFit="1" customWidth="1"/>
    <col min="4700" max="4700" width="15.77734375" bestFit="1" customWidth="1"/>
    <col min="4701" max="4701" width="13" bestFit="1" customWidth="1"/>
    <col min="4702" max="4702" width="15.77734375" bestFit="1" customWidth="1"/>
    <col min="4703" max="4703" width="13" bestFit="1" customWidth="1"/>
    <col min="4704" max="4704" width="15.77734375" bestFit="1" customWidth="1"/>
    <col min="4705" max="4705" width="13" bestFit="1" customWidth="1"/>
    <col min="4706" max="4706" width="15.77734375" bestFit="1" customWidth="1"/>
    <col min="4707" max="4707" width="13" bestFit="1" customWidth="1"/>
    <col min="4708" max="4708" width="15.77734375" bestFit="1" customWidth="1"/>
    <col min="4709" max="4709" width="13" bestFit="1" customWidth="1"/>
    <col min="4710" max="4710" width="15.77734375" bestFit="1" customWidth="1"/>
    <col min="4711" max="4711" width="13" bestFit="1" customWidth="1"/>
    <col min="4712" max="4712" width="15.77734375" bestFit="1" customWidth="1"/>
    <col min="4713" max="4713" width="13" bestFit="1" customWidth="1"/>
    <col min="4714" max="4714" width="15.77734375" bestFit="1" customWidth="1"/>
    <col min="4715" max="4715" width="13" bestFit="1" customWidth="1"/>
    <col min="4716" max="4716" width="15.77734375" bestFit="1" customWidth="1"/>
    <col min="4717" max="4717" width="13" bestFit="1" customWidth="1"/>
    <col min="4718" max="4718" width="15.77734375" bestFit="1" customWidth="1"/>
    <col min="4719" max="4719" width="13" bestFit="1" customWidth="1"/>
    <col min="4720" max="4720" width="15.77734375" bestFit="1" customWidth="1"/>
    <col min="4721" max="4721" width="13" bestFit="1" customWidth="1"/>
    <col min="4722" max="4722" width="15.77734375" bestFit="1" customWidth="1"/>
    <col min="4723" max="4723" width="13" bestFit="1" customWidth="1"/>
    <col min="4724" max="4724" width="15.77734375" bestFit="1" customWidth="1"/>
    <col min="4725" max="4725" width="13" bestFit="1" customWidth="1"/>
    <col min="4726" max="4726" width="15.77734375" bestFit="1" customWidth="1"/>
    <col min="4727" max="4727" width="13" bestFit="1" customWidth="1"/>
    <col min="4728" max="4728" width="15.77734375" bestFit="1" customWidth="1"/>
    <col min="4729" max="4729" width="13" bestFit="1" customWidth="1"/>
    <col min="4730" max="4730" width="15.77734375" bestFit="1" customWidth="1"/>
    <col min="4731" max="4731" width="13" bestFit="1" customWidth="1"/>
    <col min="4732" max="4732" width="15.77734375" bestFit="1" customWidth="1"/>
    <col min="4733" max="4733" width="13" bestFit="1" customWidth="1"/>
    <col min="4734" max="4734" width="15.77734375" bestFit="1" customWidth="1"/>
    <col min="4735" max="4735" width="13" bestFit="1" customWidth="1"/>
    <col min="4736" max="4736" width="15.77734375" bestFit="1" customWidth="1"/>
    <col min="4737" max="4737" width="13" bestFit="1" customWidth="1"/>
    <col min="4738" max="4738" width="15.77734375" bestFit="1" customWidth="1"/>
    <col min="4739" max="4739" width="13" bestFit="1" customWidth="1"/>
    <col min="4740" max="4740" width="15.77734375" bestFit="1" customWidth="1"/>
    <col min="4741" max="4741" width="13" bestFit="1" customWidth="1"/>
    <col min="4742" max="4742" width="15.77734375" bestFit="1" customWidth="1"/>
    <col min="4743" max="4743" width="13" bestFit="1" customWidth="1"/>
    <col min="4744" max="4744" width="15.77734375" bestFit="1" customWidth="1"/>
    <col min="4745" max="4745" width="13" bestFit="1" customWidth="1"/>
    <col min="4746" max="4746" width="15.77734375" bestFit="1" customWidth="1"/>
    <col min="4747" max="4747" width="13" bestFit="1" customWidth="1"/>
    <col min="4748" max="4748" width="15.77734375" bestFit="1" customWidth="1"/>
    <col min="4749" max="4749" width="13" bestFit="1" customWidth="1"/>
    <col min="4750" max="4750" width="15.77734375" bestFit="1" customWidth="1"/>
    <col min="4751" max="4751" width="13" bestFit="1" customWidth="1"/>
    <col min="4752" max="4752" width="15.77734375" bestFit="1" customWidth="1"/>
    <col min="4753" max="4753" width="13" bestFit="1" customWidth="1"/>
    <col min="4754" max="4754" width="15.77734375" bestFit="1" customWidth="1"/>
    <col min="4755" max="4755" width="13" bestFit="1" customWidth="1"/>
    <col min="4756" max="4756" width="15.77734375" bestFit="1" customWidth="1"/>
    <col min="4757" max="4757" width="13" bestFit="1" customWidth="1"/>
    <col min="4758" max="4758" width="15.77734375" bestFit="1" customWidth="1"/>
    <col min="4759" max="4759" width="13" bestFit="1" customWidth="1"/>
    <col min="4760" max="4760" width="15.77734375" bestFit="1" customWidth="1"/>
    <col min="4761" max="4761" width="13" bestFit="1" customWidth="1"/>
    <col min="4762" max="4762" width="15.77734375" bestFit="1" customWidth="1"/>
    <col min="4763" max="4763" width="13" bestFit="1" customWidth="1"/>
    <col min="4764" max="4764" width="15.77734375" bestFit="1" customWidth="1"/>
    <col min="4765" max="4765" width="13" bestFit="1" customWidth="1"/>
    <col min="4766" max="4766" width="15.77734375" bestFit="1" customWidth="1"/>
    <col min="4767" max="4767" width="13" bestFit="1" customWidth="1"/>
    <col min="4768" max="4768" width="15.77734375" bestFit="1" customWidth="1"/>
    <col min="4769" max="4769" width="13" bestFit="1" customWidth="1"/>
    <col min="4770" max="4770" width="15.77734375" bestFit="1" customWidth="1"/>
    <col min="4771" max="4771" width="13" bestFit="1" customWidth="1"/>
    <col min="4772" max="4772" width="15.77734375" bestFit="1" customWidth="1"/>
    <col min="4773" max="4773" width="13" bestFit="1" customWidth="1"/>
    <col min="4774" max="4774" width="15.77734375" bestFit="1" customWidth="1"/>
    <col min="4775" max="4775" width="13" bestFit="1" customWidth="1"/>
    <col min="4776" max="4776" width="15.77734375" bestFit="1" customWidth="1"/>
    <col min="4777" max="4777" width="13" bestFit="1" customWidth="1"/>
    <col min="4778" max="4778" width="15.77734375" bestFit="1" customWidth="1"/>
    <col min="4779" max="4779" width="13" bestFit="1" customWidth="1"/>
    <col min="4780" max="4780" width="15.77734375" bestFit="1" customWidth="1"/>
    <col min="4781" max="4781" width="13" bestFit="1" customWidth="1"/>
    <col min="4782" max="4782" width="15.77734375" bestFit="1" customWidth="1"/>
    <col min="4783" max="4783" width="13" bestFit="1" customWidth="1"/>
    <col min="4784" max="4784" width="15.77734375" bestFit="1" customWidth="1"/>
    <col min="4785" max="4785" width="13" bestFit="1" customWidth="1"/>
    <col min="4786" max="4786" width="15.77734375" bestFit="1" customWidth="1"/>
    <col min="4787" max="4787" width="13" bestFit="1" customWidth="1"/>
    <col min="4788" max="4788" width="15.77734375" bestFit="1" customWidth="1"/>
    <col min="4789" max="4789" width="13" bestFit="1" customWidth="1"/>
    <col min="4790" max="4790" width="15.77734375" bestFit="1" customWidth="1"/>
    <col min="4791" max="4791" width="13" bestFit="1" customWidth="1"/>
    <col min="4792" max="4792" width="15.77734375" bestFit="1" customWidth="1"/>
    <col min="4793" max="4793" width="13" bestFit="1" customWidth="1"/>
    <col min="4794" max="4794" width="15.77734375" bestFit="1" customWidth="1"/>
    <col min="4795" max="4795" width="13" bestFit="1" customWidth="1"/>
    <col min="4796" max="4796" width="15.77734375" bestFit="1" customWidth="1"/>
    <col min="4797" max="4797" width="13" bestFit="1" customWidth="1"/>
    <col min="4798" max="4798" width="15.77734375" bestFit="1" customWidth="1"/>
    <col min="4799" max="4799" width="13" bestFit="1" customWidth="1"/>
    <col min="4800" max="4800" width="15.77734375" bestFit="1" customWidth="1"/>
    <col min="4801" max="4801" width="13" bestFit="1" customWidth="1"/>
    <col min="4802" max="4802" width="15.77734375" bestFit="1" customWidth="1"/>
    <col min="4803" max="4803" width="13" bestFit="1" customWidth="1"/>
    <col min="4804" max="4804" width="15.77734375" bestFit="1" customWidth="1"/>
    <col min="4805" max="4805" width="13" bestFit="1" customWidth="1"/>
    <col min="4806" max="4806" width="15.77734375" bestFit="1" customWidth="1"/>
    <col min="4807" max="4807" width="13" bestFit="1" customWidth="1"/>
    <col min="4808" max="4808" width="15.77734375" bestFit="1" customWidth="1"/>
    <col min="4809" max="4809" width="13" bestFit="1" customWidth="1"/>
    <col min="4810" max="4810" width="15.77734375" bestFit="1" customWidth="1"/>
    <col min="4811" max="4811" width="13" bestFit="1" customWidth="1"/>
    <col min="4812" max="4812" width="15.77734375" bestFit="1" customWidth="1"/>
    <col min="4813" max="4813" width="13" bestFit="1" customWidth="1"/>
    <col min="4814" max="4814" width="15.77734375" bestFit="1" customWidth="1"/>
    <col min="4815" max="4815" width="13" bestFit="1" customWidth="1"/>
    <col min="4816" max="4816" width="15.77734375" bestFit="1" customWidth="1"/>
    <col min="4817" max="4817" width="13" bestFit="1" customWidth="1"/>
    <col min="4818" max="4818" width="15.77734375" bestFit="1" customWidth="1"/>
    <col min="4819" max="4819" width="13" bestFit="1" customWidth="1"/>
    <col min="4820" max="4820" width="15.77734375" bestFit="1" customWidth="1"/>
    <col min="4821" max="4821" width="13" bestFit="1" customWidth="1"/>
    <col min="4822" max="4822" width="15.77734375" bestFit="1" customWidth="1"/>
    <col min="4823" max="4823" width="13" bestFit="1" customWidth="1"/>
    <col min="4824" max="4824" width="15.77734375" bestFit="1" customWidth="1"/>
    <col min="4825" max="4825" width="13" bestFit="1" customWidth="1"/>
    <col min="4826" max="4826" width="15.77734375" bestFit="1" customWidth="1"/>
    <col min="4827" max="4827" width="13" bestFit="1" customWidth="1"/>
    <col min="4828" max="4828" width="15.77734375" bestFit="1" customWidth="1"/>
    <col min="4829" max="4829" width="13" bestFit="1" customWidth="1"/>
    <col min="4830" max="4830" width="15.77734375" bestFit="1" customWidth="1"/>
    <col min="4831" max="4831" width="13" bestFit="1" customWidth="1"/>
    <col min="4832" max="4832" width="15.77734375" bestFit="1" customWidth="1"/>
    <col min="4833" max="4833" width="13" bestFit="1" customWidth="1"/>
    <col min="4834" max="4834" width="15.77734375" bestFit="1" customWidth="1"/>
    <col min="4835" max="4835" width="13" bestFit="1" customWidth="1"/>
    <col min="4836" max="4836" width="15.77734375" bestFit="1" customWidth="1"/>
    <col min="4837" max="4837" width="13" bestFit="1" customWidth="1"/>
    <col min="4838" max="4838" width="15.77734375" bestFit="1" customWidth="1"/>
    <col min="4839" max="4839" width="13" bestFit="1" customWidth="1"/>
    <col min="4840" max="4840" width="15.77734375" bestFit="1" customWidth="1"/>
    <col min="4841" max="4841" width="13" bestFit="1" customWidth="1"/>
    <col min="4842" max="4842" width="15.77734375" bestFit="1" customWidth="1"/>
    <col min="4843" max="4843" width="13" bestFit="1" customWidth="1"/>
    <col min="4844" max="4844" width="15.77734375" bestFit="1" customWidth="1"/>
    <col min="4845" max="4845" width="13" bestFit="1" customWidth="1"/>
    <col min="4846" max="4846" width="15.77734375" bestFit="1" customWidth="1"/>
    <col min="4847" max="4847" width="13" bestFit="1" customWidth="1"/>
    <col min="4848" max="4848" width="15.77734375" bestFit="1" customWidth="1"/>
    <col min="4849" max="4849" width="13" bestFit="1" customWidth="1"/>
    <col min="4850" max="4850" width="15.77734375" bestFit="1" customWidth="1"/>
    <col min="4851" max="4851" width="13" bestFit="1" customWidth="1"/>
    <col min="4852" max="4852" width="15.77734375" bestFit="1" customWidth="1"/>
    <col min="4853" max="4853" width="13" bestFit="1" customWidth="1"/>
    <col min="4854" max="4854" width="15.77734375" bestFit="1" customWidth="1"/>
    <col min="4855" max="4855" width="13" bestFit="1" customWidth="1"/>
    <col min="4856" max="4856" width="15.77734375" bestFit="1" customWidth="1"/>
    <col min="4857" max="4857" width="13" bestFit="1" customWidth="1"/>
    <col min="4858" max="4858" width="15.77734375" bestFit="1" customWidth="1"/>
    <col min="4859" max="4859" width="13" bestFit="1" customWidth="1"/>
    <col min="4860" max="4860" width="15.77734375" bestFit="1" customWidth="1"/>
    <col min="4861" max="4861" width="13" bestFit="1" customWidth="1"/>
    <col min="4862" max="4862" width="15.77734375" bestFit="1" customWidth="1"/>
    <col min="4863" max="4863" width="13" bestFit="1" customWidth="1"/>
    <col min="4864" max="4864" width="15.77734375" bestFit="1" customWidth="1"/>
    <col min="4865" max="4865" width="13" bestFit="1" customWidth="1"/>
    <col min="4866" max="4866" width="15.77734375" bestFit="1" customWidth="1"/>
    <col min="4867" max="4867" width="13" bestFit="1" customWidth="1"/>
    <col min="4868" max="4868" width="15.77734375" bestFit="1" customWidth="1"/>
    <col min="4869" max="4869" width="13" bestFit="1" customWidth="1"/>
    <col min="4870" max="4870" width="15.77734375" bestFit="1" customWidth="1"/>
    <col min="4871" max="4871" width="13" bestFit="1" customWidth="1"/>
    <col min="4872" max="4872" width="15.77734375" bestFit="1" customWidth="1"/>
    <col min="4873" max="4873" width="13" bestFit="1" customWidth="1"/>
    <col min="4874" max="4874" width="15.77734375" bestFit="1" customWidth="1"/>
    <col min="4875" max="4875" width="13" bestFit="1" customWidth="1"/>
    <col min="4876" max="4876" width="15.77734375" bestFit="1" customWidth="1"/>
    <col min="4877" max="4877" width="13" bestFit="1" customWidth="1"/>
    <col min="4878" max="4878" width="15.77734375" bestFit="1" customWidth="1"/>
    <col min="4879" max="4879" width="13" bestFit="1" customWidth="1"/>
    <col min="4880" max="4880" width="15.77734375" bestFit="1" customWidth="1"/>
    <col min="4881" max="4881" width="13" bestFit="1" customWidth="1"/>
    <col min="4882" max="4882" width="15.77734375" bestFit="1" customWidth="1"/>
    <col min="4883" max="4883" width="13" bestFit="1" customWidth="1"/>
    <col min="4884" max="4884" width="15.77734375" bestFit="1" customWidth="1"/>
    <col min="4885" max="4885" width="13" bestFit="1" customWidth="1"/>
    <col min="4886" max="4886" width="15.77734375" bestFit="1" customWidth="1"/>
    <col min="4887" max="4887" width="13" bestFit="1" customWidth="1"/>
    <col min="4888" max="4888" width="15.77734375" bestFit="1" customWidth="1"/>
    <col min="4889" max="4889" width="13" bestFit="1" customWidth="1"/>
    <col min="4890" max="4890" width="15.77734375" bestFit="1" customWidth="1"/>
    <col min="4891" max="4891" width="13" bestFit="1" customWidth="1"/>
    <col min="4892" max="4892" width="15.77734375" bestFit="1" customWidth="1"/>
    <col min="4893" max="4893" width="13" bestFit="1" customWidth="1"/>
    <col min="4894" max="4894" width="15.77734375" bestFit="1" customWidth="1"/>
    <col min="4895" max="4895" width="13" bestFit="1" customWidth="1"/>
    <col min="4896" max="4896" width="15.77734375" bestFit="1" customWidth="1"/>
    <col min="4897" max="4897" width="13" bestFit="1" customWidth="1"/>
    <col min="4898" max="4898" width="15.77734375" bestFit="1" customWidth="1"/>
    <col min="4899" max="4899" width="13" bestFit="1" customWidth="1"/>
    <col min="4900" max="4900" width="15.77734375" bestFit="1" customWidth="1"/>
    <col min="4901" max="4901" width="13" bestFit="1" customWidth="1"/>
    <col min="4902" max="4902" width="15.77734375" bestFit="1" customWidth="1"/>
    <col min="4903" max="4903" width="13" bestFit="1" customWidth="1"/>
    <col min="4904" max="4904" width="15.77734375" bestFit="1" customWidth="1"/>
    <col min="4905" max="4905" width="13" bestFit="1" customWidth="1"/>
    <col min="4906" max="4906" width="15.77734375" bestFit="1" customWidth="1"/>
    <col min="4907" max="4907" width="13" bestFit="1" customWidth="1"/>
    <col min="4908" max="4908" width="15.77734375" bestFit="1" customWidth="1"/>
    <col min="4909" max="4909" width="13" bestFit="1" customWidth="1"/>
    <col min="4910" max="4910" width="15.77734375" bestFit="1" customWidth="1"/>
    <col min="4911" max="4911" width="13" bestFit="1" customWidth="1"/>
    <col min="4912" max="4912" width="15.77734375" bestFit="1" customWidth="1"/>
    <col min="4913" max="4913" width="13" bestFit="1" customWidth="1"/>
    <col min="4914" max="4914" width="15.77734375" bestFit="1" customWidth="1"/>
    <col min="4915" max="4915" width="13" bestFit="1" customWidth="1"/>
    <col min="4916" max="4916" width="15.77734375" bestFit="1" customWidth="1"/>
    <col min="4917" max="4917" width="13" bestFit="1" customWidth="1"/>
    <col min="4918" max="4918" width="15.77734375" bestFit="1" customWidth="1"/>
    <col min="4919" max="4919" width="13" bestFit="1" customWidth="1"/>
    <col min="4920" max="4920" width="15.77734375" bestFit="1" customWidth="1"/>
    <col min="4921" max="4921" width="13" bestFit="1" customWidth="1"/>
    <col min="4922" max="4922" width="15.77734375" bestFit="1" customWidth="1"/>
    <col min="4923" max="4923" width="13" bestFit="1" customWidth="1"/>
    <col min="4924" max="4924" width="15.77734375" bestFit="1" customWidth="1"/>
    <col min="4925" max="4925" width="13" bestFit="1" customWidth="1"/>
    <col min="4926" max="4926" width="15.77734375" bestFit="1" customWidth="1"/>
    <col min="4927" max="4927" width="13" bestFit="1" customWidth="1"/>
    <col min="4928" max="4928" width="15.77734375" bestFit="1" customWidth="1"/>
    <col min="4929" max="4929" width="13" bestFit="1" customWidth="1"/>
    <col min="4930" max="4930" width="15.77734375" bestFit="1" customWidth="1"/>
    <col min="4931" max="4931" width="13" bestFit="1" customWidth="1"/>
    <col min="4932" max="4932" width="15.77734375" bestFit="1" customWidth="1"/>
    <col min="4933" max="4933" width="13" bestFit="1" customWidth="1"/>
    <col min="4934" max="4934" width="15.77734375" bestFit="1" customWidth="1"/>
    <col min="4935" max="4935" width="13" bestFit="1" customWidth="1"/>
    <col min="4936" max="4936" width="15.77734375" bestFit="1" customWidth="1"/>
    <col min="4937" max="4937" width="13" bestFit="1" customWidth="1"/>
    <col min="4938" max="4938" width="15.77734375" bestFit="1" customWidth="1"/>
    <col min="4939" max="4939" width="13" bestFit="1" customWidth="1"/>
    <col min="4940" max="4940" width="15.77734375" bestFit="1" customWidth="1"/>
    <col min="4941" max="4941" width="13" bestFit="1" customWidth="1"/>
    <col min="4942" max="4942" width="15.77734375" bestFit="1" customWidth="1"/>
    <col min="4943" max="4943" width="13" bestFit="1" customWidth="1"/>
    <col min="4944" max="4944" width="15.77734375" bestFit="1" customWidth="1"/>
    <col min="4945" max="4945" width="13" bestFit="1" customWidth="1"/>
    <col min="4946" max="4946" width="15.77734375" bestFit="1" customWidth="1"/>
    <col min="4947" max="4947" width="13" bestFit="1" customWidth="1"/>
    <col min="4948" max="4948" width="15.77734375" bestFit="1" customWidth="1"/>
    <col min="4949" max="4949" width="13" bestFit="1" customWidth="1"/>
    <col min="4950" max="4950" width="15.77734375" bestFit="1" customWidth="1"/>
    <col min="4951" max="4951" width="13" bestFit="1" customWidth="1"/>
    <col min="4952" max="4952" width="15.77734375" bestFit="1" customWidth="1"/>
    <col min="4953" max="4953" width="13" bestFit="1" customWidth="1"/>
    <col min="4954" max="4954" width="15.77734375" bestFit="1" customWidth="1"/>
    <col min="4955" max="4955" width="13" bestFit="1" customWidth="1"/>
    <col min="4956" max="4956" width="15.77734375" bestFit="1" customWidth="1"/>
    <col min="4957" max="4957" width="13" bestFit="1" customWidth="1"/>
    <col min="4958" max="4958" width="15.77734375" bestFit="1" customWidth="1"/>
    <col min="4959" max="4959" width="13" bestFit="1" customWidth="1"/>
    <col min="4960" max="4960" width="15.77734375" bestFit="1" customWidth="1"/>
    <col min="4961" max="4961" width="13" bestFit="1" customWidth="1"/>
    <col min="4962" max="4962" width="15.77734375" bestFit="1" customWidth="1"/>
    <col min="4963" max="4963" width="13" bestFit="1" customWidth="1"/>
    <col min="4964" max="4964" width="15.77734375" bestFit="1" customWidth="1"/>
    <col min="4965" max="4965" width="13" bestFit="1" customWidth="1"/>
    <col min="4966" max="4966" width="15.77734375" bestFit="1" customWidth="1"/>
    <col min="4967" max="4967" width="13" bestFit="1" customWidth="1"/>
    <col min="4968" max="4968" width="15.77734375" bestFit="1" customWidth="1"/>
    <col min="4969" max="4969" width="13" bestFit="1" customWidth="1"/>
    <col min="4970" max="4970" width="15.77734375" bestFit="1" customWidth="1"/>
    <col min="4971" max="4971" width="13" bestFit="1" customWidth="1"/>
    <col min="4972" max="4972" width="15.77734375" bestFit="1" customWidth="1"/>
    <col min="4973" max="4973" width="13" bestFit="1" customWidth="1"/>
    <col min="4974" max="4974" width="15.77734375" bestFit="1" customWidth="1"/>
    <col min="4975" max="4975" width="13" bestFit="1" customWidth="1"/>
    <col min="4976" max="4976" width="15.77734375" bestFit="1" customWidth="1"/>
    <col min="4977" max="4977" width="13" bestFit="1" customWidth="1"/>
    <col min="4978" max="4978" width="15.77734375" bestFit="1" customWidth="1"/>
    <col min="4979" max="4979" width="13" bestFit="1" customWidth="1"/>
    <col min="4980" max="4980" width="15.77734375" bestFit="1" customWidth="1"/>
    <col min="4981" max="4981" width="13" bestFit="1" customWidth="1"/>
    <col min="4982" max="4982" width="15.77734375" bestFit="1" customWidth="1"/>
    <col min="4983" max="4983" width="13" bestFit="1" customWidth="1"/>
    <col min="4984" max="4984" width="15.77734375" bestFit="1" customWidth="1"/>
    <col min="4985" max="4985" width="13" bestFit="1" customWidth="1"/>
    <col min="4986" max="4986" width="15.77734375" bestFit="1" customWidth="1"/>
    <col min="4987" max="4987" width="13" bestFit="1" customWidth="1"/>
    <col min="4988" max="4988" width="15.77734375" bestFit="1" customWidth="1"/>
    <col min="4989" max="4989" width="13" bestFit="1" customWidth="1"/>
    <col min="4990" max="4990" width="15.77734375" bestFit="1" customWidth="1"/>
    <col min="4991" max="4991" width="13" bestFit="1" customWidth="1"/>
    <col min="4992" max="4992" width="15.77734375" bestFit="1" customWidth="1"/>
    <col min="4993" max="4993" width="13" bestFit="1" customWidth="1"/>
    <col min="4994" max="4994" width="15.77734375" bestFit="1" customWidth="1"/>
    <col min="4995" max="4995" width="13" bestFit="1" customWidth="1"/>
    <col min="4996" max="4996" width="15.77734375" bestFit="1" customWidth="1"/>
    <col min="4997" max="4997" width="13" bestFit="1" customWidth="1"/>
    <col min="4998" max="4998" width="15.77734375" bestFit="1" customWidth="1"/>
    <col min="4999" max="4999" width="13" bestFit="1" customWidth="1"/>
    <col min="5000" max="5000" width="15.77734375" bestFit="1" customWidth="1"/>
    <col min="5001" max="5001" width="13" bestFit="1" customWidth="1"/>
    <col min="5002" max="5002" width="15.77734375" bestFit="1" customWidth="1"/>
    <col min="5003" max="5003" width="13" bestFit="1" customWidth="1"/>
    <col min="5004" max="5004" width="15.77734375" bestFit="1" customWidth="1"/>
    <col min="5005" max="5005" width="13" bestFit="1" customWidth="1"/>
    <col min="5006" max="5006" width="15.77734375" bestFit="1" customWidth="1"/>
    <col min="5007" max="5007" width="13" bestFit="1" customWidth="1"/>
    <col min="5008" max="5008" width="15.77734375" bestFit="1" customWidth="1"/>
    <col min="5009" max="5009" width="13" bestFit="1" customWidth="1"/>
    <col min="5010" max="5010" width="15.77734375" bestFit="1" customWidth="1"/>
    <col min="5011" max="5011" width="13" bestFit="1" customWidth="1"/>
    <col min="5012" max="5012" width="15.77734375" bestFit="1" customWidth="1"/>
    <col min="5013" max="5013" width="13" bestFit="1" customWidth="1"/>
    <col min="5014" max="5014" width="15.77734375" bestFit="1" customWidth="1"/>
    <col min="5015" max="5015" width="13" bestFit="1" customWidth="1"/>
    <col min="5016" max="5016" width="15.77734375" bestFit="1" customWidth="1"/>
    <col min="5017" max="5017" width="13" bestFit="1" customWidth="1"/>
    <col min="5018" max="5018" width="15.77734375" bestFit="1" customWidth="1"/>
    <col min="5019" max="5019" width="13" bestFit="1" customWidth="1"/>
    <col min="5020" max="5020" width="15.77734375" bestFit="1" customWidth="1"/>
    <col min="5021" max="5021" width="13" bestFit="1" customWidth="1"/>
    <col min="5022" max="5022" width="15.77734375" bestFit="1" customWidth="1"/>
    <col min="5023" max="5023" width="13" bestFit="1" customWidth="1"/>
    <col min="5024" max="5024" width="15.77734375" bestFit="1" customWidth="1"/>
    <col min="5025" max="5025" width="13" bestFit="1" customWidth="1"/>
    <col min="5026" max="5026" width="15.77734375" bestFit="1" customWidth="1"/>
    <col min="5027" max="5027" width="13" bestFit="1" customWidth="1"/>
    <col min="5028" max="5028" width="15.77734375" bestFit="1" customWidth="1"/>
    <col min="5029" max="5029" width="13" bestFit="1" customWidth="1"/>
    <col min="5030" max="5030" width="15.77734375" bestFit="1" customWidth="1"/>
    <col min="5031" max="5031" width="13" bestFit="1" customWidth="1"/>
    <col min="5032" max="5032" width="15.77734375" bestFit="1" customWidth="1"/>
    <col min="5033" max="5033" width="13" bestFit="1" customWidth="1"/>
    <col min="5034" max="5034" width="15.77734375" bestFit="1" customWidth="1"/>
    <col min="5035" max="5035" width="13" bestFit="1" customWidth="1"/>
    <col min="5036" max="5036" width="15.77734375" bestFit="1" customWidth="1"/>
    <col min="5037" max="5037" width="13" bestFit="1" customWidth="1"/>
    <col min="5038" max="5038" width="15.77734375" bestFit="1" customWidth="1"/>
    <col min="5039" max="5039" width="13" bestFit="1" customWidth="1"/>
    <col min="5040" max="5040" width="15.77734375" bestFit="1" customWidth="1"/>
    <col min="5041" max="5041" width="13" bestFit="1" customWidth="1"/>
    <col min="5042" max="5042" width="15.77734375" bestFit="1" customWidth="1"/>
    <col min="5043" max="5043" width="13" bestFit="1" customWidth="1"/>
    <col min="5044" max="5044" width="15.77734375" bestFit="1" customWidth="1"/>
    <col min="5045" max="5045" width="13" bestFit="1" customWidth="1"/>
    <col min="5046" max="5046" width="15.77734375" bestFit="1" customWidth="1"/>
    <col min="5047" max="5047" width="13" bestFit="1" customWidth="1"/>
    <col min="5048" max="5048" width="15.77734375" bestFit="1" customWidth="1"/>
    <col min="5049" max="5049" width="13" bestFit="1" customWidth="1"/>
    <col min="5050" max="5050" width="15.77734375" bestFit="1" customWidth="1"/>
    <col min="5051" max="5051" width="13" bestFit="1" customWidth="1"/>
    <col min="5052" max="5052" width="15.77734375" bestFit="1" customWidth="1"/>
    <col min="5053" max="5053" width="13" bestFit="1" customWidth="1"/>
    <col min="5054" max="5054" width="15.77734375" bestFit="1" customWidth="1"/>
    <col min="5055" max="5055" width="13" bestFit="1" customWidth="1"/>
    <col min="5056" max="5056" width="15.77734375" bestFit="1" customWidth="1"/>
    <col min="5057" max="5057" width="13" bestFit="1" customWidth="1"/>
    <col min="5058" max="5058" width="15.77734375" bestFit="1" customWidth="1"/>
    <col min="5059" max="5059" width="13" bestFit="1" customWidth="1"/>
    <col min="5060" max="5060" width="15.77734375" bestFit="1" customWidth="1"/>
    <col min="5061" max="5061" width="13" bestFit="1" customWidth="1"/>
    <col min="5062" max="5062" width="15.77734375" bestFit="1" customWidth="1"/>
    <col min="5063" max="5063" width="13" bestFit="1" customWidth="1"/>
    <col min="5064" max="5064" width="15.77734375" bestFit="1" customWidth="1"/>
    <col min="5065" max="5065" width="13" bestFit="1" customWidth="1"/>
    <col min="5066" max="5066" width="15.77734375" bestFit="1" customWidth="1"/>
    <col min="5067" max="5067" width="13" bestFit="1" customWidth="1"/>
    <col min="5068" max="5068" width="15.77734375" bestFit="1" customWidth="1"/>
    <col min="5069" max="5069" width="13" bestFit="1" customWidth="1"/>
    <col min="5070" max="5070" width="15.77734375" bestFit="1" customWidth="1"/>
    <col min="5071" max="5071" width="13" bestFit="1" customWidth="1"/>
    <col min="5072" max="5072" width="15.77734375" bestFit="1" customWidth="1"/>
    <col min="5073" max="5073" width="13" bestFit="1" customWidth="1"/>
    <col min="5074" max="5074" width="15.77734375" bestFit="1" customWidth="1"/>
    <col min="5075" max="5075" width="13" bestFit="1" customWidth="1"/>
    <col min="5076" max="5076" width="15.77734375" bestFit="1" customWidth="1"/>
    <col min="5077" max="5077" width="13" bestFit="1" customWidth="1"/>
    <col min="5078" max="5078" width="15.77734375" bestFit="1" customWidth="1"/>
    <col min="5079" max="5079" width="13" bestFit="1" customWidth="1"/>
    <col min="5080" max="5080" width="15.77734375" bestFit="1" customWidth="1"/>
    <col min="5081" max="5081" width="13" bestFit="1" customWidth="1"/>
    <col min="5082" max="5082" width="15.77734375" bestFit="1" customWidth="1"/>
    <col min="5083" max="5083" width="13" bestFit="1" customWidth="1"/>
    <col min="5084" max="5084" width="15.77734375" bestFit="1" customWidth="1"/>
    <col min="5085" max="5085" width="13" bestFit="1" customWidth="1"/>
    <col min="5086" max="5086" width="15.77734375" bestFit="1" customWidth="1"/>
    <col min="5087" max="5087" width="13" bestFit="1" customWidth="1"/>
    <col min="5088" max="5088" width="15.77734375" bestFit="1" customWidth="1"/>
    <col min="5089" max="5089" width="13" bestFit="1" customWidth="1"/>
    <col min="5090" max="5090" width="15.77734375" bestFit="1" customWidth="1"/>
    <col min="5091" max="5091" width="13" bestFit="1" customWidth="1"/>
    <col min="5092" max="5092" width="15.77734375" bestFit="1" customWidth="1"/>
    <col min="5093" max="5093" width="13" bestFit="1" customWidth="1"/>
    <col min="5094" max="5094" width="15.77734375" bestFit="1" customWidth="1"/>
    <col min="5095" max="5095" width="13" bestFit="1" customWidth="1"/>
    <col min="5096" max="5096" width="15.77734375" bestFit="1" customWidth="1"/>
    <col min="5097" max="5097" width="13" bestFit="1" customWidth="1"/>
    <col min="5098" max="5098" width="15.77734375" bestFit="1" customWidth="1"/>
    <col min="5099" max="5099" width="13" bestFit="1" customWidth="1"/>
    <col min="5100" max="5100" width="15.77734375" bestFit="1" customWidth="1"/>
    <col min="5101" max="5101" width="13" bestFit="1" customWidth="1"/>
    <col min="5102" max="5102" width="15.77734375" bestFit="1" customWidth="1"/>
    <col min="5103" max="5103" width="13" bestFit="1" customWidth="1"/>
    <col min="5104" max="5104" width="15.77734375" bestFit="1" customWidth="1"/>
    <col min="5105" max="5105" width="13" bestFit="1" customWidth="1"/>
    <col min="5106" max="5106" width="15.77734375" bestFit="1" customWidth="1"/>
    <col min="5107" max="5107" width="13" bestFit="1" customWidth="1"/>
    <col min="5108" max="5108" width="15.77734375" bestFit="1" customWidth="1"/>
    <col min="5109" max="5109" width="13" bestFit="1" customWidth="1"/>
    <col min="5110" max="5110" width="15.77734375" bestFit="1" customWidth="1"/>
    <col min="5111" max="5111" width="13" bestFit="1" customWidth="1"/>
    <col min="5112" max="5112" width="15.77734375" bestFit="1" customWidth="1"/>
    <col min="5113" max="5113" width="13" bestFit="1" customWidth="1"/>
    <col min="5114" max="5114" width="15.77734375" bestFit="1" customWidth="1"/>
    <col min="5115" max="5115" width="13" bestFit="1" customWidth="1"/>
    <col min="5116" max="5116" width="15.77734375" bestFit="1" customWidth="1"/>
    <col min="5117" max="5117" width="13" bestFit="1" customWidth="1"/>
    <col min="5118" max="5118" width="15.77734375" bestFit="1" customWidth="1"/>
    <col min="5119" max="5119" width="13" bestFit="1" customWidth="1"/>
    <col min="5120" max="5120" width="15.77734375" bestFit="1" customWidth="1"/>
    <col min="5121" max="5121" width="13" bestFit="1" customWidth="1"/>
    <col min="5122" max="5122" width="15.77734375" bestFit="1" customWidth="1"/>
    <col min="5123" max="5123" width="13" bestFit="1" customWidth="1"/>
    <col min="5124" max="5124" width="15.77734375" bestFit="1" customWidth="1"/>
    <col min="5125" max="5125" width="13" bestFit="1" customWidth="1"/>
    <col min="5126" max="5126" width="15.77734375" bestFit="1" customWidth="1"/>
    <col min="5127" max="5127" width="13" bestFit="1" customWidth="1"/>
    <col min="5128" max="5128" width="15.77734375" bestFit="1" customWidth="1"/>
    <col min="5129" max="5129" width="13" bestFit="1" customWidth="1"/>
    <col min="5130" max="5130" width="15.77734375" bestFit="1" customWidth="1"/>
    <col min="5131" max="5131" width="13" bestFit="1" customWidth="1"/>
    <col min="5132" max="5132" width="15.77734375" bestFit="1" customWidth="1"/>
    <col min="5133" max="5133" width="13" bestFit="1" customWidth="1"/>
    <col min="5134" max="5134" width="15.77734375" bestFit="1" customWidth="1"/>
    <col min="5135" max="5135" width="13" bestFit="1" customWidth="1"/>
    <col min="5136" max="5136" width="15.77734375" bestFit="1" customWidth="1"/>
    <col min="5137" max="5137" width="13" bestFit="1" customWidth="1"/>
    <col min="5138" max="5138" width="15.77734375" bestFit="1" customWidth="1"/>
    <col min="5139" max="5139" width="13" bestFit="1" customWidth="1"/>
    <col min="5140" max="5140" width="15.77734375" bestFit="1" customWidth="1"/>
    <col min="5141" max="5141" width="13" bestFit="1" customWidth="1"/>
    <col min="5142" max="5142" width="15.77734375" bestFit="1" customWidth="1"/>
    <col min="5143" max="5143" width="13" bestFit="1" customWidth="1"/>
    <col min="5144" max="5144" width="15.77734375" bestFit="1" customWidth="1"/>
    <col min="5145" max="5145" width="13" bestFit="1" customWidth="1"/>
    <col min="5146" max="5146" width="15.77734375" bestFit="1" customWidth="1"/>
    <col min="5147" max="5147" width="13" bestFit="1" customWidth="1"/>
    <col min="5148" max="5148" width="15.77734375" bestFit="1" customWidth="1"/>
    <col min="5149" max="5149" width="13" bestFit="1" customWidth="1"/>
    <col min="5150" max="5150" width="15.77734375" bestFit="1" customWidth="1"/>
    <col min="5151" max="5151" width="13" bestFit="1" customWidth="1"/>
    <col min="5152" max="5152" width="15.77734375" bestFit="1" customWidth="1"/>
    <col min="5153" max="5153" width="13" bestFit="1" customWidth="1"/>
    <col min="5154" max="5154" width="15.77734375" bestFit="1" customWidth="1"/>
    <col min="5155" max="5155" width="13" bestFit="1" customWidth="1"/>
    <col min="5156" max="5156" width="15.77734375" bestFit="1" customWidth="1"/>
    <col min="5157" max="5157" width="13" bestFit="1" customWidth="1"/>
    <col min="5158" max="5158" width="15.77734375" bestFit="1" customWidth="1"/>
    <col min="5159" max="5159" width="13" bestFit="1" customWidth="1"/>
    <col min="5160" max="5160" width="15.77734375" bestFit="1" customWidth="1"/>
    <col min="5161" max="5161" width="13" bestFit="1" customWidth="1"/>
    <col min="5162" max="5162" width="15.77734375" bestFit="1" customWidth="1"/>
    <col min="5163" max="5163" width="13" bestFit="1" customWidth="1"/>
    <col min="5164" max="5164" width="15.77734375" bestFit="1" customWidth="1"/>
    <col min="5165" max="5165" width="13" bestFit="1" customWidth="1"/>
    <col min="5166" max="5166" width="15.77734375" bestFit="1" customWidth="1"/>
    <col min="5167" max="5167" width="13" bestFit="1" customWidth="1"/>
    <col min="5168" max="5168" width="15.77734375" bestFit="1" customWidth="1"/>
    <col min="5169" max="5169" width="13" bestFit="1" customWidth="1"/>
    <col min="5170" max="5170" width="15.77734375" bestFit="1" customWidth="1"/>
    <col min="5171" max="5171" width="13" bestFit="1" customWidth="1"/>
    <col min="5172" max="5172" width="15.77734375" bestFit="1" customWidth="1"/>
    <col min="5173" max="5173" width="13" bestFit="1" customWidth="1"/>
    <col min="5174" max="5174" width="15.77734375" bestFit="1" customWidth="1"/>
    <col min="5175" max="5175" width="13" bestFit="1" customWidth="1"/>
    <col min="5176" max="5176" width="15.77734375" bestFit="1" customWidth="1"/>
    <col min="5177" max="5177" width="13" bestFit="1" customWidth="1"/>
    <col min="5178" max="5178" width="15.77734375" bestFit="1" customWidth="1"/>
    <col min="5179" max="5179" width="13" bestFit="1" customWidth="1"/>
    <col min="5180" max="5180" width="15.77734375" bestFit="1" customWidth="1"/>
    <col min="5181" max="5181" width="13" bestFit="1" customWidth="1"/>
    <col min="5182" max="5182" width="15.77734375" bestFit="1" customWidth="1"/>
    <col min="5183" max="5183" width="13" bestFit="1" customWidth="1"/>
    <col min="5184" max="5184" width="15.77734375" bestFit="1" customWidth="1"/>
    <col min="5185" max="5185" width="13" bestFit="1" customWidth="1"/>
    <col min="5186" max="5186" width="15.77734375" bestFit="1" customWidth="1"/>
    <col min="5187" max="5187" width="13" bestFit="1" customWidth="1"/>
    <col min="5188" max="5188" width="15.77734375" bestFit="1" customWidth="1"/>
    <col min="5189" max="5189" width="13" bestFit="1" customWidth="1"/>
    <col min="5190" max="5190" width="15.77734375" bestFit="1" customWidth="1"/>
    <col min="5191" max="5191" width="13" bestFit="1" customWidth="1"/>
    <col min="5192" max="5192" width="15.77734375" bestFit="1" customWidth="1"/>
    <col min="5193" max="5193" width="13" bestFit="1" customWidth="1"/>
    <col min="5194" max="5194" width="15.77734375" bestFit="1" customWidth="1"/>
    <col min="5195" max="5195" width="13" bestFit="1" customWidth="1"/>
    <col min="5196" max="5196" width="15.77734375" bestFit="1" customWidth="1"/>
    <col min="5197" max="5197" width="13" bestFit="1" customWidth="1"/>
    <col min="5198" max="5198" width="15.77734375" bestFit="1" customWidth="1"/>
    <col min="5199" max="5199" width="13" bestFit="1" customWidth="1"/>
    <col min="5200" max="5200" width="15.77734375" bestFit="1" customWidth="1"/>
    <col min="5201" max="5201" width="13" bestFit="1" customWidth="1"/>
    <col min="5202" max="5202" width="15.77734375" bestFit="1" customWidth="1"/>
    <col min="5203" max="5203" width="13" bestFit="1" customWidth="1"/>
    <col min="5204" max="5204" width="15.77734375" bestFit="1" customWidth="1"/>
    <col min="5205" max="5205" width="13" bestFit="1" customWidth="1"/>
    <col min="5206" max="5206" width="15.77734375" bestFit="1" customWidth="1"/>
    <col min="5207" max="5207" width="13" bestFit="1" customWidth="1"/>
    <col min="5208" max="5208" width="15.77734375" bestFit="1" customWidth="1"/>
    <col min="5209" max="5209" width="13" bestFit="1" customWidth="1"/>
    <col min="5210" max="5210" width="15.77734375" bestFit="1" customWidth="1"/>
    <col min="5211" max="5211" width="13" bestFit="1" customWidth="1"/>
    <col min="5212" max="5212" width="15.77734375" bestFit="1" customWidth="1"/>
    <col min="5213" max="5213" width="13" bestFit="1" customWidth="1"/>
    <col min="5214" max="5214" width="15.77734375" bestFit="1" customWidth="1"/>
    <col min="5215" max="5215" width="13" bestFit="1" customWidth="1"/>
    <col min="5216" max="5216" width="15.77734375" bestFit="1" customWidth="1"/>
    <col min="5217" max="5217" width="13" bestFit="1" customWidth="1"/>
    <col min="5218" max="5218" width="15.77734375" bestFit="1" customWidth="1"/>
    <col min="5219" max="5219" width="13" bestFit="1" customWidth="1"/>
    <col min="5220" max="5220" width="15.77734375" bestFit="1" customWidth="1"/>
    <col min="5221" max="5221" width="13" bestFit="1" customWidth="1"/>
    <col min="5222" max="5222" width="15.77734375" bestFit="1" customWidth="1"/>
    <col min="5223" max="5223" width="13" bestFit="1" customWidth="1"/>
    <col min="5224" max="5224" width="15.77734375" bestFit="1" customWidth="1"/>
    <col min="5225" max="5225" width="13" bestFit="1" customWidth="1"/>
    <col min="5226" max="5226" width="15.77734375" bestFit="1" customWidth="1"/>
    <col min="5227" max="5227" width="13" bestFit="1" customWidth="1"/>
    <col min="5228" max="5228" width="15.77734375" bestFit="1" customWidth="1"/>
    <col min="5229" max="5229" width="13" bestFit="1" customWidth="1"/>
    <col min="5230" max="5230" width="15.77734375" bestFit="1" customWidth="1"/>
    <col min="5231" max="5231" width="13" bestFit="1" customWidth="1"/>
    <col min="5232" max="5232" width="15.77734375" bestFit="1" customWidth="1"/>
    <col min="5233" max="5233" width="13" bestFit="1" customWidth="1"/>
    <col min="5234" max="5234" width="15.77734375" bestFit="1" customWidth="1"/>
    <col min="5235" max="5235" width="13" bestFit="1" customWidth="1"/>
    <col min="5236" max="5236" width="15.77734375" bestFit="1" customWidth="1"/>
    <col min="5237" max="5237" width="13" bestFit="1" customWidth="1"/>
    <col min="5238" max="5238" width="15.77734375" bestFit="1" customWidth="1"/>
    <col min="5239" max="5239" width="13" bestFit="1" customWidth="1"/>
    <col min="5240" max="5240" width="15.77734375" bestFit="1" customWidth="1"/>
    <col min="5241" max="5241" width="13" bestFit="1" customWidth="1"/>
    <col min="5242" max="5242" width="15.77734375" bestFit="1" customWidth="1"/>
    <col min="5243" max="5243" width="13" bestFit="1" customWidth="1"/>
    <col min="5244" max="5244" width="15.77734375" bestFit="1" customWidth="1"/>
    <col min="5245" max="5245" width="13" bestFit="1" customWidth="1"/>
    <col min="5246" max="5246" width="15.77734375" bestFit="1" customWidth="1"/>
    <col min="5247" max="5247" width="13" bestFit="1" customWidth="1"/>
    <col min="5248" max="5248" width="15.77734375" bestFit="1" customWidth="1"/>
    <col min="5249" max="5249" width="13" bestFit="1" customWidth="1"/>
    <col min="5250" max="5250" width="15.77734375" bestFit="1" customWidth="1"/>
    <col min="5251" max="5251" width="13" bestFit="1" customWidth="1"/>
    <col min="5252" max="5252" width="15.77734375" bestFit="1" customWidth="1"/>
    <col min="5253" max="5253" width="13" bestFit="1" customWidth="1"/>
    <col min="5254" max="5254" width="15.77734375" bestFit="1" customWidth="1"/>
    <col min="5255" max="5255" width="13" bestFit="1" customWidth="1"/>
    <col min="5256" max="5256" width="15.77734375" bestFit="1" customWidth="1"/>
    <col min="5257" max="5257" width="13" bestFit="1" customWidth="1"/>
    <col min="5258" max="5258" width="15.77734375" bestFit="1" customWidth="1"/>
    <col min="5259" max="5259" width="13" bestFit="1" customWidth="1"/>
    <col min="5260" max="5260" width="15.77734375" bestFit="1" customWidth="1"/>
    <col min="5261" max="5261" width="13" bestFit="1" customWidth="1"/>
    <col min="5262" max="5262" width="15.77734375" bestFit="1" customWidth="1"/>
    <col min="5263" max="5263" width="13" bestFit="1" customWidth="1"/>
    <col min="5264" max="5264" width="15.77734375" bestFit="1" customWidth="1"/>
    <col min="5265" max="5265" width="13" bestFit="1" customWidth="1"/>
    <col min="5266" max="5266" width="15.77734375" bestFit="1" customWidth="1"/>
    <col min="5267" max="5267" width="13" bestFit="1" customWidth="1"/>
    <col min="5268" max="5268" width="15.77734375" bestFit="1" customWidth="1"/>
    <col min="5269" max="5269" width="13" bestFit="1" customWidth="1"/>
    <col min="5270" max="5270" width="15.77734375" bestFit="1" customWidth="1"/>
    <col min="5271" max="5271" width="13" bestFit="1" customWidth="1"/>
    <col min="5272" max="5272" width="15.77734375" bestFit="1" customWidth="1"/>
    <col min="5273" max="5273" width="13" bestFit="1" customWidth="1"/>
    <col min="5274" max="5274" width="15.77734375" bestFit="1" customWidth="1"/>
    <col min="5275" max="5275" width="13" bestFit="1" customWidth="1"/>
    <col min="5276" max="5276" width="15.77734375" bestFit="1" customWidth="1"/>
    <col min="5277" max="5277" width="13" bestFit="1" customWidth="1"/>
    <col min="5278" max="5278" width="15.77734375" bestFit="1" customWidth="1"/>
    <col min="5279" max="5279" width="13" bestFit="1" customWidth="1"/>
    <col min="5280" max="5280" width="15.77734375" bestFit="1" customWidth="1"/>
    <col min="5281" max="5281" width="13" bestFit="1" customWidth="1"/>
    <col min="5282" max="5282" width="15.77734375" bestFit="1" customWidth="1"/>
    <col min="5283" max="5283" width="13" bestFit="1" customWidth="1"/>
    <col min="5284" max="5284" width="15.77734375" bestFit="1" customWidth="1"/>
    <col min="5285" max="5285" width="13" bestFit="1" customWidth="1"/>
    <col min="5286" max="5286" width="15.77734375" bestFit="1" customWidth="1"/>
    <col min="5287" max="5287" width="13" bestFit="1" customWidth="1"/>
    <col min="5288" max="5288" width="15.77734375" bestFit="1" customWidth="1"/>
    <col min="5289" max="5289" width="13" bestFit="1" customWidth="1"/>
    <col min="5290" max="5290" width="15.77734375" bestFit="1" customWidth="1"/>
    <col min="5291" max="5291" width="13" bestFit="1" customWidth="1"/>
    <col min="5292" max="5292" width="15.77734375" bestFit="1" customWidth="1"/>
    <col min="5293" max="5293" width="13" bestFit="1" customWidth="1"/>
    <col min="5294" max="5294" width="15.77734375" bestFit="1" customWidth="1"/>
    <col min="5295" max="5295" width="13" bestFit="1" customWidth="1"/>
    <col min="5296" max="5296" width="15.77734375" bestFit="1" customWidth="1"/>
    <col min="5297" max="5297" width="13" bestFit="1" customWidth="1"/>
    <col min="5298" max="5298" width="15.77734375" bestFit="1" customWidth="1"/>
    <col min="5299" max="5299" width="13" bestFit="1" customWidth="1"/>
    <col min="5300" max="5300" width="15.77734375" bestFit="1" customWidth="1"/>
    <col min="5301" max="5301" width="13" bestFit="1" customWidth="1"/>
    <col min="5302" max="5302" width="15.77734375" bestFit="1" customWidth="1"/>
    <col min="5303" max="5303" width="13" bestFit="1" customWidth="1"/>
    <col min="5304" max="5304" width="15.77734375" bestFit="1" customWidth="1"/>
    <col min="5305" max="5305" width="13" bestFit="1" customWidth="1"/>
    <col min="5306" max="5306" width="15.77734375" bestFit="1" customWidth="1"/>
    <col min="5307" max="5307" width="13" bestFit="1" customWidth="1"/>
    <col min="5308" max="5308" width="15.77734375" bestFit="1" customWidth="1"/>
    <col min="5309" max="5309" width="13" bestFit="1" customWidth="1"/>
    <col min="5310" max="5310" width="15.77734375" bestFit="1" customWidth="1"/>
    <col min="5311" max="5311" width="13" bestFit="1" customWidth="1"/>
    <col min="5312" max="5312" width="15.77734375" bestFit="1" customWidth="1"/>
    <col min="5313" max="5313" width="13" bestFit="1" customWidth="1"/>
    <col min="5314" max="5314" width="15.77734375" bestFit="1" customWidth="1"/>
    <col min="5315" max="5315" width="13" bestFit="1" customWidth="1"/>
    <col min="5316" max="5316" width="15.77734375" bestFit="1" customWidth="1"/>
    <col min="5317" max="5317" width="13" bestFit="1" customWidth="1"/>
    <col min="5318" max="5318" width="15.77734375" bestFit="1" customWidth="1"/>
    <col min="5319" max="5319" width="13" bestFit="1" customWidth="1"/>
    <col min="5320" max="5320" width="15.77734375" bestFit="1" customWidth="1"/>
    <col min="5321" max="5321" width="13" bestFit="1" customWidth="1"/>
    <col min="5322" max="5322" width="15.77734375" bestFit="1" customWidth="1"/>
    <col min="5323" max="5323" width="13" bestFit="1" customWidth="1"/>
    <col min="5324" max="5324" width="15.77734375" bestFit="1" customWidth="1"/>
    <col min="5325" max="5325" width="13" bestFit="1" customWidth="1"/>
    <col min="5326" max="5326" width="15.77734375" bestFit="1" customWidth="1"/>
    <col min="5327" max="5327" width="13" bestFit="1" customWidth="1"/>
    <col min="5328" max="5328" width="15.77734375" bestFit="1" customWidth="1"/>
    <col min="5329" max="5329" width="13" bestFit="1" customWidth="1"/>
    <col min="5330" max="5330" width="15.77734375" bestFit="1" customWidth="1"/>
    <col min="5331" max="5331" width="13" bestFit="1" customWidth="1"/>
    <col min="5332" max="5332" width="15.77734375" bestFit="1" customWidth="1"/>
    <col min="5333" max="5333" width="13" bestFit="1" customWidth="1"/>
    <col min="5334" max="5334" width="15.77734375" bestFit="1" customWidth="1"/>
    <col min="5335" max="5335" width="13" bestFit="1" customWidth="1"/>
    <col min="5336" max="5336" width="15.77734375" bestFit="1" customWidth="1"/>
    <col min="5337" max="5337" width="13" bestFit="1" customWidth="1"/>
    <col min="5338" max="5338" width="15.77734375" bestFit="1" customWidth="1"/>
    <col min="5339" max="5339" width="13" bestFit="1" customWidth="1"/>
    <col min="5340" max="5340" width="15.77734375" bestFit="1" customWidth="1"/>
    <col min="5341" max="5341" width="13" bestFit="1" customWidth="1"/>
    <col min="5342" max="5342" width="15.77734375" bestFit="1" customWidth="1"/>
    <col min="5343" max="5343" width="13" bestFit="1" customWidth="1"/>
    <col min="5344" max="5344" width="15.77734375" bestFit="1" customWidth="1"/>
    <col min="5345" max="5345" width="13" bestFit="1" customWidth="1"/>
    <col min="5346" max="5346" width="15.77734375" bestFit="1" customWidth="1"/>
    <col min="5347" max="5347" width="13" bestFit="1" customWidth="1"/>
    <col min="5348" max="5348" width="15.77734375" bestFit="1" customWidth="1"/>
    <col min="5349" max="5349" width="13" bestFit="1" customWidth="1"/>
    <col min="5350" max="5350" width="15.77734375" bestFit="1" customWidth="1"/>
    <col min="5351" max="5351" width="13" bestFit="1" customWidth="1"/>
    <col min="5352" max="5352" width="15.77734375" bestFit="1" customWidth="1"/>
    <col min="5353" max="5353" width="13" bestFit="1" customWidth="1"/>
    <col min="5354" max="5354" width="15.77734375" bestFit="1" customWidth="1"/>
    <col min="5355" max="5355" width="13" bestFit="1" customWidth="1"/>
    <col min="5356" max="5356" width="15.77734375" bestFit="1" customWidth="1"/>
    <col min="5357" max="5357" width="13" bestFit="1" customWidth="1"/>
    <col min="5358" max="5358" width="15.77734375" bestFit="1" customWidth="1"/>
    <col min="5359" max="5359" width="13" bestFit="1" customWidth="1"/>
    <col min="5360" max="5360" width="15.77734375" bestFit="1" customWidth="1"/>
    <col min="5361" max="5361" width="13" bestFit="1" customWidth="1"/>
    <col min="5362" max="5362" width="15.77734375" bestFit="1" customWidth="1"/>
    <col min="5363" max="5363" width="13" bestFit="1" customWidth="1"/>
    <col min="5364" max="5364" width="15.77734375" bestFit="1" customWidth="1"/>
    <col min="5365" max="5365" width="13" bestFit="1" customWidth="1"/>
    <col min="5366" max="5366" width="15.77734375" bestFit="1" customWidth="1"/>
    <col min="5367" max="5367" width="13" bestFit="1" customWidth="1"/>
    <col min="5368" max="5368" width="15.77734375" bestFit="1" customWidth="1"/>
    <col min="5369" max="5369" width="13" bestFit="1" customWidth="1"/>
    <col min="5370" max="5370" width="15.77734375" bestFit="1" customWidth="1"/>
    <col min="5371" max="5371" width="13" bestFit="1" customWidth="1"/>
    <col min="5372" max="5372" width="15.77734375" bestFit="1" customWidth="1"/>
    <col min="5373" max="5373" width="13" bestFit="1" customWidth="1"/>
    <col min="5374" max="5374" width="15.77734375" bestFit="1" customWidth="1"/>
    <col min="5375" max="5375" width="13" bestFit="1" customWidth="1"/>
    <col min="5376" max="5376" width="15.77734375" bestFit="1" customWidth="1"/>
    <col min="5377" max="5377" width="13" bestFit="1" customWidth="1"/>
    <col min="5378" max="5378" width="15.77734375" bestFit="1" customWidth="1"/>
    <col min="5379" max="5379" width="13" bestFit="1" customWidth="1"/>
    <col min="5380" max="5380" width="15.77734375" bestFit="1" customWidth="1"/>
    <col min="5381" max="5381" width="13" bestFit="1" customWidth="1"/>
    <col min="5382" max="5382" width="15.77734375" bestFit="1" customWidth="1"/>
    <col min="5383" max="5383" width="13" bestFit="1" customWidth="1"/>
    <col min="5384" max="5384" width="15.77734375" bestFit="1" customWidth="1"/>
    <col min="5385" max="5385" width="13" bestFit="1" customWidth="1"/>
    <col min="5386" max="5386" width="15.77734375" bestFit="1" customWidth="1"/>
    <col min="5387" max="5387" width="13" bestFit="1" customWidth="1"/>
    <col min="5388" max="5388" width="15.77734375" bestFit="1" customWidth="1"/>
    <col min="5389" max="5389" width="13" bestFit="1" customWidth="1"/>
    <col min="5390" max="5390" width="15.77734375" bestFit="1" customWidth="1"/>
    <col min="5391" max="5391" width="13" bestFit="1" customWidth="1"/>
    <col min="5392" max="5392" width="15.77734375" bestFit="1" customWidth="1"/>
    <col min="5393" max="5393" width="13" bestFit="1" customWidth="1"/>
    <col min="5394" max="5394" width="15.77734375" bestFit="1" customWidth="1"/>
    <col min="5395" max="5395" width="13" bestFit="1" customWidth="1"/>
    <col min="5396" max="5396" width="15.77734375" bestFit="1" customWidth="1"/>
    <col min="5397" max="5397" width="13" bestFit="1" customWidth="1"/>
    <col min="5398" max="5398" width="15.77734375" bestFit="1" customWidth="1"/>
    <col min="5399" max="5399" width="13" bestFit="1" customWidth="1"/>
    <col min="5400" max="5400" width="15.77734375" bestFit="1" customWidth="1"/>
    <col min="5401" max="5401" width="13" bestFit="1" customWidth="1"/>
    <col min="5402" max="5402" width="15.77734375" bestFit="1" customWidth="1"/>
    <col min="5403" max="5403" width="13" bestFit="1" customWidth="1"/>
    <col min="5404" max="5404" width="15.77734375" bestFit="1" customWidth="1"/>
    <col min="5405" max="5405" width="13" bestFit="1" customWidth="1"/>
    <col min="5406" max="5406" width="15.77734375" bestFit="1" customWidth="1"/>
    <col min="5407" max="5407" width="13" bestFit="1" customWidth="1"/>
    <col min="5408" max="5408" width="15.77734375" bestFit="1" customWidth="1"/>
    <col min="5409" max="5409" width="13" bestFit="1" customWidth="1"/>
    <col min="5410" max="5410" width="15.77734375" bestFit="1" customWidth="1"/>
    <col min="5411" max="5411" width="13" bestFit="1" customWidth="1"/>
    <col min="5412" max="5412" width="15.77734375" bestFit="1" customWidth="1"/>
    <col min="5413" max="5413" width="13" bestFit="1" customWidth="1"/>
    <col min="5414" max="5414" width="15.77734375" bestFit="1" customWidth="1"/>
    <col min="5415" max="5415" width="13" bestFit="1" customWidth="1"/>
    <col min="5416" max="5416" width="15.77734375" bestFit="1" customWidth="1"/>
    <col min="5417" max="5417" width="13" bestFit="1" customWidth="1"/>
    <col min="5418" max="5418" width="15.77734375" bestFit="1" customWidth="1"/>
    <col min="5419" max="5419" width="13" bestFit="1" customWidth="1"/>
    <col min="5420" max="5420" width="15.77734375" bestFit="1" customWidth="1"/>
    <col min="5421" max="5421" width="13" bestFit="1" customWidth="1"/>
    <col min="5422" max="5422" width="15.77734375" bestFit="1" customWidth="1"/>
    <col min="5423" max="5423" width="13" bestFit="1" customWidth="1"/>
    <col min="5424" max="5424" width="15.77734375" bestFit="1" customWidth="1"/>
    <col min="5425" max="5425" width="13" bestFit="1" customWidth="1"/>
    <col min="5426" max="5426" width="15.77734375" bestFit="1" customWidth="1"/>
    <col min="5427" max="5427" width="13" bestFit="1" customWidth="1"/>
    <col min="5428" max="5428" width="15.77734375" bestFit="1" customWidth="1"/>
    <col min="5429" max="5429" width="13" bestFit="1" customWidth="1"/>
    <col min="5430" max="5430" width="15.77734375" bestFit="1" customWidth="1"/>
    <col min="5431" max="5431" width="13" bestFit="1" customWidth="1"/>
    <col min="5432" max="5432" width="15.77734375" bestFit="1" customWidth="1"/>
    <col min="5433" max="5433" width="13" bestFit="1" customWidth="1"/>
    <col min="5434" max="5434" width="15.77734375" bestFit="1" customWidth="1"/>
    <col min="5435" max="5435" width="13" bestFit="1" customWidth="1"/>
    <col min="5436" max="5436" width="15.77734375" bestFit="1" customWidth="1"/>
    <col min="5437" max="5437" width="13" bestFit="1" customWidth="1"/>
    <col min="5438" max="5438" width="15.77734375" bestFit="1" customWidth="1"/>
    <col min="5439" max="5439" width="13" bestFit="1" customWidth="1"/>
    <col min="5440" max="5440" width="15.77734375" bestFit="1" customWidth="1"/>
    <col min="5441" max="5441" width="13" bestFit="1" customWidth="1"/>
    <col min="5442" max="5442" width="15.77734375" bestFit="1" customWidth="1"/>
    <col min="5443" max="5443" width="13" bestFit="1" customWidth="1"/>
    <col min="5444" max="5444" width="15.77734375" bestFit="1" customWidth="1"/>
    <col min="5445" max="5445" width="13" bestFit="1" customWidth="1"/>
    <col min="5446" max="5446" width="15.77734375" bestFit="1" customWidth="1"/>
    <col min="5447" max="5447" width="13" bestFit="1" customWidth="1"/>
    <col min="5448" max="5448" width="15.77734375" bestFit="1" customWidth="1"/>
    <col min="5449" max="5449" width="13" bestFit="1" customWidth="1"/>
    <col min="5450" max="5450" width="15.77734375" bestFit="1" customWidth="1"/>
    <col min="5451" max="5451" width="13" bestFit="1" customWidth="1"/>
    <col min="5452" max="5452" width="15.77734375" bestFit="1" customWidth="1"/>
    <col min="5453" max="5453" width="13" bestFit="1" customWidth="1"/>
    <col min="5454" max="5454" width="15.77734375" bestFit="1" customWidth="1"/>
    <col min="5455" max="5455" width="13" bestFit="1" customWidth="1"/>
    <col min="5456" max="5456" width="15.77734375" bestFit="1" customWidth="1"/>
    <col min="5457" max="5457" width="13" bestFit="1" customWidth="1"/>
    <col min="5458" max="5458" width="15.77734375" bestFit="1" customWidth="1"/>
    <col min="5459" max="5459" width="13" bestFit="1" customWidth="1"/>
    <col min="5460" max="5460" width="15.77734375" bestFit="1" customWidth="1"/>
    <col min="5461" max="5461" width="13" bestFit="1" customWidth="1"/>
    <col min="5462" max="5462" width="15.77734375" bestFit="1" customWidth="1"/>
    <col min="5463" max="5463" width="13" bestFit="1" customWidth="1"/>
    <col min="5464" max="5464" width="15.77734375" bestFit="1" customWidth="1"/>
    <col min="5465" max="5465" width="13" bestFit="1" customWidth="1"/>
    <col min="5466" max="5466" width="15.77734375" bestFit="1" customWidth="1"/>
    <col min="5467" max="5467" width="13" bestFit="1" customWidth="1"/>
    <col min="5468" max="5468" width="15.77734375" bestFit="1" customWidth="1"/>
    <col min="5469" max="5469" width="13" bestFit="1" customWidth="1"/>
    <col min="5470" max="5470" width="15.77734375" bestFit="1" customWidth="1"/>
    <col min="5471" max="5471" width="13" bestFit="1" customWidth="1"/>
    <col min="5472" max="5472" width="15.77734375" bestFit="1" customWidth="1"/>
    <col min="5473" max="5473" width="13" bestFit="1" customWidth="1"/>
    <col min="5474" max="5474" width="15.77734375" bestFit="1" customWidth="1"/>
    <col min="5475" max="5475" width="13" bestFit="1" customWidth="1"/>
    <col min="5476" max="5476" width="15.77734375" bestFit="1" customWidth="1"/>
    <col min="5477" max="5477" width="13" bestFit="1" customWidth="1"/>
    <col min="5478" max="5478" width="15.77734375" bestFit="1" customWidth="1"/>
    <col min="5479" max="5479" width="13" bestFit="1" customWidth="1"/>
    <col min="5480" max="5480" width="15.77734375" bestFit="1" customWidth="1"/>
    <col min="5481" max="5481" width="13" bestFit="1" customWidth="1"/>
    <col min="5482" max="5482" width="15.77734375" bestFit="1" customWidth="1"/>
    <col min="5483" max="5483" width="13" bestFit="1" customWidth="1"/>
    <col min="5484" max="5484" width="15.77734375" bestFit="1" customWidth="1"/>
    <col min="5485" max="5485" width="13" bestFit="1" customWidth="1"/>
    <col min="5486" max="5486" width="15.77734375" bestFit="1" customWidth="1"/>
    <col min="5487" max="5487" width="13" bestFit="1" customWidth="1"/>
    <col min="5488" max="5488" width="15.77734375" bestFit="1" customWidth="1"/>
    <col min="5489" max="5489" width="13" bestFit="1" customWidth="1"/>
    <col min="5490" max="5490" width="15.77734375" bestFit="1" customWidth="1"/>
    <col min="5491" max="5491" width="13" bestFit="1" customWidth="1"/>
    <col min="5492" max="5492" width="15.77734375" bestFit="1" customWidth="1"/>
    <col min="5493" max="5493" width="13" bestFit="1" customWidth="1"/>
    <col min="5494" max="5494" width="15.77734375" bestFit="1" customWidth="1"/>
    <col min="5495" max="5495" width="13" bestFit="1" customWidth="1"/>
    <col min="5496" max="5496" width="15.77734375" bestFit="1" customWidth="1"/>
    <col min="5497" max="5497" width="13" bestFit="1" customWidth="1"/>
    <col min="5498" max="5498" width="15.77734375" bestFit="1" customWidth="1"/>
    <col min="5499" max="5499" width="13" bestFit="1" customWidth="1"/>
    <col min="5500" max="5500" width="15.77734375" bestFit="1" customWidth="1"/>
    <col min="5501" max="5501" width="13" bestFit="1" customWidth="1"/>
    <col min="5502" max="5502" width="15.77734375" bestFit="1" customWidth="1"/>
    <col min="5503" max="5503" width="13" bestFit="1" customWidth="1"/>
    <col min="5504" max="5504" width="15.77734375" bestFit="1" customWidth="1"/>
    <col min="5505" max="5505" width="13" bestFit="1" customWidth="1"/>
    <col min="5506" max="5506" width="15.77734375" bestFit="1" customWidth="1"/>
    <col min="5507" max="5507" width="13" bestFit="1" customWidth="1"/>
    <col min="5508" max="5508" width="15.77734375" bestFit="1" customWidth="1"/>
    <col min="5509" max="5509" width="13" bestFit="1" customWidth="1"/>
    <col min="5510" max="5510" width="15.77734375" bestFit="1" customWidth="1"/>
    <col min="5511" max="5511" width="13" bestFit="1" customWidth="1"/>
    <col min="5512" max="5512" width="15.77734375" bestFit="1" customWidth="1"/>
    <col min="5513" max="5513" width="13" bestFit="1" customWidth="1"/>
    <col min="5514" max="5514" width="15.77734375" bestFit="1" customWidth="1"/>
    <col min="5515" max="5515" width="13" bestFit="1" customWidth="1"/>
    <col min="5516" max="5516" width="15.77734375" bestFit="1" customWidth="1"/>
    <col min="5517" max="5517" width="13" bestFit="1" customWidth="1"/>
    <col min="5518" max="5518" width="15.77734375" bestFit="1" customWidth="1"/>
    <col min="5519" max="5519" width="13" bestFit="1" customWidth="1"/>
    <col min="5520" max="5520" width="15.77734375" bestFit="1" customWidth="1"/>
    <col min="5521" max="5521" width="13" bestFit="1" customWidth="1"/>
    <col min="5522" max="5522" width="15.77734375" bestFit="1" customWidth="1"/>
    <col min="5523" max="5523" width="13" bestFit="1" customWidth="1"/>
    <col min="5524" max="5524" width="15.77734375" bestFit="1" customWidth="1"/>
    <col min="5525" max="5525" width="13" bestFit="1" customWidth="1"/>
    <col min="5526" max="5526" width="15.77734375" bestFit="1" customWidth="1"/>
    <col min="5527" max="5527" width="13" bestFit="1" customWidth="1"/>
    <col min="5528" max="5528" width="15.77734375" bestFit="1" customWidth="1"/>
    <col min="5529" max="5529" width="13" bestFit="1" customWidth="1"/>
    <col min="5530" max="5530" width="15.77734375" bestFit="1" customWidth="1"/>
    <col min="5531" max="5531" width="13" bestFit="1" customWidth="1"/>
    <col min="5532" max="5532" width="15.77734375" bestFit="1" customWidth="1"/>
    <col min="5533" max="5533" width="13" bestFit="1" customWidth="1"/>
    <col min="5534" max="5534" width="15.77734375" bestFit="1" customWidth="1"/>
    <col min="5535" max="5535" width="13" bestFit="1" customWidth="1"/>
    <col min="5536" max="5536" width="15.77734375" bestFit="1" customWidth="1"/>
    <col min="5537" max="5537" width="13" bestFit="1" customWidth="1"/>
    <col min="5538" max="5538" width="15.77734375" bestFit="1" customWidth="1"/>
    <col min="5539" max="5539" width="13" bestFit="1" customWidth="1"/>
    <col min="5540" max="5540" width="15.77734375" bestFit="1" customWidth="1"/>
    <col min="5541" max="5541" width="13" bestFit="1" customWidth="1"/>
    <col min="5542" max="5542" width="15.77734375" bestFit="1" customWidth="1"/>
    <col min="5543" max="5543" width="13" bestFit="1" customWidth="1"/>
    <col min="5544" max="5544" width="15.77734375" bestFit="1" customWidth="1"/>
    <col min="5545" max="5545" width="13" bestFit="1" customWidth="1"/>
    <col min="5546" max="5546" width="15.77734375" bestFit="1" customWidth="1"/>
    <col min="5547" max="5547" width="13" bestFit="1" customWidth="1"/>
    <col min="5548" max="5548" width="15.77734375" bestFit="1" customWidth="1"/>
    <col min="5549" max="5549" width="13" bestFit="1" customWidth="1"/>
    <col min="5550" max="5550" width="15.77734375" bestFit="1" customWidth="1"/>
    <col min="5551" max="5551" width="13" bestFit="1" customWidth="1"/>
    <col min="5552" max="5552" width="15.77734375" bestFit="1" customWidth="1"/>
    <col min="5553" max="5553" width="13" bestFit="1" customWidth="1"/>
    <col min="5554" max="5554" width="15.77734375" bestFit="1" customWidth="1"/>
    <col min="5555" max="5555" width="13" bestFit="1" customWidth="1"/>
    <col min="5556" max="5556" width="15.77734375" bestFit="1" customWidth="1"/>
    <col min="5557" max="5557" width="13" bestFit="1" customWidth="1"/>
    <col min="5558" max="5558" width="15.77734375" bestFit="1" customWidth="1"/>
    <col min="5559" max="5559" width="13" bestFit="1" customWidth="1"/>
    <col min="5560" max="5560" width="15.77734375" bestFit="1" customWidth="1"/>
    <col min="5561" max="5561" width="13" bestFit="1" customWidth="1"/>
    <col min="5562" max="5562" width="15.77734375" bestFit="1" customWidth="1"/>
    <col min="5563" max="5563" width="13" bestFit="1" customWidth="1"/>
    <col min="5564" max="5564" width="15.77734375" bestFit="1" customWidth="1"/>
    <col min="5565" max="5565" width="13" bestFit="1" customWidth="1"/>
    <col min="5566" max="5566" width="15.77734375" bestFit="1" customWidth="1"/>
    <col min="5567" max="5567" width="13" bestFit="1" customWidth="1"/>
    <col min="5568" max="5568" width="15.77734375" bestFit="1" customWidth="1"/>
    <col min="5569" max="5569" width="13" bestFit="1" customWidth="1"/>
    <col min="5570" max="5570" width="15.77734375" bestFit="1" customWidth="1"/>
    <col min="5571" max="5571" width="13" bestFit="1" customWidth="1"/>
    <col min="5572" max="5572" width="15.77734375" bestFit="1" customWidth="1"/>
    <col min="5573" max="5573" width="13" bestFit="1" customWidth="1"/>
    <col min="5574" max="5574" width="15.77734375" bestFit="1" customWidth="1"/>
    <col min="5575" max="5575" width="13" bestFit="1" customWidth="1"/>
    <col min="5576" max="5576" width="15.77734375" bestFit="1" customWidth="1"/>
    <col min="5577" max="5577" width="13" bestFit="1" customWidth="1"/>
    <col min="5578" max="5578" width="15.77734375" bestFit="1" customWidth="1"/>
    <col min="5579" max="5579" width="13" bestFit="1" customWidth="1"/>
    <col min="5580" max="5580" width="15.77734375" bestFit="1" customWidth="1"/>
    <col min="5581" max="5581" width="13" bestFit="1" customWidth="1"/>
    <col min="5582" max="5582" width="15.77734375" bestFit="1" customWidth="1"/>
    <col min="5583" max="5583" width="13" bestFit="1" customWidth="1"/>
    <col min="5584" max="5584" width="15.77734375" bestFit="1" customWidth="1"/>
    <col min="5585" max="5585" width="13" bestFit="1" customWidth="1"/>
    <col min="5586" max="5586" width="15.77734375" bestFit="1" customWidth="1"/>
    <col min="5587" max="5587" width="13" bestFit="1" customWidth="1"/>
    <col min="5588" max="5588" width="15.77734375" bestFit="1" customWidth="1"/>
    <col min="5589" max="5589" width="13" bestFit="1" customWidth="1"/>
    <col min="5590" max="5590" width="15.77734375" bestFit="1" customWidth="1"/>
    <col min="5591" max="5591" width="13" bestFit="1" customWidth="1"/>
    <col min="5592" max="5592" width="15.77734375" bestFit="1" customWidth="1"/>
    <col min="5593" max="5593" width="13" bestFit="1" customWidth="1"/>
    <col min="5594" max="5594" width="15.77734375" bestFit="1" customWidth="1"/>
    <col min="5595" max="5595" width="13" bestFit="1" customWidth="1"/>
    <col min="5596" max="5596" width="15.77734375" bestFit="1" customWidth="1"/>
    <col min="5597" max="5597" width="13" bestFit="1" customWidth="1"/>
    <col min="5598" max="5598" width="15.77734375" bestFit="1" customWidth="1"/>
    <col min="5599" max="5599" width="13" bestFit="1" customWidth="1"/>
    <col min="5600" max="5600" width="15.77734375" bestFit="1" customWidth="1"/>
    <col min="5601" max="5601" width="13" bestFit="1" customWidth="1"/>
    <col min="5602" max="5602" width="15.77734375" bestFit="1" customWidth="1"/>
    <col min="5603" max="5603" width="13" bestFit="1" customWidth="1"/>
    <col min="5604" max="5604" width="15.77734375" bestFit="1" customWidth="1"/>
    <col min="5605" max="5605" width="13" bestFit="1" customWidth="1"/>
    <col min="5606" max="5606" width="15.77734375" bestFit="1" customWidth="1"/>
    <col min="5607" max="5607" width="13" bestFit="1" customWidth="1"/>
    <col min="5608" max="5608" width="15.77734375" bestFit="1" customWidth="1"/>
    <col min="5609" max="5609" width="13" bestFit="1" customWidth="1"/>
    <col min="5610" max="5610" width="15.77734375" bestFit="1" customWidth="1"/>
    <col min="5611" max="5611" width="13" bestFit="1" customWidth="1"/>
    <col min="5612" max="5612" width="15.77734375" bestFit="1" customWidth="1"/>
    <col min="5613" max="5613" width="13" bestFit="1" customWidth="1"/>
    <col min="5614" max="5614" width="15.77734375" bestFit="1" customWidth="1"/>
    <col min="5615" max="5615" width="13" bestFit="1" customWidth="1"/>
    <col min="5616" max="5616" width="15.77734375" bestFit="1" customWidth="1"/>
    <col min="5617" max="5617" width="13" bestFit="1" customWidth="1"/>
    <col min="5618" max="5618" width="15.77734375" bestFit="1" customWidth="1"/>
    <col min="5619" max="5619" width="13" bestFit="1" customWidth="1"/>
    <col min="5620" max="5620" width="15.77734375" bestFit="1" customWidth="1"/>
    <col min="5621" max="5621" width="13" bestFit="1" customWidth="1"/>
    <col min="5622" max="5622" width="15.77734375" bestFit="1" customWidth="1"/>
    <col min="5623" max="5623" width="13" bestFit="1" customWidth="1"/>
    <col min="5624" max="5624" width="15.77734375" bestFit="1" customWidth="1"/>
    <col min="5625" max="5625" width="13" bestFit="1" customWidth="1"/>
    <col min="5626" max="5626" width="15.77734375" bestFit="1" customWidth="1"/>
    <col min="5627" max="5627" width="13" bestFit="1" customWidth="1"/>
    <col min="5628" max="5628" width="15.77734375" bestFit="1" customWidth="1"/>
    <col min="5629" max="5629" width="13" bestFit="1" customWidth="1"/>
    <col min="5630" max="5630" width="15.77734375" bestFit="1" customWidth="1"/>
    <col min="5631" max="5631" width="13" bestFit="1" customWidth="1"/>
    <col min="5632" max="5632" width="15.77734375" bestFit="1" customWidth="1"/>
    <col min="5633" max="5633" width="13" bestFit="1" customWidth="1"/>
    <col min="5634" max="5634" width="15.77734375" bestFit="1" customWidth="1"/>
    <col min="5635" max="5635" width="13" bestFit="1" customWidth="1"/>
    <col min="5636" max="5636" width="15.77734375" bestFit="1" customWidth="1"/>
    <col min="5637" max="5637" width="13" bestFit="1" customWidth="1"/>
    <col min="5638" max="5638" width="15.77734375" bestFit="1" customWidth="1"/>
    <col min="5639" max="5639" width="13" bestFit="1" customWidth="1"/>
    <col min="5640" max="5640" width="15.77734375" bestFit="1" customWidth="1"/>
    <col min="5641" max="5641" width="13" bestFit="1" customWidth="1"/>
    <col min="5642" max="5642" width="15.77734375" bestFit="1" customWidth="1"/>
    <col min="5643" max="5643" width="13" bestFit="1" customWidth="1"/>
    <col min="5644" max="5644" width="15.77734375" bestFit="1" customWidth="1"/>
    <col min="5645" max="5645" width="13" bestFit="1" customWidth="1"/>
    <col min="5646" max="5646" width="15.77734375" bestFit="1" customWidth="1"/>
    <col min="5647" max="5647" width="13" bestFit="1" customWidth="1"/>
    <col min="5648" max="5648" width="15.77734375" bestFit="1" customWidth="1"/>
    <col min="5649" max="5649" width="13" bestFit="1" customWidth="1"/>
    <col min="5650" max="5650" width="15.77734375" bestFit="1" customWidth="1"/>
    <col min="5651" max="5651" width="13" bestFit="1" customWidth="1"/>
    <col min="5652" max="5652" width="15.77734375" bestFit="1" customWidth="1"/>
    <col min="5653" max="5653" width="13" bestFit="1" customWidth="1"/>
    <col min="5654" max="5654" width="15.77734375" bestFit="1" customWidth="1"/>
    <col min="5655" max="5655" width="13" bestFit="1" customWidth="1"/>
    <col min="5656" max="5656" width="15.77734375" bestFit="1" customWidth="1"/>
    <col min="5657" max="5657" width="13" bestFit="1" customWidth="1"/>
    <col min="5658" max="5658" width="15.77734375" bestFit="1" customWidth="1"/>
    <col min="5659" max="5659" width="13" bestFit="1" customWidth="1"/>
    <col min="5660" max="5660" width="15.77734375" bestFit="1" customWidth="1"/>
    <col min="5661" max="5661" width="13" bestFit="1" customWidth="1"/>
    <col min="5662" max="5662" width="15.77734375" bestFit="1" customWidth="1"/>
    <col min="5663" max="5663" width="13" bestFit="1" customWidth="1"/>
    <col min="5664" max="5664" width="15.77734375" bestFit="1" customWidth="1"/>
    <col min="5665" max="5665" width="13" bestFit="1" customWidth="1"/>
    <col min="5666" max="5666" width="15.77734375" bestFit="1" customWidth="1"/>
    <col min="5667" max="5667" width="13" bestFit="1" customWidth="1"/>
    <col min="5668" max="5668" width="15.77734375" bestFit="1" customWidth="1"/>
    <col min="5669" max="5669" width="13" bestFit="1" customWidth="1"/>
    <col min="5670" max="5670" width="15.77734375" bestFit="1" customWidth="1"/>
    <col min="5671" max="5671" width="13" bestFit="1" customWidth="1"/>
    <col min="5672" max="5672" width="15.77734375" bestFit="1" customWidth="1"/>
    <col min="5673" max="5673" width="13" bestFit="1" customWidth="1"/>
    <col min="5674" max="5674" width="15.77734375" bestFit="1" customWidth="1"/>
    <col min="5675" max="5675" width="13" bestFit="1" customWidth="1"/>
    <col min="5676" max="5676" width="15.77734375" bestFit="1" customWidth="1"/>
    <col min="5677" max="5677" width="13" bestFit="1" customWidth="1"/>
    <col min="5678" max="5678" width="15.77734375" bestFit="1" customWidth="1"/>
    <col min="5679" max="5679" width="13" bestFit="1" customWidth="1"/>
    <col min="5680" max="5680" width="15.77734375" bestFit="1" customWidth="1"/>
    <col min="5681" max="5681" width="13" bestFit="1" customWidth="1"/>
    <col min="5682" max="5682" width="15.77734375" bestFit="1" customWidth="1"/>
    <col min="5683" max="5683" width="13" bestFit="1" customWidth="1"/>
    <col min="5684" max="5684" width="15.77734375" bestFit="1" customWidth="1"/>
    <col min="5685" max="5685" width="13" bestFit="1" customWidth="1"/>
    <col min="5686" max="5686" width="15.77734375" bestFit="1" customWidth="1"/>
    <col min="5687" max="5687" width="13" bestFit="1" customWidth="1"/>
    <col min="5688" max="5688" width="15.77734375" bestFit="1" customWidth="1"/>
    <col min="5689" max="5689" width="13" bestFit="1" customWidth="1"/>
    <col min="5690" max="5690" width="15.77734375" bestFit="1" customWidth="1"/>
    <col min="5691" max="5691" width="13" bestFit="1" customWidth="1"/>
    <col min="5692" max="5692" width="15.77734375" bestFit="1" customWidth="1"/>
    <col min="5693" max="5693" width="13" bestFit="1" customWidth="1"/>
    <col min="5694" max="5694" width="15.77734375" bestFit="1" customWidth="1"/>
    <col min="5695" max="5695" width="13" bestFit="1" customWidth="1"/>
    <col min="5696" max="5696" width="15.77734375" bestFit="1" customWidth="1"/>
    <col min="5697" max="5697" width="13" bestFit="1" customWidth="1"/>
    <col min="5698" max="5698" width="15.77734375" bestFit="1" customWidth="1"/>
    <col min="5699" max="5699" width="13" bestFit="1" customWidth="1"/>
    <col min="5700" max="5700" width="15.77734375" bestFit="1" customWidth="1"/>
    <col min="5701" max="5701" width="13" bestFit="1" customWidth="1"/>
    <col min="5702" max="5702" width="15.77734375" bestFit="1" customWidth="1"/>
    <col min="5703" max="5703" width="13" bestFit="1" customWidth="1"/>
    <col min="5704" max="5704" width="15.77734375" bestFit="1" customWidth="1"/>
    <col min="5705" max="5705" width="13" bestFit="1" customWidth="1"/>
    <col min="5706" max="5706" width="15.77734375" bestFit="1" customWidth="1"/>
    <col min="5707" max="5707" width="13" bestFit="1" customWidth="1"/>
    <col min="5708" max="5708" width="15.77734375" bestFit="1" customWidth="1"/>
    <col min="5709" max="5709" width="13" bestFit="1" customWidth="1"/>
    <col min="5710" max="5710" width="15.77734375" bestFit="1" customWidth="1"/>
    <col min="5711" max="5711" width="13" bestFit="1" customWidth="1"/>
    <col min="5712" max="5712" width="15.77734375" bestFit="1" customWidth="1"/>
    <col min="5713" max="5713" width="13" bestFit="1" customWidth="1"/>
    <col min="5714" max="5714" width="15.77734375" bestFit="1" customWidth="1"/>
    <col min="5715" max="5715" width="13" bestFit="1" customWidth="1"/>
    <col min="5716" max="5716" width="15.77734375" bestFit="1" customWidth="1"/>
    <col min="5717" max="5717" width="13" bestFit="1" customWidth="1"/>
    <col min="5718" max="5718" width="15.77734375" bestFit="1" customWidth="1"/>
    <col min="5719" max="5719" width="13" bestFit="1" customWidth="1"/>
    <col min="5720" max="5720" width="15.77734375" bestFit="1" customWidth="1"/>
    <col min="5721" max="5721" width="13" bestFit="1" customWidth="1"/>
    <col min="5722" max="5722" width="15.77734375" bestFit="1" customWidth="1"/>
    <col min="5723" max="5723" width="13" bestFit="1" customWidth="1"/>
    <col min="5724" max="5724" width="15.77734375" bestFit="1" customWidth="1"/>
    <col min="5725" max="5725" width="13" bestFit="1" customWidth="1"/>
    <col min="5726" max="5726" width="15.77734375" bestFit="1" customWidth="1"/>
    <col min="5727" max="5727" width="13" bestFit="1" customWidth="1"/>
    <col min="5728" max="5728" width="15.77734375" bestFit="1" customWidth="1"/>
    <col min="5729" max="5729" width="13" bestFit="1" customWidth="1"/>
    <col min="5730" max="5730" width="15.77734375" bestFit="1" customWidth="1"/>
    <col min="5731" max="5731" width="13" bestFit="1" customWidth="1"/>
    <col min="5732" max="5732" width="15.77734375" bestFit="1" customWidth="1"/>
    <col min="5733" max="5733" width="13" bestFit="1" customWidth="1"/>
    <col min="5734" max="5734" width="15.77734375" bestFit="1" customWidth="1"/>
    <col min="5735" max="5735" width="13" bestFit="1" customWidth="1"/>
    <col min="5736" max="5736" width="15.77734375" bestFit="1" customWidth="1"/>
    <col min="5737" max="5737" width="13" bestFit="1" customWidth="1"/>
    <col min="5738" max="5738" width="15.77734375" bestFit="1" customWidth="1"/>
    <col min="5739" max="5739" width="13" bestFit="1" customWidth="1"/>
    <col min="5740" max="5740" width="15.77734375" bestFit="1" customWidth="1"/>
    <col min="5741" max="5741" width="13" bestFit="1" customWidth="1"/>
    <col min="5742" max="5742" width="15.77734375" bestFit="1" customWidth="1"/>
    <col min="5743" max="5743" width="13" bestFit="1" customWidth="1"/>
    <col min="5744" max="5744" width="15.77734375" bestFit="1" customWidth="1"/>
    <col min="5745" max="5745" width="13" bestFit="1" customWidth="1"/>
    <col min="5746" max="5746" width="15.77734375" bestFit="1" customWidth="1"/>
    <col min="5747" max="5747" width="13" bestFit="1" customWidth="1"/>
    <col min="5748" max="5748" width="15.77734375" bestFit="1" customWidth="1"/>
    <col min="5749" max="5749" width="13" bestFit="1" customWidth="1"/>
    <col min="5750" max="5750" width="15.77734375" bestFit="1" customWidth="1"/>
    <col min="5751" max="5751" width="13" bestFit="1" customWidth="1"/>
    <col min="5752" max="5752" width="15.77734375" bestFit="1" customWidth="1"/>
    <col min="5753" max="5753" width="13" bestFit="1" customWidth="1"/>
    <col min="5754" max="5754" width="15.77734375" bestFit="1" customWidth="1"/>
    <col min="5755" max="5755" width="13" bestFit="1" customWidth="1"/>
    <col min="5756" max="5756" width="15.77734375" bestFit="1" customWidth="1"/>
    <col min="5757" max="5757" width="13" bestFit="1" customWidth="1"/>
    <col min="5758" max="5758" width="15.77734375" bestFit="1" customWidth="1"/>
    <col min="5759" max="5759" width="13" bestFit="1" customWidth="1"/>
    <col min="5760" max="5760" width="15.77734375" bestFit="1" customWidth="1"/>
    <col min="5761" max="5761" width="13" bestFit="1" customWidth="1"/>
    <col min="5762" max="5762" width="15.77734375" bestFit="1" customWidth="1"/>
    <col min="5763" max="5763" width="13" bestFit="1" customWidth="1"/>
    <col min="5764" max="5764" width="15.77734375" bestFit="1" customWidth="1"/>
    <col min="5765" max="5765" width="13" bestFit="1" customWidth="1"/>
    <col min="5766" max="5766" width="15.77734375" bestFit="1" customWidth="1"/>
    <col min="5767" max="5767" width="13" bestFit="1" customWidth="1"/>
    <col min="5768" max="5768" width="15.77734375" bestFit="1" customWidth="1"/>
    <col min="5769" max="5769" width="13" bestFit="1" customWidth="1"/>
    <col min="5770" max="5770" width="15.77734375" bestFit="1" customWidth="1"/>
    <col min="5771" max="5771" width="13" bestFit="1" customWidth="1"/>
    <col min="5772" max="5772" width="15.77734375" bestFit="1" customWidth="1"/>
    <col min="5773" max="5773" width="13" bestFit="1" customWidth="1"/>
    <col min="5774" max="5774" width="15.77734375" bestFit="1" customWidth="1"/>
    <col min="5775" max="5775" width="13" bestFit="1" customWidth="1"/>
    <col min="5776" max="5776" width="15.77734375" bestFit="1" customWidth="1"/>
    <col min="5777" max="5777" width="13" bestFit="1" customWidth="1"/>
    <col min="5778" max="5778" width="15.77734375" bestFit="1" customWidth="1"/>
    <col min="5779" max="5779" width="13" bestFit="1" customWidth="1"/>
    <col min="5780" max="5780" width="15.77734375" bestFit="1" customWidth="1"/>
    <col min="5781" max="5781" width="13" bestFit="1" customWidth="1"/>
    <col min="5782" max="5782" width="15.77734375" bestFit="1" customWidth="1"/>
    <col min="5783" max="5783" width="13" bestFit="1" customWidth="1"/>
    <col min="5784" max="5784" width="15.77734375" bestFit="1" customWidth="1"/>
    <col min="5785" max="5785" width="13" bestFit="1" customWidth="1"/>
    <col min="5786" max="5786" width="15.77734375" bestFit="1" customWidth="1"/>
    <col min="5787" max="5787" width="13" bestFit="1" customWidth="1"/>
    <col min="5788" max="5788" width="15.77734375" bestFit="1" customWidth="1"/>
    <col min="5789" max="5789" width="13" bestFit="1" customWidth="1"/>
    <col min="5790" max="5790" width="15.77734375" bestFit="1" customWidth="1"/>
    <col min="5791" max="5791" width="13" bestFit="1" customWidth="1"/>
    <col min="5792" max="5792" width="15.77734375" bestFit="1" customWidth="1"/>
    <col min="5793" max="5793" width="13" bestFit="1" customWidth="1"/>
    <col min="5794" max="5794" width="15.77734375" bestFit="1" customWidth="1"/>
    <col min="5795" max="5795" width="13" bestFit="1" customWidth="1"/>
    <col min="5796" max="5796" width="15.77734375" bestFit="1" customWidth="1"/>
    <col min="5797" max="5797" width="13" bestFit="1" customWidth="1"/>
    <col min="5798" max="5798" width="15.77734375" bestFit="1" customWidth="1"/>
    <col min="5799" max="5799" width="13" bestFit="1" customWidth="1"/>
    <col min="5800" max="5800" width="15.77734375" bestFit="1" customWidth="1"/>
    <col min="5801" max="5801" width="13" bestFit="1" customWidth="1"/>
    <col min="5802" max="5802" width="15.77734375" bestFit="1" customWidth="1"/>
    <col min="5803" max="5803" width="13" bestFit="1" customWidth="1"/>
    <col min="5804" max="5804" width="15.77734375" bestFit="1" customWidth="1"/>
    <col min="5805" max="5805" width="13" bestFit="1" customWidth="1"/>
    <col min="5806" max="5806" width="15.77734375" bestFit="1" customWidth="1"/>
    <col min="5807" max="5807" width="13" bestFit="1" customWidth="1"/>
    <col min="5808" max="5808" width="15.77734375" bestFit="1" customWidth="1"/>
    <col min="5809" max="5809" width="13" bestFit="1" customWidth="1"/>
    <col min="5810" max="5810" width="15.77734375" bestFit="1" customWidth="1"/>
    <col min="5811" max="5811" width="13" bestFit="1" customWidth="1"/>
    <col min="5812" max="5812" width="15.77734375" bestFit="1" customWidth="1"/>
    <col min="5813" max="5813" width="13" bestFit="1" customWidth="1"/>
    <col min="5814" max="5814" width="15.77734375" bestFit="1" customWidth="1"/>
    <col min="5815" max="5815" width="13" bestFit="1" customWidth="1"/>
    <col min="5816" max="5816" width="15.77734375" bestFit="1" customWidth="1"/>
    <col min="5817" max="5817" width="13" bestFit="1" customWidth="1"/>
    <col min="5818" max="5818" width="15.77734375" bestFit="1" customWidth="1"/>
    <col min="5819" max="5819" width="13" bestFit="1" customWidth="1"/>
    <col min="5820" max="5820" width="15.77734375" bestFit="1" customWidth="1"/>
    <col min="5821" max="5821" width="13" bestFit="1" customWidth="1"/>
    <col min="5822" max="5822" width="15.77734375" bestFit="1" customWidth="1"/>
    <col min="5823" max="5823" width="13" bestFit="1" customWidth="1"/>
    <col min="5824" max="5824" width="15.77734375" bestFit="1" customWidth="1"/>
    <col min="5825" max="5825" width="13" bestFit="1" customWidth="1"/>
    <col min="5826" max="5826" width="15.77734375" bestFit="1" customWidth="1"/>
    <col min="5827" max="5827" width="13" bestFit="1" customWidth="1"/>
    <col min="5828" max="5828" width="15.77734375" bestFit="1" customWidth="1"/>
    <col min="5829" max="5829" width="13" bestFit="1" customWidth="1"/>
    <col min="5830" max="5830" width="15.77734375" bestFit="1" customWidth="1"/>
    <col min="5831" max="5831" width="13" bestFit="1" customWidth="1"/>
    <col min="5832" max="5832" width="15.77734375" bestFit="1" customWidth="1"/>
    <col min="5833" max="5833" width="13" bestFit="1" customWidth="1"/>
    <col min="5834" max="5834" width="15.77734375" bestFit="1" customWidth="1"/>
    <col min="5835" max="5835" width="13" bestFit="1" customWidth="1"/>
    <col min="5836" max="5836" width="15.77734375" bestFit="1" customWidth="1"/>
    <col min="5837" max="5837" width="13" bestFit="1" customWidth="1"/>
    <col min="5838" max="5838" width="15.77734375" bestFit="1" customWidth="1"/>
    <col min="5839" max="5839" width="13" bestFit="1" customWidth="1"/>
    <col min="5840" max="5840" width="15.77734375" bestFit="1" customWidth="1"/>
    <col min="5841" max="5841" width="13" bestFit="1" customWidth="1"/>
    <col min="5842" max="5842" width="15.77734375" bestFit="1" customWidth="1"/>
    <col min="5843" max="5843" width="13" bestFit="1" customWidth="1"/>
    <col min="5844" max="5844" width="15.77734375" bestFit="1" customWidth="1"/>
    <col min="5845" max="5845" width="13" bestFit="1" customWidth="1"/>
    <col min="5846" max="5846" width="15.77734375" bestFit="1" customWidth="1"/>
    <col min="5847" max="5847" width="13" bestFit="1" customWidth="1"/>
    <col min="5848" max="5848" width="15.77734375" bestFit="1" customWidth="1"/>
    <col min="5849" max="5849" width="13" bestFit="1" customWidth="1"/>
    <col min="5850" max="5850" width="15.77734375" bestFit="1" customWidth="1"/>
    <col min="5851" max="5851" width="13" bestFit="1" customWidth="1"/>
    <col min="5852" max="5852" width="15.77734375" bestFit="1" customWidth="1"/>
    <col min="5853" max="5853" width="13" bestFit="1" customWidth="1"/>
    <col min="5854" max="5854" width="15.77734375" bestFit="1" customWidth="1"/>
    <col min="5855" max="5855" width="13" bestFit="1" customWidth="1"/>
    <col min="5856" max="5856" width="15.77734375" bestFit="1" customWidth="1"/>
    <col min="5857" max="5857" width="13" bestFit="1" customWidth="1"/>
    <col min="5858" max="5858" width="15.77734375" bestFit="1" customWidth="1"/>
    <col min="5859" max="5859" width="13" bestFit="1" customWidth="1"/>
    <col min="5860" max="5860" width="15.77734375" bestFit="1" customWidth="1"/>
    <col min="5861" max="5861" width="13" bestFit="1" customWidth="1"/>
    <col min="5862" max="5862" width="15.77734375" bestFit="1" customWidth="1"/>
    <col min="5863" max="5863" width="13" bestFit="1" customWidth="1"/>
    <col min="5864" max="5864" width="15.77734375" bestFit="1" customWidth="1"/>
    <col min="5865" max="5865" width="13" bestFit="1" customWidth="1"/>
    <col min="5866" max="5866" width="15.77734375" bestFit="1" customWidth="1"/>
    <col min="5867" max="5867" width="13" bestFit="1" customWidth="1"/>
    <col min="5868" max="5868" width="15.77734375" bestFit="1" customWidth="1"/>
    <col min="5869" max="5869" width="13" bestFit="1" customWidth="1"/>
    <col min="5870" max="5870" width="15.77734375" bestFit="1" customWidth="1"/>
    <col min="5871" max="5871" width="13" bestFit="1" customWidth="1"/>
    <col min="5872" max="5872" width="15.77734375" bestFit="1" customWidth="1"/>
    <col min="5873" max="5873" width="13" bestFit="1" customWidth="1"/>
    <col min="5874" max="5874" width="15.77734375" bestFit="1" customWidth="1"/>
    <col min="5875" max="5875" width="13" bestFit="1" customWidth="1"/>
    <col min="5876" max="5876" width="15.77734375" bestFit="1" customWidth="1"/>
    <col min="5877" max="5877" width="13" bestFit="1" customWidth="1"/>
    <col min="5878" max="5878" width="15.77734375" bestFit="1" customWidth="1"/>
    <col min="5879" max="5879" width="13" bestFit="1" customWidth="1"/>
    <col min="5880" max="5880" width="15.77734375" bestFit="1" customWidth="1"/>
    <col min="5881" max="5881" width="13" bestFit="1" customWidth="1"/>
    <col min="5882" max="5882" width="15.77734375" bestFit="1" customWidth="1"/>
    <col min="5883" max="5883" width="13" bestFit="1" customWidth="1"/>
    <col min="5884" max="5884" width="15.77734375" bestFit="1" customWidth="1"/>
    <col min="5885" max="5885" width="13" bestFit="1" customWidth="1"/>
    <col min="5886" max="5886" width="15.77734375" bestFit="1" customWidth="1"/>
    <col min="5887" max="5887" width="13" bestFit="1" customWidth="1"/>
    <col min="5888" max="5888" width="15.77734375" bestFit="1" customWidth="1"/>
    <col min="5889" max="5889" width="13" bestFit="1" customWidth="1"/>
    <col min="5890" max="5890" width="15.77734375" bestFit="1" customWidth="1"/>
    <col min="5891" max="5891" width="13" bestFit="1" customWidth="1"/>
    <col min="5892" max="5892" width="15.77734375" bestFit="1" customWidth="1"/>
    <col min="5893" max="5893" width="13" bestFit="1" customWidth="1"/>
    <col min="5894" max="5894" width="15.77734375" bestFit="1" customWidth="1"/>
    <col min="5895" max="5895" width="13" bestFit="1" customWidth="1"/>
    <col min="5896" max="5896" width="15.77734375" bestFit="1" customWidth="1"/>
    <col min="5897" max="5897" width="13" bestFit="1" customWidth="1"/>
    <col min="5898" max="5898" width="15.77734375" bestFit="1" customWidth="1"/>
    <col min="5899" max="5899" width="13" bestFit="1" customWidth="1"/>
    <col min="5900" max="5900" width="15.77734375" bestFit="1" customWidth="1"/>
    <col min="5901" max="5901" width="13" bestFit="1" customWidth="1"/>
    <col min="5902" max="5902" width="15.77734375" bestFit="1" customWidth="1"/>
    <col min="5903" max="5903" width="13" bestFit="1" customWidth="1"/>
    <col min="5904" max="5904" width="15.77734375" bestFit="1" customWidth="1"/>
    <col min="5905" max="5905" width="13" bestFit="1" customWidth="1"/>
    <col min="5906" max="5906" width="15.77734375" bestFit="1" customWidth="1"/>
    <col min="5907" max="5907" width="13" bestFit="1" customWidth="1"/>
    <col min="5908" max="5908" width="15.77734375" bestFit="1" customWidth="1"/>
    <col min="5909" max="5909" width="13" bestFit="1" customWidth="1"/>
    <col min="5910" max="5910" width="15.77734375" bestFit="1" customWidth="1"/>
    <col min="5911" max="5911" width="13" bestFit="1" customWidth="1"/>
    <col min="5912" max="5912" width="15.77734375" bestFit="1" customWidth="1"/>
    <col min="5913" max="5913" width="13" bestFit="1" customWidth="1"/>
    <col min="5914" max="5914" width="15.77734375" bestFit="1" customWidth="1"/>
    <col min="5915" max="5915" width="13" bestFit="1" customWidth="1"/>
    <col min="5916" max="5916" width="15.77734375" bestFit="1" customWidth="1"/>
    <col min="5917" max="5917" width="13" bestFit="1" customWidth="1"/>
    <col min="5918" max="5918" width="15.77734375" bestFit="1" customWidth="1"/>
    <col min="5919" max="5919" width="13" bestFit="1" customWidth="1"/>
    <col min="5920" max="5920" width="15.77734375" bestFit="1" customWidth="1"/>
    <col min="5921" max="5921" width="13" bestFit="1" customWidth="1"/>
    <col min="5922" max="5922" width="15.77734375" bestFit="1" customWidth="1"/>
    <col min="5923" max="5923" width="13" bestFit="1" customWidth="1"/>
    <col min="5924" max="5924" width="15.77734375" bestFit="1" customWidth="1"/>
    <col min="5925" max="5925" width="13" bestFit="1" customWidth="1"/>
    <col min="5926" max="5926" width="15.77734375" bestFit="1" customWidth="1"/>
    <col min="5927" max="5927" width="13" bestFit="1" customWidth="1"/>
    <col min="5928" max="5928" width="15.77734375" bestFit="1" customWidth="1"/>
    <col min="5929" max="5929" width="13" bestFit="1" customWidth="1"/>
    <col min="5930" max="5930" width="15.77734375" bestFit="1" customWidth="1"/>
    <col min="5931" max="5931" width="13" bestFit="1" customWidth="1"/>
    <col min="5932" max="5932" width="15.77734375" bestFit="1" customWidth="1"/>
    <col min="5933" max="5933" width="13" bestFit="1" customWidth="1"/>
    <col min="5934" max="5934" width="15.77734375" bestFit="1" customWidth="1"/>
    <col min="5935" max="5935" width="13" bestFit="1" customWidth="1"/>
    <col min="5936" max="5936" width="15.77734375" bestFit="1" customWidth="1"/>
    <col min="5937" max="5937" width="13" bestFit="1" customWidth="1"/>
    <col min="5938" max="5938" width="15.77734375" bestFit="1" customWidth="1"/>
    <col min="5939" max="5939" width="13" bestFit="1" customWidth="1"/>
    <col min="5940" max="5940" width="15.77734375" bestFit="1" customWidth="1"/>
    <col min="5941" max="5941" width="13" bestFit="1" customWidth="1"/>
    <col min="5942" max="5942" width="15.77734375" bestFit="1" customWidth="1"/>
    <col min="5943" max="5943" width="13" bestFit="1" customWidth="1"/>
    <col min="5944" max="5944" width="15.77734375" bestFit="1" customWidth="1"/>
    <col min="5945" max="5945" width="13" bestFit="1" customWidth="1"/>
    <col min="5946" max="5946" width="15.77734375" bestFit="1" customWidth="1"/>
    <col min="5947" max="5947" width="13" bestFit="1" customWidth="1"/>
    <col min="5948" max="5948" width="15.77734375" bestFit="1" customWidth="1"/>
    <col min="5949" max="5949" width="13" bestFit="1" customWidth="1"/>
    <col min="5950" max="5950" width="15.77734375" bestFit="1" customWidth="1"/>
    <col min="5951" max="5951" width="13" bestFit="1" customWidth="1"/>
    <col min="5952" max="5952" width="15.77734375" bestFit="1" customWidth="1"/>
    <col min="5953" max="5953" width="13" bestFit="1" customWidth="1"/>
    <col min="5954" max="5954" width="15.77734375" bestFit="1" customWidth="1"/>
    <col min="5955" max="5955" width="13" bestFit="1" customWidth="1"/>
    <col min="5956" max="5956" width="15.77734375" bestFit="1" customWidth="1"/>
    <col min="5957" max="5957" width="13" bestFit="1" customWidth="1"/>
    <col min="5958" max="5958" width="15.77734375" bestFit="1" customWidth="1"/>
    <col min="5959" max="5959" width="13" bestFit="1" customWidth="1"/>
    <col min="5960" max="5960" width="15.77734375" bestFit="1" customWidth="1"/>
    <col min="5961" max="5961" width="13" bestFit="1" customWidth="1"/>
    <col min="5962" max="5962" width="15.77734375" bestFit="1" customWidth="1"/>
    <col min="5963" max="5963" width="13" bestFit="1" customWidth="1"/>
    <col min="5964" max="5964" width="15.77734375" bestFit="1" customWidth="1"/>
    <col min="5965" max="5965" width="13" bestFit="1" customWidth="1"/>
    <col min="5966" max="5966" width="15.77734375" bestFit="1" customWidth="1"/>
    <col min="5967" max="5967" width="13" bestFit="1" customWidth="1"/>
    <col min="5968" max="5968" width="15.77734375" bestFit="1" customWidth="1"/>
    <col min="5969" max="5969" width="13" bestFit="1" customWidth="1"/>
    <col min="5970" max="5970" width="15.77734375" bestFit="1" customWidth="1"/>
    <col min="5971" max="5971" width="13" bestFit="1" customWidth="1"/>
    <col min="5972" max="5972" width="15.77734375" bestFit="1" customWidth="1"/>
    <col min="5973" max="5973" width="13" bestFit="1" customWidth="1"/>
    <col min="5974" max="5974" width="15.77734375" bestFit="1" customWidth="1"/>
    <col min="5975" max="5975" width="13" bestFit="1" customWidth="1"/>
    <col min="5976" max="5976" width="15.77734375" bestFit="1" customWidth="1"/>
    <col min="5977" max="5977" width="13" bestFit="1" customWidth="1"/>
    <col min="5978" max="5978" width="15.77734375" bestFit="1" customWidth="1"/>
    <col min="5979" max="5979" width="13" bestFit="1" customWidth="1"/>
    <col min="5980" max="5980" width="15.77734375" bestFit="1" customWidth="1"/>
    <col min="5981" max="5981" width="13" bestFit="1" customWidth="1"/>
    <col min="5982" max="5982" width="15.77734375" bestFit="1" customWidth="1"/>
    <col min="5983" max="5983" width="13" bestFit="1" customWidth="1"/>
    <col min="5984" max="5984" width="15.77734375" bestFit="1" customWidth="1"/>
    <col min="5985" max="5985" width="13" bestFit="1" customWidth="1"/>
    <col min="5986" max="5986" width="15.77734375" bestFit="1" customWidth="1"/>
    <col min="5987" max="5987" width="13" bestFit="1" customWidth="1"/>
    <col min="5988" max="5988" width="15.77734375" bestFit="1" customWidth="1"/>
    <col min="5989" max="5989" width="13" bestFit="1" customWidth="1"/>
    <col min="5990" max="5990" width="15.77734375" bestFit="1" customWidth="1"/>
    <col min="5991" max="5991" width="13" bestFit="1" customWidth="1"/>
    <col min="5992" max="5992" width="15.77734375" bestFit="1" customWidth="1"/>
    <col min="5993" max="5993" width="13" bestFit="1" customWidth="1"/>
    <col min="5994" max="5994" width="15.77734375" bestFit="1" customWidth="1"/>
    <col min="5995" max="5995" width="13" bestFit="1" customWidth="1"/>
    <col min="5996" max="5996" width="15.77734375" bestFit="1" customWidth="1"/>
    <col min="5997" max="5997" width="13" bestFit="1" customWidth="1"/>
    <col min="5998" max="5998" width="15.77734375" bestFit="1" customWidth="1"/>
    <col min="5999" max="5999" width="13" bestFit="1" customWidth="1"/>
    <col min="6000" max="6000" width="15.77734375" bestFit="1" customWidth="1"/>
    <col min="6001" max="6001" width="13" bestFit="1" customWidth="1"/>
    <col min="6002" max="6002" width="15.77734375" bestFit="1" customWidth="1"/>
    <col min="6003" max="6003" width="13" bestFit="1" customWidth="1"/>
    <col min="6004" max="6004" width="15.77734375" bestFit="1" customWidth="1"/>
    <col min="6005" max="6005" width="13" bestFit="1" customWidth="1"/>
    <col min="6006" max="6006" width="15.77734375" bestFit="1" customWidth="1"/>
    <col min="6007" max="6007" width="13" bestFit="1" customWidth="1"/>
    <col min="6008" max="6008" width="15.77734375" bestFit="1" customWidth="1"/>
    <col min="6009" max="6009" width="13" bestFit="1" customWidth="1"/>
    <col min="6010" max="6010" width="15.77734375" bestFit="1" customWidth="1"/>
    <col min="6011" max="6011" width="13" bestFit="1" customWidth="1"/>
    <col min="6012" max="6012" width="15.77734375" bestFit="1" customWidth="1"/>
    <col min="6013" max="6013" width="13" bestFit="1" customWidth="1"/>
    <col min="6014" max="6014" width="15.77734375" bestFit="1" customWidth="1"/>
    <col min="6015" max="6015" width="13" bestFit="1" customWidth="1"/>
    <col min="6016" max="6016" width="15.77734375" bestFit="1" customWidth="1"/>
    <col min="6017" max="6017" width="13" bestFit="1" customWidth="1"/>
    <col min="6018" max="6018" width="15.77734375" bestFit="1" customWidth="1"/>
    <col min="6019" max="6019" width="13" bestFit="1" customWidth="1"/>
    <col min="6020" max="6020" width="15.77734375" bestFit="1" customWidth="1"/>
    <col min="6021" max="6021" width="13" bestFit="1" customWidth="1"/>
    <col min="6022" max="6022" width="15.77734375" bestFit="1" customWidth="1"/>
    <col min="6023" max="6023" width="13" bestFit="1" customWidth="1"/>
    <col min="6024" max="6024" width="15.77734375" bestFit="1" customWidth="1"/>
    <col min="6025" max="6025" width="13" bestFit="1" customWidth="1"/>
    <col min="6026" max="6026" width="15.77734375" bestFit="1" customWidth="1"/>
    <col min="6027" max="6027" width="13" bestFit="1" customWidth="1"/>
    <col min="6028" max="6028" width="15.77734375" bestFit="1" customWidth="1"/>
    <col min="6029" max="6029" width="13" bestFit="1" customWidth="1"/>
    <col min="6030" max="6030" width="15.77734375" bestFit="1" customWidth="1"/>
    <col min="6031" max="6031" width="13" bestFit="1" customWidth="1"/>
    <col min="6032" max="6032" width="15.77734375" bestFit="1" customWidth="1"/>
    <col min="6033" max="6033" width="13" bestFit="1" customWidth="1"/>
    <col min="6034" max="6034" width="15.77734375" bestFit="1" customWidth="1"/>
    <col min="6035" max="6035" width="13" bestFit="1" customWidth="1"/>
    <col min="6036" max="6036" width="15.77734375" bestFit="1" customWidth="1"/>
    <col min="6037" max="6037" width="13" bestFit="1" customWidth="1"/>
    <col min="6038" max="6038" width="15.77734375" bestFit="1" customWidth="1"/>
    <col min="6039" max="6039" width="13" bestFit="1" customWidth="1"/>
    <col min="6040" max="6040" width="15.77734375" bestFit="1" customWidth="1"/>
    <col min="6041" max="6041" width="13" bestFit="1" customWidth="1"/>
    <col min="6042" max="6042" width="15.77734375" bestFit="1" customWidth="1"/>
    <col min="6043" max="6043" width="13" bestFit="1" customWidth="1"/>
    <col min="6044" max="6044" width="15.77734375" bestFit="1" customWidth="1"/>
    <col min="6045" max="6045" width="13" bestFit="1" customWidth="1"/>
    <col min="6046" max="6046" width="15.77734375" bestFit="1" customWidth="1"/>
    <col min="6047" max="6047" width="13" bestFit="1" customWidth="1"/>
    <col min="6048" max="6048" width="15.77734375" bestFit="1" customWidth="1"/>
    <col min="6049" max="6049" width="13" bestFit="1" customWidth="1"/>
    <col min="6050" max="6050" width="15.77734375" bestFit="1" customWidth="1"/>
    <col min="6051" max="6051" width="13" bestFit="1" customWidth="1"/>
    <col min="6052" max="6052" width="15.77734375" bestFit="1" customWidth="1"/>
    <col min="6053" max="6053" width="13" bestFit="1" customWidth="1"/>
    <col min="6054" max="6054" width="15.77734375" bestFit="1" customWidth="1"/>
    <col min="6055" max="6055" width="13" bestFit="1" customWidth="1"/>
    <col min="6056" max="6056" width="15.77734375" bestFit="1" customWidth="1"/>
    <col min="6057" max="6057" width="13" bestFit="1" customWidth="1"/>
    <col min="6058" max="6058" width="15.77734375" bestFit="1" customWidth="1"/>
    <col min="6059" max="6059" width="13" bestFit="1" customWidth="1"/>
    <col min="6060" max="6060" width="15.77734375" bestFit="1" customWidth="1"/>
    <col min="6061" max="6061" width="13" bestFit="1" customWidth="1"/>
    <col min="6062" max="6062" width="15.77734375" bestFit="1" customWidth="1"/>
    <col min="6063" max="6063" width="13" bestFit="1" customWidth="1"/>
    <col min="6064" max="6064" width="15.77734375" bestFit="1" customWidth="1"/>
    <col min="6065" max="6065" width="13" bestFit="1" customWidth="1"/>
    <col min="6066" max="6066" width="15.77734375" bestFit="1" customWidth="1"/>
    <col min="6067" max="6067" width="13" bestFit="1" customWidth="1"/>
    <col min="6068" max="6068" width="15.77734375" bestFit="1" customWidth="1"/>
    <col min="6069" max="6069" width="13" bestFit="1" customWidth="1"/>
    <col min="6070" max="6070" width="15.77734375" bestFit="1" customWidth="1"/>
    <col min="6071" max="6071" width="13" bestFit="1" customWidth="1"/>
    <col min="6072" max="6072" width="15.77734375" bestFit="1" customWidth="1"/>
    <col min="6073" max="6073" width="13" bestFit="1" customWidth="1"/>
    <col min="6074" max="6074" width="15.77734375" bestFit="1" customWidth="1"/>
    <col min="6075" max="6075" width="13" bestFit="1" customWidth="1"/>
    <col min="6076" max="6076" width="15.77734375" bestFit="1" customWidth="1"/>
    <col min="6077" max="6077" width="13" bestFit="1" customWidth="1"/>
    <col min="6078" max="6078" width="15.77734375" bestFit="1" customWidth="1"/>
    <col min="6079" max="6079" width="13" bestFit="1" customWidth="1"/>
    <col min="6080" max="6080" width="15.77734375" bestFit="1" customWidth="1"/>
    <col min="6081" max="6081" width="13" bestFit="1" customWidth="1"/>
    <col min="6082" max="6082" width="15.77734375" bestFit="1" customWidth="1"/>
    <col min="6083" max="6083" width="13" bestFit="1" customWidth="1"/>
    <col min="6084" max="6084" width="15.77734375" bestFit="1" customWidth="1"/>
    <col min="6085" max="6085" width="13" bestFit="1" customWidth="1"/>
    <col min="6086" max="6086" width="15.77734375" bestFit="1" customWidth="1"/>
    <col min="6087" max="6087" width="13" bestFit="1" customWidth="1"/>
    <col min="6088" max="6088" width="15.77734375" bestFit="1" customWidth="1"/>
    <col min="6089" max="6089" width="13" bestFit="1" customWidth="1"/>
    <col min="6090" max="6090" width="15.77734375" bestFit="1" customWidth="1"/>
    <col min="6091" max="6091" width="13" bestFit="1" customWidth="1"/>
    <col min="6092" max="6092" width="15.77734375" bestFit="1" customWidth="1"/>
    <col min="6093" max="6093" width="13" bestFit="1" customWidth="1"/>
    <col min="6094" max="6094" width="15.77734375" bestFit="1" customWidth="1"/>
    <col min="6095" max="6095" width="13" bestFit="1" customWidth="1"/>
    <col min="6096" max="6096" width="15.77734375" bestFit="1" customWidth="1"/>
    <col min="6097" max="6097" width="13" bestFit="1" customWidth="1"/>
    <col min="6098" max="6098" width="15.77734375" bestFit="1" customWidth="1"/>
    <col min="6099" max="6099" width="13" bestFit="1" customWidth="1"/>
    <col min="6100" max="6100" width="15.77734375" bestFit="1" customWidth="1"/>
    <col min="6101" max="6101" width="13" bestFit="1" customWidth="1"/>
    <col min="6102" max="6102" width="15.77734375" bestFit="1" customWidth="1"/>
    <col min="6103" max="6103" width="13" bestFit="1" customWidth="1"/>
    <col min="6104" max="6104" width="15.77734375" bestFit="1" customWidth="1"/>
    <col min="6105" max="6105" width="13" bestFit="1" customWidth="1"/>
    <col min="6106" max="6106" width="15.77734375" bestFit="1" customWidth="1"/>
    <col min="6107" max="6107" width="13" bestFit="1" customWidth="1"/>
    <col min="6108" max="6108" width="15.77734375" bestFit="1" customWidth="1"/>
    <col min="6109" max="6109" width="13" bestFit="1" customWidth="1"/>
    <col min="6110" max="6110" width="15.77734375" bestFit="1" customWidth="1"/>
    <col min="6111" max="6111" width="13" bestFit="1" customWidth="1"/>
    <col min="6112" max="6112" width="15.77734375" bestFit="1" customWidth="1"/>
    <col min="6113" max="6113" width="13" bestFit="1" customWidth="1"/>
    <col min="6114" max="6114" width="15.77734375" bestFit="1" customWidth="1"/>
    <col min="6115" max="6115" width="13" bestFit="1" customWidth="1"/>
    <col min="6116" max="6116" width="15.77734375" bestFit="1" customWidth="1"/>
    <col min="6117" max="6117" width="13" bestFit="1" customWidth="1"/>
    <col min="6118" max="6118" width="15.77734375" bestFit="1" customWidth="1"/>
    <col min="6119" max="6119" width="13" bestFit="1" customWidth="1"/>
    <col min="6120" max="6120" width="15.77734375" bestFit="1" customWidth="1"/>
    <col min="6121" max="6121" width="13" bestFit="1" customWidth="1"/>
    <col min="6122" max="6122" width="15.77734375" bestFit="1" customWidth="1"/>
    <col min="6123" max="6123" width="13" bestFit="1" customWidth="1"/>
    <col min="6124" max="6124" width="15.77734375" bestFit="1" customWidth="1"/>
    <col min="6125" max="6125" width="13" bestFit="1" customWidth="1"/>
    <col min="6126" max="6126" width="15.77734375" bestFit="1" customWidth="1"/>
    <col min="6127" max="6127" width="13" bestFit="1" customWidth="1"/>
    <col min="6128" max="6128" width="15.77734375" bestFit="1" customWidth="1"/>
    <col min="6129" max="6129" width="13" bestFit="1" customWidth="1"/>
    <col min="6130" max="6130" width="15.77734375" bestFit="1" customWidth="1"/>
    <col min="6131" max="6131" width="13" bestFit="1" customWidth="1"/>
    <col min="6132" max="6132" width="15.77734375" bestFit="1" customWidth="1"/>
    <col min="6133" max="6133" width="13" bestFit="1" customWidth="1"/>
    <col min="6134" max="6134" width="15.77734375" bestFit="1" customWidth="1"/>
    <col min="6135" max="6135" width="13" bestFit="1" customWidth="1"/>
    <col min="6136" max="6136" width="15.77734375" bestFit="1" customWidth="1"/>
    <col min="6137" max="6137" width="13" bestFit="1" customWidth="1"/>
    <col min="6138" max="6138" width="15.77734375" bestFit="1" customWidth="1"/>
    <col min="6139" max="6139" width="13" bestFit="1" customWidth="1"/>
    <col min="6140" max="6140" width="15.77734375" bestFit="1" customWidth="1"/>
    <col min="6141" max="6141" width="13" bestFit="1" customWidth="1"/>
    <col min="6142" max="6142" width="15.77734375" bestFit="1" customWidth="1"/>
    <col min="6143" max="6143" width="13" bestFit="1" customWidth="1"/>
    <col min="6144" max="6144" width="15.77734375" bestFit="1" customWidth="1"/>
    <col min="6145" max="6145" width="13" bestFit="1" customWidth="1"/>
    <col min="6146" max="6146" width="15.77734375" bestFit="1" customWidth="1"/>
    <col min="6147" max="6147" width="13" bestFit="1" customWidth="1"/>
    <col min="6148" max="6148" width="15.77734375" bestFit="1" customWidth="1"/>
    <col min="6149" max="6149" width="13" bestFit="1" customWidth="1"/>
    <col min="6150" max="6150" width="15.77734375" bestFit="1" customWidth="1"/>
    <col min="6151" max="6151" width="13" bestFit="1" customWidth="1"/>
    <col min="6152" max="6152" width="15.77734375" bestFit="1" customWidth="1"/>
    <col min="6153" max="6153" width="13" bestFit="1" customWidth="1"/>
    <col min="6154" max="6154" width="15.77734375" bestFit="1" customWidth="1"/>
    <col min="6155" max="6155" width="13" bestFit="1" customWidth="1"/>
    <col min="6156" max="6156" width="15.77734375" bestFit="1" customWidth="1"/>
    <col min="6157" max="6157" width="13" bestFit="1" customWidth="1"/>
    <col min="6158" max="6158" width="15.77734375" bestFit="1" customWidth="1"/>
    <col min="6159" max="6159" width="13" bestFit="1" customWidth="1"/>
    <col min="6160" max="6160" width="15.77734375" bestFit="1" customWidth="1"/>
    <col min="6161" max="6161" width="13" bestFit="1" customWidth="1"/>
    <col min="6162" max="6162" width="15.77734375" bestFit="1" customWidth="1"/>
    <col min="6163" max="6163" width="13" bestFit="1" customWidth="1"/>
    <col min="6164" max="6164" width="15.77734375" bestFit="1" customWidth="1"/>
    <col min="6165" max="6165" width="13" bestFit="1" customWidth="1"/>
    <col min="6166" max="6166" width="15.77734375" bestFit="1" customWidth="1"/>
    <col min="6167" max="6167" width="13" bestFit="1" customWidth="1"/>
    <col min="6168" max="6168" width="15.77734375" bestFit="1" customWidth="1"/>
    <col min="6169" max="6169" width="13" bestFit="1" customWidth="1"/>
    <col min="6170" max="6170" width="15.77734375" bestFit="1" customWidth="1"/>
    <col min="6171" max="6171" width="13" bestFit="1" customWidth="1"/>
    <col min="6172" max="6172" width="15.77734375" bestFit="1" customWidth="1"/>
    <col min="6173" max="6173" width="13" bestFit="1" customWidth="1"/>
    <col min="6174" max="6174" width="15.77734375" bestFit="1" customWidth="1"/>
    <col min="6175" max="6175" width="13" bestFit="1" customWidth="1"/>
    <col min="6176" max="6176" width="15.77734375" bestFit="1" customWidth="1"/>
    <col min="6177" max="6177" width="13" bestFit="1" customWidth="1"/>
    <col min="6178" max="6178" width="15.77734375" bestFit="1" customWidth="1"/>
    <col min="6179" max="6179" width="13" bestFit="1" customWidth="1"/>
    <col min="6180" max="6180" width="15.77734375" bestFit="1" customWidth="1"/>
    <col min="6181" max="6181" width="13" bestFit="1" customWidth="1"/>
    <col min="6182" max="6182" width="15.77734375" bestFit="1" customWidth="1"/>
    <col min="6183" max="6183" width="13" bestFit="1" customWidth="1"/>
    <col min="6184" max="6184" width="15.77734375" bestFit="1" customWidth="1"/>
    <col min="6185" max="6185" width="13" bestFit="1" customWidth="1"/>
    <col min="6186" max="6186" width="15.77734375" bestFit="1" customWidth="1"/>
    <col min="6187" max="6187" width="13" bestFit="1" customWidth="1"/>
    <col min="6188" max="6188" width="15.77734375" bestFit="1" customWidth="1"/>
    <col min="6189" max="6189" width="13" bestFit="1" customWidth="1"/>
    <col min="6190" max="6190" width="15.77734375" bestFit="1" customWidth="1"/>
    <col min="6191" max="6191" width="13" bestFit="1" customWidth="1"/>
    <col min="6192" max="6192" width="15.77734375" bestFit="1" customWidth="1"/>
    <col min="6193" max="6193" width="13" bestFit="1" customWidth="1"/>
    <col min="6194" max="6194" width="15.77734375" bestFit="1" customWidth="1"/>
    <col min="6195" max="6195" width="13" bestFit="1" customWidth="1"/>
    <col min="6196" max="6196" width="15.77734375" bestFit="1" customWidth="1"/>
    <col min="6197" max="6197" width="13" bestFit="1" customWidth="1"/>
    <col min="6198" max="6198" width="15.77734375" bestFit="1" customWidth="1"/>
    <col min="6199" max="6199" width="13" bestFit="1" customWidth="1"/>
    <col min="6200" max="6200" width="15.77734375" bestFit="1" customWidth="1"/>
    <col min="6201" max="6201" width="13" bestFit="1" customWidth="1"/>
    <col min="6202" max="6202" width="15.77734375" bestFit="1" customWidth="1"/>
    <col min="6203" max="6203" width="13" bestFit="1" customWidth="1"/>
    <col min="6204" max="6204" width="15.77734375" bestFit="1" customWidth="1"/>
    <col min="6205" max="6205" width="13" bestFit="1" customWidth="1"/>
    <col min="6206" max="6206" width="15.77734375" bestFit="1" customWidth="1"/>
    <col min="6207" max="6207" width="13" bestFit="1" customWidth="1"/>
    <col min="6208" max="6208" width="15.77734375" bestFit="1" customWidth="1"/>
    <col min="6209" max="6209" width="13" bestFit="1" customWidth="1"/>
    <col min="6210" max="6210" width="15.77734375" bestFit="1" customWidth="1"/>
    <col min="6211" max="6211" width="13" bestFit="1" customWidth="1"/>
    <col min="6212" max="6212" width="15.77734375" bestFit="1" customWidth="1"/>
    <col min="6213" max="6213" width="13" bestFit="1" customWidth="1"/>
    <col min="6214" max="6214" width="15.77734375" bestFit="1" customWidth="1"/>
    <col min="6215" max="6215" width="13" bestFit="1" customWidth="1"/>
    <col min="6216" max="6216" width="15.77734375" bestFit="1" customWidth="1"/>
    <col min="6217" max="6217" width="13" bestFit="1" customWidth="1"/>
    <col min="6218" max="6218" width="15.77734375" bestFit="1" customWidth="1"/>
    <col min="6219" max="6219" width="13" bestFit="1" customWidth="1"/>
    <col min="6220" max="6220" width="15.77734375" bestFit="1" customWidth="1"/>
    <col min="6221" max="6221" width="13" bestFit="1" customWidth="1"/>
    <col min="6222" max="6222" width="15.77734375" bestFit="1" customWidth="1"/>
    <col min="6223" max="6223" width="13" bestFit="1" customWidth="1"/>
    <col min="6224" max="6224" width="15.77734375" bestFit="1" customWidth="1"/>
    <col min="6225" max="6225" width="13" bestFit="1" customWidth="1"/>
    <col min="6226" max="6226" width="15.77734375" bestFit="1" customWidth="1"/>
    <col min="6227" max="6227" width="13" bestFit="1" customWidth="1"/>
    <col min="6228" max="6228" width="15.77734375" bestFit="1" customWidth="1"/>
    <col min="6229" max="6229" width="13" bestFit="1" customWidth="1"/>
    <col min="6230" max="6230" width="15.77734375" bestFit="1" customWidth="1"/>
    <col min="6231" max="6231" width="13" bestFit="1" customWidth="1"/>
    <col min="6232" max="6232" width="15.77734375" bestFit="1" customWidth="1"/>
    <col min="6233" max="6233" width="13" bestFit="1" customWidth="1"/>
    <col min="6234" max="6234" width="15.77734375" bestFit="1" customWidth="1"/>
    <col min="6235" max="6235" width="13" bestFit="1" customWidth="1"/>
    <col min="6236" max="6236" width="15.77734375" bestFit="1" customWidth="1"/>
    <col min="6237" max="6237" width="13" bestFit="1" customWidth="1"/>
    <col min="6238" max="6238" width="15.77734375" bestFit="1" customWidth="1"/>
    <col min="6239" max="6239" width="13" bestFit="1" customWidth="1"/>
    <col min="6240" max="6240" width="15.77734375" bestFit="1" customWidth="1"/>
    <col min="6241" max="6241" width="13" bestFit="1" customWidth="1"/>
    <col min="6242" max="6242" width="15.77734375" bestFit="1" customWidth="1"/>
    <col min="6243" max="6243" width="13" bestFit="1" customWidth="1"/>
    <col min="6244" max="6244" width="15.77734375" bestFit="1" customWidth="1"/>
    <col min="6245" max="6245" width="13" bestFit="1" customWidth="1"/>
    <col min="6246" max="6246" width="15.77734375" bestFit="1" customWidth="1"/>
    <col min="6247" max="6247" width="13" bestFit="1" customWidth="1"/>
    <col min="6248" max="6248" width="15.77734375" bestFit="1" customWidth="1"/>
    <col min="6249" max="6249" width="13" bestFit="1" customWidth="1"/>
    <col min="6250" max="6250" width="15.77734375" bestFit="1" customWidth="1"/>
    <col min="6251" max="6251" width="13" bestFit="1" customWidth="1"/>
    <col min="6252" max="6252" width="15.77734375" bestFit="1" customWidth="1"/>
    <col min="6253" max="6253" width="13" bestFit="1" customWidth="1"/>
    <col min="6254" max="6254" width="15.77734375" bestFit="1" customWidth="1"/>
    <col min="6255" max="6255" width="13" bestFit="1" customWidth="1"/>
    <col min="6256" max="6256" width="15.77734375" bestFit="1" customWidth="1"/>
    <col min="6257" max="6257" width="13" bestFit="1" customWidth="1"/>
    <col min="6258" max="6258" width="15.77734375" bestFit="1" customWidth="1"/>
    <col min="6259" max="6259" width="13" bestFit="1" customWidth="1"/>
    <col min="6260" max="6260" width="15.77734375" bestFit="1" customWidth="1"/>
    <col min="6261" max="6261" width="13" bestFit="1" customWidth="1"/>
    <col min="6262" max="6262" width="15.77734375" bestFit="1" customWidth="1"/>
    <col min="6263" max="6263" width="13" bestFit="1" customWidth="1"/>
    <col min="6264" max="6264" width="15.77734375" bestFit="1" customWidth="1"/>
    <col min="6265" max="6265" width="13" bestFit="1" customWidth="1"/>
    <col min="6266" max="6266" width="15.77734375" bestFit="1" customWidth="1"/>
    <col min="6267" max="6267" width="13" bestFit="1" customWidth="1"/>
    <col min="6268" max="6268" width="15.77734375" bestFit="1" customWidth="1"/>
    <col min="6269" max="6269" width="13" bestFit="1" customWidth="1"/>
    <col min="6270" max="6270" width="15.77734375" bestFit="1" customWidth="1"/>
    <col min="6271" max="6271" width="13" bestFit="1" customWidth="1"/>
    <col min="6272" max="6272" width="15.77734375" bestFit="1" customWidth="1"/>
    <col min="6273" max="6273" width="13" bestFit="1" customWidth="1"/>
    <col min="6274" max="6274" width="15.77734375" bestFit="1" customWidth="1"/>
    <col min="6275" max="6275" width="13" bestFit="1" customWidth="1"/>
    <col min="6276" max="6276" width="15.77734375" bestFit="1" customWidth="1"/>
    <col min="6277" max="6277" width="13" bestFit="1" customWidth="1"/>
    <col min="6278" max="6278" width="15.77734375" bestFit="1" customWidth="1"/>
    <col min="6279" max="6279" width="13" bestFit="1" customWidth="1"/>
    <col min="6280" max="6280" width="15.77734375" bestFit="1" customWidth="1"/>
    <col min="6281" max="6281" width="13" bestFit="1" customWidth="1"/>
    <col min="6282" max="6282" width="15.77734375" bestFit="1" customWidth="1"/>
    <col min="6283" max="6283" width="13" bestFit="1" customWidth="1"/>
    <col min="6284" max="6284" width="15.77734375" bestFit="1" customWidth="1"/>
    <col min="6285" max="6285" width="13" bestFit="1" customWidth="1"/>
    <col min="6286" max="6286" width="15.77734375" bestFit="1" customWidth="1"/>
    <col min="6287" max="6287" width="13" bestFit="1" customWidth="1"/>
    <col min="6288" max="6288" width="15.77734375" bestFit="1" customWidth="1"/>
    <col min="6289" max="6289" width="13" bestFit="1" customWidth="1"/>
    <col min="6290" max="6290" width="15.77734375" bestFit="1" customWidth="1"/>
    <col min="6291" max="6291" width="13" bestFit="1" customWidth="1"/>
    <col min="6292" max="6292" width="15.77734375" bestFit="1" customWidth="1"/>
    <col min="6293" max="6293" width="13" bestFit="1" customWidth="1"/>
    <col min="6294" max="6294" width="15.77734375" bestFit="1" customWidth="1"/>
    <col min="6295" max="6295" width="13" bestFit="1" customWidth="1"/>
    <col min="6296" max="6296" width="15.77734375" bestFit="1" customWidth="1"/>
    <col min="6297" max="6297" width="13" bestFit="1" customWidth="1"/>
    <col min="6298" max="6298" width="15.77734375" bestFit="1" customWidth="1"/>
    <col min="6299" max="6299" width="13" bestFit="1" customWidth="1"/>
    <col min="6300" max="6300" width="15.77734375" bestFit="1" customWidth="1"/>
    <col min="6301" max="6301" width="13" bestFit="1" customWidth="1"/>
    <col min="6302" max="6302" width="15.77734375" bestFit="1" customWidth="1"/>
    <col min="6303" max="6303" width="13" bestFit="1" customWidth="1"/>
    <col min="6304" max="6304" width="15.77734375" bestFit="1" customWidth="1"/>
    <col min="6305" max="6305" width="13" bestFit="1" customWidth="1"/>
    <col min="6306" max="6306" width="15.77734375" bestFit="1" customWidth="1"/>
    <col min="6307" max="6307" width="13" bestFit="1" customWidth="1"/>
    <col min="6308" max="6308" width="15.77734375" bestFit="1" customWidth="1"/>
    <col min="6309" max="6309" width="13" bestFit="1" customWidth="1"/>
    <col min="6310" max="6310" width="15.77734375" bestFit="1" customWidth="1"/>
    <col min="6311" max="6311" width="13" bestFit="1" customWidth="1"/>
    <col min="6312" max="6312" width="15.77734375" bestFit="1" customWidth="1"/>
    <col min="6313" max="6313" width="13" bestFit="1" customWidth="1"/>
    <col min="6314" max="6314" width="15.77734375" bestFit="1" customWidth="1"/>
    <col min="6315" max="6315" width="13" bestFit="1" customWidth="1"/>
    <col min="6316" max="6316" width="15.77734375" bestFit="1" customWidth="1"/>
    <col min="6317" max="6317" width="13" bestFit="1" customWidth="1"/>
    <col min="6318" max="6318" width="15.77734375" bestFit="1" customWidth="1"/>
    <col min="6319" max="6319" width="13" bestFit="1" customWidth="1"/>
    <col min="6320" max="6320" width="15.77734375" bestFit="1" customWidth="1"/>
    <col min="6321" max="6321" width="13" bestFit="1" customWidth="1"/>
    <col min="6322" max="6322" width="15.77734375" bestFit="1" customWidth="1"/>
    <col min="6323" max="6323" width="13" bestFit="1" customWidth="1"/>
    <col min="6324" max="6324" width="15.77734375" bestFit="1" customWidth="1"/>
    <col min="6325" max="6325" width="13" bestFit="1" customWidth="1"/>
    <col min="6326" max="6326" width="15.77734375" bestFit="1" customWidth="1"/>
    <col min="6327" max="6327" width="13" bestFit="1" customWidth="1"/>
    <col min="6328" max="6328" width="15.77734375" bestFit="1" customWidth="1"/>
    <col min="6329" max="6329" width="13" bestFit="1" customWidth="1"/>
    <col min="6330" max="6330" width="15.77734375" bestFit="1" customWidth="1"/>
    <col min="6331" max="6331" width="13" bestFit="1" customWidth="1"/>
    <col min="6332" max="6332" width="15.77734375" bestFit="1" customWidth="1"/>
    <col min="6333" max="6333" width="13" bestFit="1" customWidth="1"/>
    <col min="6334" max="6334" width="15.77734375" bestFit="1" customWidth="1"/>
    <col min="6335" max="6335" width="13" bestFit="1" customWidth="1"/>
    <col min="6336" max="6336" width="15.77734375" bestFit="1" customWidth="1"/>
    <col min="6337" max="6337" width="13" bestFit="1" customWidth="1"/>
    <col min="6338" max="6338" width="15.77734375" bestFit="1" customWidth="1"/>
    <col min="6339" max="6339" width="13" bestFit="1" customWidth="1"/>
    <col min="6340" max="6340" width="15.77734375" bestFit="1" customWidth="1"/>
    <col min="6341" max="6341" width="13" bestFit="1" customWidth="1"/>
    <col min="6342" max="6342" width="15.77734375" bestFit="1" customWidth="1"/>
    <col min="6343" max="6343" width="13" bestFit="1" customWidth="1"/>
    <col min="6344" max="6344" width="15.77734375" bestFit="1" customWidth="1"/>
    <col min="6345" max="6345" width="13" bestFit="1" customWidth="1"/>
    <col min="6346" max="6346" width="15.77734375" bestFit="1" customWidth="1"/>
    <col min="6347" max="6347" width="13" bestFit="1" customWidth="1"/>
    <col min="6348" max="6348" width="15.77734375" bestFit="1" customWidth="1"/>
    <col min="6349" max="6349" width="13" bestFit="1" customWidth="1"/>
    <col min="6350" max="6350" width="15.77734375" bestFit="1" customWidth="1"/>
    <col min="6351" max="6351" width="13" bestFit="1" customWidth="1"/>
    <col min="6352" max="6352" width="15.77734375" bestFit="1" customWidth="1"/>
    <col min="6353" max="6353" width="13" bestFit="1" customWidth="1"/>
    <col min="6354" max="6354" width="15.77734375" bestFit="1" customWidth="1"/>
    <col min="6355" max="6355" width="13" bestFit="1" customWidth="1"/>
    <col min="6356" max="6356" width="15.77734375" bestFit="1" customWidth="1"/>
    <col min="6357" max="6357" width="13" bestFit="1" customWidth="1"/>
    <col min="6358" max="6358" width="15.77734375" bestFit="1" customWidth="1"/>
    <col min="6359" max="6359" width="13" bestFit="1" customWidth="1"/>
    <col min="6360" max="6360" width="15.77734375" bestFit="1" customWidth="1"/>
    <col min="6361" max="6361" width="13" bestFit="1" customWidth="1"/>
    <col min="6362" max="6362" width="15.77734375" bestFit="1" customWidth="1"/>
    <col min="6363" max="6363" width="13" bestFit="1" customWidth="1"/>
    <col min="6364" max="6364" width="15.77734375" bestFit="1" customWidth="1"/>
    <col min="6365" max="6365" width="13" bestFit="1" customWidth="1"/>
    <col min="6366" max="6366" width="15.77734375" bestFit="1" customWidth="1"/>
    <col min="6367" max="6367" width="13" bestFit="1" customWidth="1"/>
    <col min="6368" max="6368" width="15.77734375" bestFit="1" customWidth="1"/>
    <col min="6369" max="6369" width="13" bestFit="1" customWidth="1"/>
    <col min="6370" max="6370" width="15.77734375" bestFit="1" customWidth="1"/>
    <col min="6371" max="6371" width="13" bestFit="1" customWidth="1"/>
    <col min="6372" max="6372" width="15.77734375" bestFit="1" customWidth="1"/>
    <col min="6373" max="6373" width="13" bestFit="1" customWidth="1"/>
    <col min="6374" max="6374" width="15.77734375" bestFit="1" customWidth="1"/>
    <col min="6375" max="6375" width="13" bestFit="1" customWidth="1"/>
    <col min="6376" max="6376" width="15.77734375" bestFit="1" customWidth="1"/>
    <col min="6377" max="6377" width="13" bestFit="1" customWidth="1"/>
    <col min="6378" max="6378" width="15.77734375" bestFit="1" customWidth="1"/>
    <col min="6379" max="6379" width="13" bestFit="1" customWidth="1"/>
    <col min="6380" max="6380" width="15.77734375" bestFit="1" customWidth="1"/>
    <col min="6381" max="6381" width="13" bestFit="1" customWidth="1"/>
    <col min="6382" max="6382" width="15.77734375" bestFit="1" customWidth="1"/>
    <col min="6383" max="6383" width="13" bestFit="1" customWidth="1"/>
    <col min="6384" max="6384" width="15.77734375" bestFit="1" customWidth="1"/>
    <col min="6385" max="6385" width="13" bestFit="1" customWidth="1"/>
    <col min="6386" max="6386" width="15.77734375" bestFit="1" customWidth="1"/>
    <col min="6387" max="6387" width="13" bestFit="1" customWidth="1"/>
    <col min="6388" max="6388" width="15.77734375" bestFit="1" customWidth="1"/>
    <col min="6389" max="6389" width="13" bestFit="1" customWidth="1"/>
    <col min="6390" max="6390" width="15.77734375" bestFit="1" customWidth="1"/>
    <col min="6391" max="6391" width="13" bestFit="1" customWidth="1"/>
    <col min="6392" max="6392" width="15.77734375" bestFit="1" customWidth="1"/>
    <col min="6393" max="6393" width="13" bestFit="1" customWidth="1"/>
    <col min="6394" max="6394" width="15.77734375" bestFit="1" customWidth="1"/>
    <col min="6395" max="6395" width="13" bestFit="1" customWidth="1"/>
    <col min="6396" max="6396" width="15.77734375" bestFit="1" customWidth="1"/>
    <col min="6397" max="6397" width="13" bestFit="1" customWidth="1"/>
    <col min="6398" max="6398" width="15.77734375" bestFit="1" customWidth="1"/>
    <col min="6399" max="6399" width="13" bestFit="1" customWidth="1"/>
    <col min="6400" max="6400" width="15.77734375" bestFit="1" customWidth="1"/>
    <col min="6401" max="6401" width="13" bestFit="1" customWidth="1"/>
    <col min="6402" max="6402" width="15.77734375" bestFit="1" customWidth="1"/>
    <col min="6403" max="6403" width="13" bestFit="1" customWidth="1"/>
    <col min="6404" max="6404" width="15.77734375" bestFit="1" customWidth="1"/>
    <col min="6405" max="6405" width="13" bestFit="1" customWidth="1"/>
    <col min="6406" max="6406" width="15.77734375" bestFit="1" customWidth="1"/>
    <col min="6407" max="6407" width="13" bestFit="1" customWidth="1"/>
    <col min="6408" max="6408" width="15.77734375" bestFit="1" customWidth="1"/>
    <col min="6409" max="6409" width="13" bestFit="1" customWidth="1"/>
    <col min="6410" max="6410" width="15.77734375" bestFit="1" customWidth="1"/>
    <col min="6411" max="6411" width="13" bestFit="1" customWidth="1"/>
    <col min="6412" max="6412" width="15.77734375" bestFit="1" customWidth="1"/>
    <col min="6413" max="6413" width="13" bestFit="1" customWidth="1"/>
    <col min="6414" max="6414" width="15.77734375" bestFit="1" customWidth="1"/>
    <col min="6415" max="6415" width="13" bestFit="1" customWidth="1"/>
    <col min="6416" max="6416" width="15.77734375" bestFit="1" customWidth="1"/>
    <col min="6417" max="6417" width="13" bestFit="1" customWidth="1"/>
    <col min="6418" max="6418" width="15.77734375" bestFit="1" customWidth="1"/>
    <col min="6419" max="6419" width="13" bestFit="1" customWidth="1"/>
    <col min="6420" max="6420" width="15.77734375" bestFit="1" customWidth="1"/>
    <col min="6421" max="6421" width="13" bestFit="1" customWidth="1"/>
    <col min="6422" max="6422" width="15.77734375" bestFit="1" customWidth="1"/>
    <col min="6423" max="6423" width="13" bestFit="1" customWidth="1"/>
    <col min="6424" max="6424" width="15.77734375" bestFit="1" customWidth="1"/>
    <col min="6425" max="6425" width="13" bestFit="1" customWidth="1"/>
    <col min="6426" max="6426" width="15.77734375" bestFit="1" customWidth="1"/>
    <col min="6427" max="6427" width="13" bestFit="1" customWidth="1"/>
    <col min="6428" max="6428" width="15.77734375" bestFit="1" customWidth="1"/>
    <col min="6429" max="6429" width="13" bestFit="1" customWidth="1"/>
    <col min="6430" max="6430" width="15.77734375" bestFit="1" customWidth="1"/>
    <col min="6431" max="6431" width="13" bestFit="1" customWidth="1"/>
    <col min="6432" max="6432" width="15.77734375" bestFit="1" customWidth="1"/>
    <col min="6433" max="6433" width="13" bestFit="1" customWidth="1"/>
    <col min="6434" max="6434" width="15.77734375" bestFit="1" customWidth="1"/>
    <col min="6435" max="6435" width="13" bestFit="1" customWidth="1"/>
    <col min="6436" max="6436" width="15.77734375" bestFit="1" customWidth="1"/>
    <col min="6437" max="6437" width="13" bestFit="1" customWidth="1"/>
    <col min="6438" max="6438" width="15.77734375" bestFit="1" customWidth="1"/>
    <col min="6439" max="6439" width="13" bestFit="1" customWidth="1"/>
    <col min="6440" max="6440" width="15.77734375" bestFit="1" customWidth="1"/>
    <col min="6441" max="6441" width="13" bestFit="1" customWidth="1"/>
    <col min="6442" max="6442" width="15.77734375" bestFit="1" customWidth="1"/>
    <col min="6443" max="6443" width="13" bestFit="1" customWidth="1"/>
    <col min="6444" max="6444" width="15.77734375" bestFit="1" customWidth="1"/>
    <col min="6445" max="6445" width="13" bestFit="1" customWidth="1"/>
    <col min="6446" max="6446" width="15.77734375" bestFit="1" customWidth="1"/>
    <col min="6447" max="6447" width="13" bestFit="1" customWidth="1"/>
    <col min="6448" max="6448" width="15.77734375" bestFit="1" customWidth="1"/>
    <col min="6449" max="6449" width="13" bestFit="1" customWidth="1"/>
    <col min="6450" max="6450" width="15.77734375" bestFit="1" customWidth="1"/>
    <col min="6451" max="6451" width="13" bestFit="1" customWidth="1"/>
    <col min="6452" max="6452" width="15.77734375" bestFit="1" customWidth="1"/>
    <col min="6453" max="6453" width="13" bestFit="1" customWidth="1"/>
    <col min="6454" max="6454" width="15.77734375" bestFit="1" customWidth="1"/>
    <col min="6455" max="6455" width="13" bestFit="1" customWidth="1"/>
    <col min="6456" max="6456" width="15.77734375" bestFit="1" customWidth="1"/>
    <col min="6457" max="6457" width="13" bestFit="1" customWidth="1"/>
    <col min="6458" max="6458" width="15.77734375" bestFit="1" customWidth="1"/>
    <col min="6459" max="6459" width="13" bestFit="1" customWidth="1"/>
    <col min="6460" max="6460" width="15.77734375" bestFit="1" customWidth="1"/>
    <col min="6461" max="6461" width="13" bestFit="1" customWidth="1"/>
    <col min="6462" max="6462" width="15.77734375" bestFit="1" customWidth="1"/>
    <col min="6463" max="6463" width="13" bestFit="1" customWidth="1"/>
    <col min="6464" max="6464" width="15.77734375" bestFit="1" customWidth="1"/>
    <col min="6465" max="6465" width="13" bestFit="1" customWidth="1"/>
    <col min="6466" max="6466" width="15.77734375" bestFit="1" customWidth="1"/>
    <col min="6467" max="6467" width="13" bestFit="1" customWidth="1"/>
    <col min="6468" max="6468" width="15.77734375" bestFit="1" customWidth="1"/>
    <col min="6469" max="6469" width="13" bestFit="1" customWidth="1"/>
    <col min="6470" max="6470" width="15.77734375" bestFit="1" customWidth="1"/>
    <col min="6471" max="6471" width="13" bestFit="1" customWidth="1"/>
    <col min="6472" max="6472" width="15.77734375" bestFit="1" customWidth="1"/>
    <col min="6473" max="6473" width="13" bestFit="1" customWidth="1"/>
    <col min="6474" max="6474" width="15.77734375" bestFit="1" customWidth="1"/>
    <col min="6475" max="6475" width="13" bestFit="1" customWidth="1"/>
    <col min="6476" max="6476" width="15.77734375" bestFit="1" customWidth="1"/>
    <col min="6477" max="6477" width="13" bestFit="1" customWidth="1"/>
    <col min="6478" max="6478" width="15.77734375" bestFit="1" customWidth="1"/>
    <col min="6479" max="6479" width="13" bestFit="1" customWidth="1"/>
    <col min="6480" max="6480" width="15.77734375" bestFit="1" customWidth="1"/>
    <col min="6481" max="6481" width="13" bestFit="1" customWidth="1"/>
    <col min="6482" max="6482" width="15.77734375" bestFit="1" customWidth="1"/>
    <col min="6483" max="6483" width="13" bestFit="1" customWidth="1"/>
    <col min="6484" max="6484" width="15.77734375" bestFit="1" customWidth="1"/>
    <col min="6485" max="6485" width="13" bestFit="1" customWidth="1"/>
    <col min="6486" max="6486" width="15.77734375" bestFit="1" customWidth="1"/>
    <col min="6487" max="6487" width="13" bestFit="1" customWidth="1"/>
    <col min="6488" max="6488" width="15.77734375" bestFit="1" customWidth="1"/>
    <col min="6489" max="6489" width="13" bestFit="1" customWidth="1"/>
    <col min="6490" max="6490" width="15.77734375" bestFit="1" customWidth="1"/>
    <col min="6491" max="6491" width="13" bestFit="1" customWidth="1"/>
    <col min="6492" max="6492" width="15.77734375" bestFit="1" customWidth="1"/>
    <col min="6493" max="6493" width="13" bestFit="1" customWidth="1"/>
    <col min="6494" max="6494" width="15.77734375" bestFit="1" customWidth="1"/>
    <col min="6495" max="6495" width="13" bestFit="1" customWidth="1"/>
    <col min="6496" max="6496" width="15.77734375" bestFit="1" customWidth="1"/>
    <col min="6497" max="6497" width="13" bestFit="1" customWidth="1"/>
    <col min="6498" max="6498" width="15.77734375" bestFit="1" customWidth="1"/>
    <col min="6499" max="6499" width="13" bestFit="1" customWidth="1"/>
    <col min="6500" max="6500" width="15.77734375" bestFit="1" customWidth="1"/>
    <col min="6501" max="6501" width="13" bestFit="1" customWidth="1"/>
    <col min="6502" max="6502" width="15.77734375" bestFit="1" customWidth="1"/>
    <col min="6503" max="6503" width="13" bestFit="1" customWidth="1"/>
    <col min="6504" max="6504" width="15.77734375" bestFit="1" customWidth="1"/>
    <col min="6505" max="6505" width="13" bestFit="1" customWidth="1"/>
    <col min="6506" max="6506" width="15.77734375" bestFit="1" customWidth="1"/>
    <col min="6507" max="6507" width="13" bestFit="1" customWidth="1"/>
    <col min="6508" max="6508" width="15.77734375" bestFit="1" customWidth="1"/>
    <col min="6509" max="6509" width="13" bestFit="1" customWidth="1"/>
    <col min="6510" max="6510" width="15.77734375" bestFit="1" customWidth="1"/>
    <col min="6511" max="6511" width="13" bestFit="1" customWidth="1"/>
    <col min="6512" max="6512" width="15.77734375" bestFit="1" customWidth="1"/>
    <col min="6513" max="6513" width="13" bestFit="1" customWidth="1"/>
    <col min="6514" max="6514" width="15.77734375" bestFit="1" customWidth="1"/>
    <col min="6515" max="6515" width="13" bestFit="1" customWidth="1"/>
    <col min="6516" max="6516" width="15.77734375" bestFit="1" customWidth="1"/>
    <col min="6517" max="6517" width="13" bestFit="1" customWidth="1"/>
    <col min="6518" max="6518" width="15.77734375" bestFit="1" customWidth="1"/>
    <col min="6519" max="6519" width="13" bestFit="1" customWidth="1"/>
    <col min="6520" max="6520" width="15.77734375" bestFit="1" customWidth="1"/>
    <col min="6521" max="6521" width="13" bestFit="1" customWidth="1"/>
    <col min="6522" max="6522" width="15.77734375" bestFit="1" customWidth="1"/>
    <col min="6523" max="6523" width="13" bestFit="1" customWidth="1"/>
    <col min="6524" max="6524" width="15.77734375" bestFit="1" customWidth="1"/>
    <col min="6525" max="6525" width="13" bestFit="1" customWidth="1"/>
    <col min="6526" max="6526" width="15.77734375" bestFit="1" customWidth="1"/>
    <col min="6527" max="6527" width="13" bestFit="1" customWidth="1"/>
    <col min="6528" max="6528" width="15.77734375" bestFit="1" customWidth="1"/>
    <col min="6529" max="6529" width="13" bestFit="1" customWidth="1"/>
    <col min="6530" max="6530" width="15.77734375" bestFit="1" customWidth="1"/>
    <col min="6531" max="6531" width="13" bestFit="1" customWidth="1"/>
    <col min="6532" max="6532" width="15.77734375" bestFit="1" customWidth="1"/>
    <col min="6533" max="6533" width="13" bestFit="1" customWidth="1"/>
    <col min="6534" max="6534" width="15.77734375" bestFit="1" customWidth="1"/>
    <col min="6535" max="6535" width="13" bestFit="1" customWidth="1"/>
    <col min="6536" max="6536" width="15.77734375" bestFit="1" customWidth="1"/>
    <col min="6537" max="6537" width="13" bestFit="1" customWidth="1"/>
    <col min="6538" max="6538" width="15.77734375" bestFit="1" customWidth="1"/>
    <col min="6539" max="6539" width="13" bestFit="1" customWidth="1"/>
    <col min="6540" max="6540" width="15.77734375" bestFit="1" customWidth="1"/>
    <col min="6541" max="6541" width="13" bestFit="1" customWidth="1"/>
    <col min="6542" max="6542" width="15.77734375" bestFit="1" customWidth="1"/>
    <col min="6543" max="6543" width="13" bestFit="1" customWidth="1"/>
    <col min="6544" max="6544" width="15.77734375" bestFit="1" customWidth="1"/>
    <col min="6545" max="6545" width="13" bestFit="1" customWidth="1"/>
    <col min="6546" max="6546" width="15.77734375" bestFit="1" customWidth="1"/>
    <col min="6547" max="6547" width="13" bestFit="1" customWidth="1"/>
    <col min="6548" max="6548" width="15.77734375" bestFit="1" customWidth="1"/>
    <col min="6549" max="6549" width="13" bestFit="1" customWidth="1"/>
    <col min="6550" max="6550" width="15.77734375" bestFit="1" customWidth="1"/>
    <col min="6551" max="6551" width="13" bestFit="1" customWidth="1"/>
    <col min="6552" max="6552" width="15.77734375" bestFit="1" customWidth="1"/>
    <col min="6553" max="6553" width="13" bestFit="1" customWidth="1"/>
    <col min="6554" max="6554" width="15.77734375" bestFit="1" customWidth="1"/>
    <col min="6555" max="6555" width="13" bestFit="1" customWidth="1"/>
    <col min="6556" max="6556" width="15.77734375" bestFit="1" customWidth="1"/>
    <col min="6557" max="6557" width="13" bestFit="1" customWidth="1"/>
    <col min="6558" max="6558" width="15.77734375" bestFit="1" customWidth="1"/>
    <col min="6559" max="6559" width="13" bestFit="1" customWidth="1"/>
    <col min="6560" max="6560" width="15.77734375" bestFit="1" customWidth="1"/>
    <col min="6561" max="6561" width="13" bestFit="1" customWidth="1"/>
    <col min="6562" max="6562" width="15.77734375" bestFit="1" customWidth="1"/>
    <col min="6563" max="6563" width="13" bestFit="1" customWidth="1"/>
    <col min="6564" max="6564" width="15.77734375" bestFit="1" customWidth="1"/>
    <col min="6565" max="6565" width="13" bestFit="1" customWidth="1"/>
    <col min="6566" max="6566" width="15.77734375" bestFit="1" customWidth="1"/>
    <col min="6567" max="6567" width="13" bestFit="1" customWidth="1"/>
    <col min="6568" max="6568" width="15.77734375" bestFit="1" customWidth="1"/>
    <col min="6569" max="6569" width="13" bestFit="1" customWidth="1"/>
    <col min="6570" max="6570" width="15.77734375" bestFit="1" customWidth="1"/>
    <col min="6571" max="6571" width="13" bestFit="1" customWidth="1"/>
    <col min="6572" max="6572" width="15.77734375" bestFit="1" customWidth="1"/>
    <col min="6573" max="6573" width="13" bestFit="1" customWidth="1"/>
    <col min="6574" max="6574" width="15.77734375" bestFit="1" customWidth="1"/>
    <col min="6575" max="6575" width="13" bestFit="1" customWidth="1"/>
    <col min="6576" max="6576" width="15.77734375" bestFit="1" customWidth="1"/>
    <col min="6577" max="6577" width="13" bestFit="1" customWidth="1"/>
    <col min="6578" max="6578" width="15.77734375" bestFit="1" customWidth="1"/>
    <col min="6579" max="6579" width="13" bestFit="1" customWidth="1"/>
    <col min="6580" max="6580" width="15.77734375" bestFit="1" customWidth="1"/>
    <col min="6581" max="6581" width="13" bestFit="1" customWidth="1"/>
    <col min="6582" max="6582" width="15.77734375" bestFit="1" customWidth="1"/>
    <col min="6583" max="6583" width="13" bestFit="1" customWidth="1"/>
    <col min="6584" max="6584" width="15.77734375" bestFit="1" customWidth="1"/>
    <col min="6585" max="6585" width="13" bestFit="1" customWidth="1"/>
    <col min="6586" max="6586" width="15.77734375" bestFit="1" customWidth="1"/>
    <col min="6587" max="6587" width="13" bestFit="1" customWidth="1"/>
    <col min="6588" max="6588" width="15.77734375" bestFit="1" customWidth="1"/>
    <col min="6589" max="6589" width="13" bestFit="1" customWidth="1"/>
    <col min="6590" max="6590" width="15.77734375" bestFit="1" customWidth="1"/>
    <col min="6591" max="6591" width="13" bestFit="1" customWidth="1"/>
    <col min="6592" max="6592" width="15.77734375" bestFit="1" customWidth="1"/>
    <col min="6593" max="6593" width="13" bestFit="1" customWidth="1"/>
    <col min="6594" max="6594" width="15.77734375" bestFit="1" customWidth="1"/>
    <col min="6595" max="6595" width="13" bestFit="1" customWidth="1"/>
    <col min="6596" max="6596" width="15.77734375" bestFit="1" customWidth="1"/>
    <col min="6597" max="6597" width="13" bestFit="1" customWidth="1"/>
    <col min="6598" max="6598" width="15.77734375" bestFit="1" customWidth="1"/>
    <col min="6599" max="6599" width="13" bestFit="1" customWidth="1"/>
    <col min="6600" max="6600" width="15.77734375" bestFit="1" customWidth="1"/>
    <col min="6601" max="6601" width="13" bestFit="1" customWidth="1"/>
    <col min="6602" max="6602" width="15.77734375" bestFit="1" customWidth="1"/>
    <col min="6603" max="6603" width="13" bestFit="1" customWidth="1"/>
    <col min="6604" max="6604" width="15.77734375" bestFit="1" customWidth="1"/>
    <col min="6605" max="6605" width="13" bestFit="1" customWidth="1"/>
    <col min="6606" max="6606" width="15.77734375" bestFit="1" customWidth="1"/>
    <col min="6607" max="6607" width="13" bestFit="1" customWidth="1"/>
    <col min="6608" max="6608" width="15.77734375" bestFit="1" customWidth="1"/>
    <col min="6609" max="6609" width="13" bestFit="1" customWidth="1"/>
    <col min="6610" max="6610" width="15.77734375" bestFit="1" customWidth="1"/>
    <col min="6611" max="6611" width="13" bestFit="1" customWidth="1"/>
    <col min="6612" max="6612" width="15.77734375" bestFit="1" customWidth="1"/>
    <col min="6613" max="6613" width="13" bestFit="1" customWidth="1"/>
    <col min="6614" max="6614" width="15.77734375" bestFit="1" customWidth="1"/>
    <col min="6615" max="6615" width="13" bestFit="1" customWidth="1"/>
    <col min="6616" max="6616" width="15.77734375" bestFit="1" customWidth="1"/>
    <col min="6617" max="6617" width="13" bestFit="1" customWidth="1"/>
    <col min="6618" max="6618" width="15.77734375" bestFit="1" customWidth="1"/>
    <col min="6619" max="6619" width="13" bestFit="1" customWidth="1"/>
    <col min="6620" max="6620" width="15.77734375" bestFit="1" customWidth="1"/>
    <col min="6621" max="6621" width="13" bestFit="1" customWidth="1"/>
    <col min="6622" max="6622" width="15.77734375" bestFit="1" customWidth="1"/>
    <col min="6623" max="6623" width="13" bestFit="1" customWidth="1"/>
    <col min="6624" max="6624" width="15.77734375" bestFit="1" customWidth="1"/>
    <col min="6625" max="6625" width="13" bestFit="1" customWidth="1"/>
    <col min="6626" max="6626" width="15.77734375" bestFit="1" customWidth="1"/>
    <col min="6627" max="6627" width="13" bestFit="1" customWidth="1"/>
    <col min="6628" max="6628" width="15.77734375" bestFit="1" customWidth="1"/>
    <col min="6629" max="6629" width="13" bestFit="1" customWidth="1"/>
    <col min="6630" max="6630" width="15.77734375" bestFit="1" customWidth="1"/>
    <col min="6631" max="6631" width="13" bestFit="1" customWidth="1"/>
    <col min="6632" max="6632" width="15.77734375" bestFit="1" customWidth="1"/>
    <col min="6633" max="6633" width="13" bestFit="1" customWidth="1"/>
    <col min="6634" max="6634" width="15.77734375" bestFit="1" customWidth="1"/>
    <col min="6635" max="6635" width="13" bestFit="1" customWidth="1"/>
    <col min="6636" max="6636" width="15.77734375" bestFit="1" customWidth="1"/>
    <col min="6637" max="6637" width="13" bestFit="1" customWidth="1"/>
    <col min="6638" max="6638" width="15.77734375" bestFit="1" customWidth="1"/>
    <col min="6639" max="6639" width="13" bestFit="1" customWidth="1"/>
    <col min="6640" max="6640" width="15.77734375" bestFit="1" customWidth="1"/>
    <col min="6641" max="6641" width="13" bestFit="1" customWidth="1"/>
    <col min="6642" max="6642" width="15.77734375" bestFit="1" customWidth="1"/>
    <col min="6643" max="6643" width="13" bestFit="1" customWidth="1"/>
    <col min="6644" max="6644" width="15.77734375" bestFit="1" customWidth="1"/>
    <col min="6645" max="6645" width="13" bestFit="1" customWidth="1"/>
    <col min="6646" max="6646" width="15.77734375" bestFit="1" customWidth="1"/>
    <col min="6647" max="6647" width="13" bestFit="1" customWidth="1"/>
    <col min="6648" max="6648" width="15.77734375" bestFit="1" customWidth="1"/>
    <col min="6649" max="6649" width="13" bestFit="1" customWidth="1"/>
    <col min="6650" max="6650" width="15.77734375" bestFit="1" customWidth="1"/>
    <col min="6651" max="6651" width="13" bestFit="1" customWidth="1"/>
    <col min="6652" max="6652" width="15.77734375" bestFit="1" customWidth="1"/>
    <col min="6653" max="6653" width="13" bestFit="1" customWidth="1"/>
    <col min="6654" max="6654" width="15.77734375" bestFit="1" customWidth="1"/>
    <col min="6655" max="6655" width="13" bestFit="1" customWidth="1"/>
    <col min="6656" max="6656" width="15.77734375" bestFit="1" customWidth="1"/>
    <col min="6657" max="6657" width="13" bestFit="1" customWidth="1"/>
    <col min="6658" max="6658" width="15.77734375" bestFit="1" customWidth="1"/>
    <col min="6659" max="6659" width="13" bestFit="1" customWidth="1"/>
    <col min="6660" max="6660" width="15.77734375" bestFit="1" customWidth="1"/>
    <col min="6661" max="6661" width="13" bestFit="1" customWidth="1"/>
    <col min="6662" max="6662" width="15.77734375" bestFit="1" customWidth="1"/>
    <col min="6663" max="6663" width="13" bestFit="1" customWidth="1"/>
    <col min="6664" max="6664" width="15.77734375" bestFit="1" customWidth="1"/>
    <col min="6665" max="6665" width="13" bestFit="1" customWidth="1"/>
    <col min="6666" max="6666" width="15.77734375" bestFit="1" customWidth="1"/>
    <col min="6667" max="6667" width="13" bestFit="1" customWidth="1"/>
    <col min="6668" max="6668" width="15.77734375" bestFit="1" customWidth="1"/>
    <col min="6669" max="6669" width="13" bestFit="1" customWidth="1"/>
    <col min="6670" max="6670" width="15.77734375" bestFit="1" customWidth="1"/>
    <col min="6671" max="6671" width="13" bestFit="1" customWidth="1"/>
    <col min="6672" max="6672" width="15.77734375" bestFit="1" customWidth="1"/>
    <col min="6673" max="6673" width="13" bestFit="1" customWidth="1"/>
    <col min="6674" max="6674" width="15.77734375" bestFit="1" customWidth="1"/>
    <col min="6675" max="6675" width="13" bestFit="1" customWidth="1"/>
    <col min="6676" max="6676" width="15.77734375" bestFit="1" customWidth="1"/>
    <col min="6677" max="6677" width="13" bestFit="1" customWidth="1"/>
    <col min="6678" max="6678" width="15.77734375" bestFit="1" customWidth="1"/>
    <col min="6679" max="6679" width="13" bestFit="1" customWidth="1"/>
    <col min="6680" max="6680" width="15.77734375" bestFit="1" customWidth="1"/>
    <col min="6681" max="6681" width="13" bestFit="1" customWidth="1"/>
    <col min="6682" max="6682" width="15.77734375" bestFit="1" customWidth="1"/>
    <col min="6683" max="6683" width="13" bestFit="1" customWidth="1"/>
    <col min="6684" max="6684" width="15.77734375" bestFit="1" customWidth="1"/>
    <col min="6685" max="6685" width="13" bestFit="1" customWidth="1"/>
    <col min="6686" max="6686" width="15.77734375" bestFit="1" customWidth="1"/>
    <col min="6687" max="6687" width="13" bestFit="1" customWidth="1"/>
    <col min="6688" max="6688" width="15.77734375" bestFit="1" customWidth="1"/>
    <col min="6689" max="6689" width="13" bestFit="1" customWidth="1"/>
    <col min="6690" max="6690" width="15.77734375" bestFit="1" customWidth="1"/>
    <col min="6691" max="6691" width="13" bestFit="1" customWidth="1"/>
    <col min="6692" max="6692" width="15.77734375" bestFit="1" customWidth="1"/>
    <col min="6693" max="6693" width="13" bestFit="1" customWidth="1"/>
    <col min="6694" max="6694" width="15.77734375" bestFit="1" customWidth="1"/>
    <col min="6695" max="6695" width="13" bestFit="1" customWidth="1"/>
    <col min="6696" max="6696" width="15.77734375" bestFit="1" customWidth="1"/>
    <col min="6697" max="6697" width="13" bestFit="1" customWidth="1"/>
    <col min="6698" max="6698" width="15.77734375" bestFit="1" customWidth="1"/>
    <col min="6699" max="6699" width="13" bestFit="1" customWidth="1"/>
    <col min="6700" max="6700" width="15.77734375" bestFit="1" customWidth="1"/>
    <col min="6701" max="6701" width="13" bestFit="1" customWidth="1"/>
    <col min="6702" max="6702" width="15.77734375" bestFit="1" customWidth="1"/>
    <col min="6703" max="6703" width="13" bestFit="1" customWidth="1"/>
    <col min="6704" max="6704" width="15.77734375" bestFit="1" customWidth="1"/>
    <col min="6705" max="6705" width="13" bestFit="1" customWidth="1"/>
    <col min="6706" max="6706" width="15.77734375" bestFit="1" customWidth="1"/>
    <col min="6707" max="6707" width="13" bestFit="1" customWidth="1"/>
    <col min="6708" max="6708" width="15.77734375" bestFit="1" customWidth="1"/>
    <col min="6709" max="6709" width="13" bestFit="1" customWidth="1"/>
    <col min="6710" max="6710" width="15.77734375" bestFit="1" customWidth="1"/>
    <col min="6711" max="6711" width="13" bestFit="1" customWidth="1"/>
    <col min="6712" max="6712" width="15.77734375" bestFit="1" customWidth="1"/>
    <col min="6713" max="6713" width="13" bestFit="1" customWidth="1"/>
    <col min="6714" max="6714" width="15.77734375" bestFit="1" customWidth="1"/>
    <col min="6715" max="6715" width="13" bestFit="1" customWidth="1"/>
    <col min="6716" max="6716" width="15.77734375" bestFit="1" customWidth="1"/>
    <col min="6717" max="6717" width="13" bestFit="1" customWidth="1"/>
    <col min="6718" max="6718" width="15.77734375" bestFit="1" customWidth="1"/>
    <col min="6719" max="6719" width="13" bestFit="1" customWidth="1"/>
    <col min="6720" max="6720" width="15.77734375" bestFit="1" customWidth="1"/>
    <col min="6721" max="6721" width="13" bestFit="1" customWidth="1"/>
    <col min="6722" max="6722" width="15.77734375" bestFit="1" customWidth="1"/>
    <col min="6723" max="6723" width="13" bestFit="1" customWidth="1"/>
    <col min="6724" max="6724" width="15.77734375" bestFit="1" customWidth="1"/>
    <col min="6725" max="6725" width="13" bestFit="1" customWidth="1"/>
    <col min="6726" max="6726" width="15.77734375" bestFit="1" customWidth="1"/>
    <col min="6727" max="6727" width="13" bestFit="1" customWidth="1"/>
    <col min="6728" max="6728" width="15.77734375" bestFit="1" customWidth="1"/>
    <col min="6729" max="6729" width="13" bestFit="1" customWidth="1"/>
    <col min="6730" max="6730" width="15.77734375" bestFit="1" customWidth="1"/>
    <col min="6731" max="6731" width="13" bestFit="1" customWidth="1"/>
    <col min="6732" max="6732" width="15.77734375" bestFit="1" customWidth="1"/>
    <col min="6733" max="6733" width="13" bestFit="1" customWidth="1"/>
    <col min="6734" max="6734" width="15.77734375" bestFit="1" customWidth="1"/>
    <col min="6735" max="6735" width="13" bestFit="1" customWidth="1"/>
    <col min="6736" max="6736" width="15.77734375" bestFit="1" customWidth="1"/>
    <col min="6737" max="6737" width="13" bestFit="1" customWidth="1"/>
    <col min="6738" max="6738" width="15.77734375" bestFit="1" customWidth="1"/>
    <col min="6739" max="6739" width="13" bestFit="1" customWidth="1"/>
    <col min="6740" max="6740" width="15.77734375" bestFit="1" customWidth="1"/>
    <col min="6741" max="6741" width="13" bestFit="1" customWidth="1"/>
    <col min="6742" max="6742" width="15.77734375" bestFit="1" customWidth="1"/>
    <col min="6743" max="6743" width="13" bestFit="1" customWidth="1"/>
    <col min="6744" max="6744" width="15.77734375" bestFit="1" customWidth="1"/>
    <col min="6745" max="6745" width="13" bestFit="1" customWidth="1"/>
    <col min="6746" max="6746" width="15.77734375" bestFit="1" customWidth="1"/>
    <col min="6747" max="6747" width="13" bestFit="1" customWidth="1"/>
    <col min="6748" max="6748" width="15.77734375" bestFit="1" customWidth="1"/>
    <col min="6749" max="6749" width="13" bestFit="1" customWidth="1"/>
    <col min="6750" max="6750" width="15.77734375" bestFit="1" customWidth="1"/>
    <col min="6751" max="6751" width="13" bestFit="1" customWidth="1"/>
    <col min="6752" max="6752" width="15.77734375" bestFit="1" customWidth="1"/>
    <col min="6753" max="6753" width="13" bestFit="1" customWidth="1"/>
    <col min="6754" max="6754" width="15.77734375" bestFit="1" customWidth="1"/>
    <col min="6755" max="6755" width="13" bestFit="1" customWidth="1"/>
    <col min="6756" max="6756" width="15.77734375" bestFit="1" customWidth="1"/>
    <col min="6757" max="6757" width="13" bestFit="1" customWidth="1"/>
    <col min="6758" max="6758" width="15.77734375" bestFit="1" customWidth="1"/>
    <col min="6759" max="6759" width="13" bestFit="1" customWidth="1"/>
    <col min="6760" max="6760" width="15.77734375" bestFit="1" customWidth="1"/>
    <col min="6761" max="6761" width="13" bestFit="1" customWidth="1"/>
    <col min="6762" max="6762" width="15.77734375" bestFit="1" customWidth="1"/>
    <col min="6763" max="6763" width="13" bestFit="1" customWidth="1"/>
    <col min="6764" max="6764" width="15.77734375" bestFit="1" customWidth="1"/>
    <col min="6765" max="6765" width="13" bestFit="1" customWidth="1"/>
    <col min="6766" max="6766" width="15.77734375" bestFit="1" customWidth="1"/>
    <col min="6767" max="6767" width="13" bestFit="1" customWidth="1"/>
    <col min="6768" max="6768" width="15.77734375" bestFit="1" customWidth="1"/>
    <col min="6769" max="6769" width="13" bestFit="1" customWidth="1"/>
    <col min="6770" max="6770" width="15.77734375" bestFit="1" customWidth="1"/>
    <col min="6771" max="6771" width="13" bestFit="1" customWidth="1"/>
    <col min="6772" max="6772" width="15.77734375" bestFit="1" customWidth="1"/>
    <col min="6773" max="6773" width="13" bestFit="1" customWidth="1"/>
    <col min="6774" max="6774" width="15.77734375" bestFit="1" customWidth="1"/>
    <col min="6775" max="6775" width="13" bestFit="1" customWidth="1"/>
    <col min="6776" max="6776" width="15.77734375" bestFit="1" customWidth="1"/>
    <col min="6777" max="6777" width="13" bestFit="1" customWidth="1"/>
    <col min="6778" max="6778" width="15.77734375" bestFit="1" customWidth="1"/>
    <col min="6779" max="6779" width="13" bestFit="1" customWidth="1"/>
    <col min="6780" max="6780" width="15.77734375" bestFit="1" customWidth="1"/>
    <col min="6781" max="6781" width="13" bestFit="1" customWidth="1"/>
    <col min="6782" max="6782" width="15.77734375" bestFit="1" customWidth="1"/>
    <col min="6783" max="6783" width="13" bestFit="1" customWidth="1"/>
    <col min="6784" max="6784" width="15.77734375" bestFit="1" customWidth="1"/>
    <col min="6785" max="6785" width="13" bestFit="1" customWidth="1"/>
    <col min="6786" max="6786" width="15.77734375" bestFit="1" customWidth="1"/>
    <col min="6787" max="6787" width="13" bestFit="1" customWidth="1"/>
    <col min="6788" max="6788" width="15.77734375" bestFit="1" customWidth="1"/>
    <col min="6789" max="6789" width="13" bestFit="1" customWidth="1"/>
    <col min="6790" max="6790" width="15.77734375" bestFit="1" customWidth="1"/>
    <col min="6791" max="6791" width="13" bestFit="1" customWidth="1"/>
    <col min="6792" max="6792" width="15.77734375" bestFit="1" customWidth="1"/>
    <col min="6793" max="6793" width="13" bestFit="1" customWidth="1"/>
    <col min="6794" max="6794" width="15.77734375" bestFit="1" customWidth="1"/>
    <col min="6795" max="6795" width="13" bestFit="1" customWidth="1"/>
    <col min="6796" max="6796" width="15.77734375" bestFit="1" customWidth="1"/>
    <col min="6797" max="6797" width="13" bestFit="1" customWidth="1"/>
    <col min="6798" max="6798" width="15.77734375" bestFit="1" customWidth="1"/>
    <col min="6799" max="6799" width="13" bestFit="1" customWidth="1"/>
    <col min="6800" max="6800" width="15.77734375" bestFit="1" customWidth="1"/>
    <col min="6801" max="6801" width="13" bestFit="1" customWidth="1"/>
    <col min="6802" max="6802" width="15.77734375" bestFit="1" customWidth="1"/>
    <col min="6803" max="6803" width="13" bestFit="1" customWidth="1"/>
    <col min="6804" max="6804" width="15.77734375" bestFit="1" customWidth="1"/>
    <col min="6805" max="6805" width="13" bestFit="1" customWidth="1"/>
    <col min="6806" max="6806" width="15.77734375" bestFit="1" customWidth="1"/>
    <col min="6807" max="6807" width="13" bestFit="1" customWidth="1"/>
    <col min="6808" max="6808" width="15.77734375" bestFit="1" customWidth="1"/>
    <col min="6809" max="6809" width="13" bestFit="1" customWidth="1"/>
    <col min="6810" max="6810" width="15.77734375" bestFit="1" customWidth="1"/>
    <col min="6811" max="6811" width="13" bestFit="1" customWidth="1"/>
    <col min="6812" max="6812" width="15.77734375" bestFit="1" customWidth="1"/>
    <col min="6813" max="6813" width="13" bestFit="1" customWidth="1"/>
    <col min="6814" max="6814" width="15.77734375" bestFit="1" customWidth="1"/>
    <col min="6815" max="6815" width="13" bestFit="1" customWidth="1"/>
    <col min="6816" max="6816" width="15.77734375" bestFit="1" customWidth="1"/>
    <col min="6817" max="6817" width="13" bestFit="1" customWidth="1"/>
    <col min="6818" max="6818" width="15.77734375" bestFit="1" customWidth="1"/>
    <col min="6819" max="6819" width="13" bestFit="1" customWidth="1"/>
    <col min="6820" max="6820" width="15.77734375" bestFit="1" customWidth="1"/>
    <col min="6821" max="6821" width="13" bestFit="1" customWidth="1"/>
    <col min="6822" max="6822" width="15.77734375" bestFit="1" customWidth="1"/>
    <col min="6823" max="6823" width="13" bestFit="1" customWidth="1"/>
    <col min="6824" max="6824" width="15.77734375" bestFit="1" customWidth="1"/>
    <col min="6825" max="6825" width="13" bestFit="1" customWidth="1"/>
    <col min="6826" max="6826" width="15.77734375" bestFit="1" customWidth="1"/>
    <col min="6827" max="6827" width="13" bestFit="1" customWidth="1"/>
    <col min="6828" max="6828" width="15.77734375" bestFit="1" customWidth="1"/>
    <col min="6829" max="6829" width="13" bestFit="1" customWidth="1"/>
    <col min="6830" max="6830" width="15.77734375" bestFit="1" customWidth="1"/>
    <col min="6831" max="6831" width="13" bestFit="1" customWidth="1"/>
    <col min="6832" max="6832" width="15.77734375" bestFit="1" customWidth="1"/>
    <col min="6833" max="6833" width="13" bestFit="1" customWidth="1"/>
    <col min="6834" max="6834" width="15.77734375" bestFit="1" customWidth="1"/>
    <col min="6835" max="6835" width="13" bestFit="1" customWidth="1"/>
    <col min="6836" max="6836" width="15.77734375" bestFit="1" customWidth="1"/>
    <col min="6837" max="6837" width="13" bestFit="1" customWidth="1"/>
    <col min="6838" max="6838" width="15.77734375" bestFit="1" customWidth="1"/>
    <col min="6839" max="6839" width="13" bestFit="1" customWidth="1"/>
    <col min="6840" max="6840" width="15.77734375" bestFit="1" customWidth="1"/>
    <col min="6841" max="6841" width="13" bestFit="1" customWidth="1"/>
    <col min="6842" max="6842" width="15.77734375" bestFit="1" customWidth="1"/>
    <col min="6843" max="6843" width="13" bestFit="1" customWidth="1"/>
    <col min="6844" max="6844" width="15.77734375" bestFit="1" customWidth="1"/>
    <col min="6845" max="6845" width="13" bestFit="1" customWidth="1"/>
    <col min="6846" max="6846" width="15.77734375" bestFit="1" customWidth="1"/>
    <col min="6847" max="6847" width="13" bestFit="1" customWidth="1"/>
    <col min="6848" max="6848" width="15.77734375" bestFit="1" customWidth="1"/>
    <col min="6849" max="6849" width="13" bestFit="1" customWidth="1"/>
    <col min="6850" max="6850" width="15.77734375" bestFit="1" customWidth="1"/>
    <col min="6851" max="6851" width="13" bestFit="1" customWidth="1"/>
    <col min="6852" max="6852" width="15.77734375" bestFit="1" customWidth="1"/>
    <col min="6853" max="6853" width="13" bestFit="1" customWidth="1"/>
    <col min="6854" max="6854" width="15.77734375" bestFit="1" customWidth="1"/>
    <col min="6855" max="6855" width="13" bestFit="1" customWidth="1"/>
    <col min="6856" max="6856" width="15.77734375" bestFit="1" customWidth="1"/>
    <col min="6857" max="6857" width="13" bestFit="1" customWidth="1"/>
    <col min="6858" max="6858" width="15.77734375" bestFit="1" customWidth="1"/>
    <col min="6859" max="6859" width="13" bestFit="1" customWidth="1"/>
    <col min="6860" max="6860" width="15.77734375" bestFit="1" customWidth="1"/>
    <col min="6861" max="6861" width="13" bestFit="1" customWidth="1"/>
    <col min="6862" max="6862" width="15.77734375" bestFit="1" customWidth="1"/>
    <col min="6863" max="6863" width="13" bestFit="1" customWidth="1"/>
    <col min="6864" max="6864" width="15.77734375" bestFit="1" customWidth="1"/>
    <col min="6865" max="6865" width="13" bestFit="1" customWidth="1"/>
    <col min="6866" max="6866" width="15.77734375" bestFit="1" customWidth="1"/>
    <col min="6867" max="6867" width="13" bestFit="1" customWidth="1"/>
    <col min="6868" max="6868" width="15.77734375" bestFit="1" customWidth="1"/>
    <col min="6869" max="6869" width="13" bestFit="1" customWidth="1"/>
    <col min="6870" max="6870" width="15.77734375" bestFit="1" customWidth="1"/>
    <col min="6871" max="6871" width="13" bestFit="1" customWidth="1"/>
    <col min="6872" max="6872" width="15.77734375" bestFit="1" customWidth="1"/>
    <col min="6873" max="6873" width="13" bestFit="1" customWidth="1"/>
    <col min="6874" max="6874" width="15.77734375" bestFit="1" customWidth="1"/>
    <col min="6875" max="6875" width="13" bestFit="1" customWidth="1"/>
    <col min="6876" max="6876" width="15.77734375" bestFit="1" customWidth="1"/>
    <col min="6877" max="6877" width="13" bestFit="1" customWidth="1"/>
    <col min="6878" max="6878" width="15.77734375" bestFit="1" customWidth="1"/>
    <col min="6879" max="6879" width="13" bestFit="1" customWidth="1"/>
    <col min="6880" max="6880" width="15.77734375" bestFit="1" customWidth="1"/>
    <col min="6881" max="6881" width="13" bestFit="1" customWidth="1"/>
    <col min="6882" max="6882" width="15.77734375" bestFit="1" customWidth="1"/>
    <col min="6883" max="6883" width="13" bestFit="1" customWidth="1"/>
    <col min="6884" max="6884" width="15.77734375" bestFit="1" customWidth="1"/>
    <col min="6885" max="6885" width="13" bestFit="1" customWidth="1"/>
    <col min="6886" max="6886" width="15.77734375" bestFit="1" customWidth="1"/>
    <col min="6887" max="6887" width="13" bestFit="1" customWidth="1"/>
    <col min="6888" max="6888" width="15.77734375" bestFit="1" customWidth="1"/>
    <col min="6889" max="6889" width="13" bestFit="1" customWidth="1"/>
    <col min="6890" max="6890" width="15.77734375" bestFit="1" customWidth="1"/>
    <col min="6891" max="6891" width="13" bestFit="1" customWidth="1"/>
    <col min="6892" max="6892" width="15.77734375" bestFit="1" customWidth="1"/>
    <col min="6893" max="6893" width="13" bestFit="1" customWidth="1"/>
    <col min="6894" max="6894" width="15.77734375" bestFit="1" customWidth="1"/>
    <col min="6895" max="6895" width="13" bestFit="1" customWidth="1"/>
    <col min="6896" max="6896" width="15.77734375" bestFit="1" customWidth="1"/>
    <col min="6897" max="6897" width="13" bestFit="1" customWidth="1"/>
    <col min="6898" max="6898" width="15.77734375" bestFit="1" customWidth="1"/>
    <col min="6899" max="6899" width="13" bestFit="1" customWidth="1"/>
    <col min="6900" max="6900" width="15.77734375" bestFit="1" customWidth="1"/>
    <col min="6901" max="6901" width="13" bestFit="1" customWidth="1"/>
    <col min="6902" max="6902" width="15.77734375" bestFit="1" customWidth="1"/>
    <col min="6903" max="6903" width="13" bestFit="1" customWidth="1"/>
    <col min="6904" max="6904" width="15.77734375" bestFit="1" customWidth="1"/>
    <col min="6905" max="6905" width="13" bestFit="1" customWidth="1"/>
    <col min="6906" max="6906" width="15.77734375" bestFit="1" customWidth="1"/>
    <col min="6907" max="6907" width="13" bestFit="1" customWidth="1"/>
    <col min="6908" max="6908" width="15.77734375" bestFit="1" customWidth="1"/>
    <col min="6909" max="6909" width="13" bestFit="1" customWidth="1"/>
    <col min="6910" max="6910" width="15.77734375" bestFit="1" customWidth="1"/>
    <col min="6911" max="6911" width="13" bestFit="1" customWidth="1"/>
    <col min="6912" max="6912" width="15.77734375" bestFit="1" customWidth="1"/>
    <col min="6913" max="6913" width="13" bestFit="1" customWidth="1"/>
    <col min="6914" max="6914" width="15.77734375" bestFit="1" customWidth="1"/>
    <col min="6915" max="6915" width="13" bestFit="1" customWidth="1"/>
    <col min="6916" max="6916" width="15.77734375" bestFit="1" customWidth="1"/>
    <col min="6917" max="6917" width="13" bestFit="1" customWidth="1"/>
    <col min="6918" max="6918" width="15.77734375" bestFit="1" customWidth="1"/>
    <col min="6919" max="6919" width="13" bestFit="1" customWidth="1"/>
    <col min="6920" max="6920" width="15.77734375" bestFit="1" customWidth="1"/>
    <col min="6921" max="6921" width="13" bestFit="1" customWidth="1"/>
    <col min="6922" max="6922" width="15.77734375" bestFit="1" customWidth="1"/>
    <col min="6923" max="6923" width="13" bestFit="1" customWidth="1"/>
    <col min="6924" max="6924" width="15.77734375" bestFit="1" customWidth="1"/>
    <col min="6925" max="6925" width="13" bestFit="1" customWidth="1"/>
    <col min="6926" max="6926" width="15.77734375" bestFit="1" customWidth="1"/>
    <col min="6927" max="6927" width="13" bestFit="1" customWidth="1"/>
    <col min="6928" max="6928" width="15.77734375" bestFit="1" customWidth="1"/>
    <col min="6929" max="6929" width="13" bestFit="1" customWidth="1"/>
    <col min="6930" max="6930" width="15.77734375" bestFit="1" customWidth="1"/>
    <col min="6931" max="6931" width="13" bestFit="1" customWidth="1"/>
    <col min="6932" max="6932" width="15.77734375" bestFit="1" customWidth="1"/>
    <col min="6933" max="6933" width="13" bestFit="1" customWidth="1"/>
    <col min="6934" max="6934" width="15.77734375" bestFit="1" customWidth="1"/>
    <col min="6935" max="6935" width="13" bestFit="1" customWidth="1"/>
    <col min="6936" max="6936" width="15.77734375" bestFit="1" customWidth="1"/>
    <col min="6937" max="6937" width="13" bestFit="1" customWidth="1"/>
    <col min="6938" max="6938" width="15.77734375" bestFit="1" customWidth="1"/>
    <col min="6939" max="6939" width="13" bestFit="1" customWidth="1"/>
    <col min="6940" max="6940" width="15.77734375" bestFit="1" customWidth="1"/>
    <col min="6941" max="6941" width="13" bestFit="1" customWidth="1"/>
    <col min="6942" max="6942" width="15.77734375" bestFit="1" customWidth="1"/>
    <col min="6943" max="6943" width="13" bestFit="1" customWidth="1"/>
    <col min="6944" max="6944" width="15.77734375" bestFit="1" customWidth="1"/>
    <col min="6945" max="6945" width="13" bestFit="1" customWidth="1"/>
    <col min="6946" max="6946" width="15.77734375" bestFit="1" customWidth="1"/>
    <col min="6947" max="6947" width="13" bestFit="1" customWidth="1"/>
    <col min="6948" max="6948" width="15.77734375" bestFit="1" customWidth="1"/>
    <col min="6949" max="6949" width="13" bestFit="1" customWidth="1"/>
    <col min="6950" max="6950" width="15.77734375" bestFit="1" customWidth="1"/>
    <col min="6951" max="6951" width="13" bestFit="1" customWidth="1"/>
    <col min="6952" max="6952" width="15.77734375" bestFit="1" customWidth="1"/>
    <col min="6953" max="6953" width="13" bestFit="1" customWidth="1"/>
    <col min="6954" max="6954" width="15.77734375" bestFit="1" customWidth="1"/>
    <col min="6955" max="6955" width="13" bestFit="1" customWidth="1"/>
    <col min="6956" max="6956" width="15.77734375" bestFit="1" customWidth="1"/>
    <col min="6957" max="6957" width="13" bestFit="1" customWidth="1"/>
    <col min="6958" max="6958" width="15.77734375" bestFit="1" customWidth="1"/>
    <col min="6959" max="6959" width="13" bestFit="1" customWidth="1"/>
    <col min="6960" max="6960" width="15.77734375" bestFit="1" customWidth="1"/>
    <col min="6961" max="6961" width="13" bestFit="1" customWidth="1"/>
    <col min="6962" max="6962" width="15.77734375" bestFit="1" customWidth="1"/>
    <col min="6963" max="6963" width="13" bestFit="1" customWidth="1"/>
    <col min="6964" max="6964" width="15.77734375" bestFit="1" customWidth="1"/>
    <col min="6965" max="6965" width="13" bestFit="1" customWidth="1"/>
    <col min="6966" max="6966" width="15.77734375" bestFit="1" customWidth="1"/>
    <col min="6967" max="6967" width="13" bestFit="1" customWidth="1"/>
    <col min="6968" max="6968" width="15.77734375" bestFit="1" customWidth="1"/>
    <col min="6969" max="6969" width="13" bestFit="1" customWidth="1"/>
    <col min="6970" max="6970" width="15.77734375" bestFit="1" customWidth="1"/>
    <col min="6971" max="6971" width="13" bestFit="1" customWidth="1"/>
    <col min="6972" max="6972" width="15.77734375" bestFit="1" customWidth="1"/>
    <col min="6973" max="6973" width="13" bestFit="1" customWidth="1"/>
    <col min="6974" max="6974" width="15.77734375" bestFit="1" customWidth="1"/>
    <col min="6975" max="6975" width="13" bestFit="1" customWidth="1"/>
    <col min="6976" max="6976" width="15.77734375" bestFit="1" customWidth="1"/>
    <col min="6977" max="6977" width="13" bestFit="1" customWidth="1"/>
    <col min="6978" max="6978" width="15.77734375" bestFit="1" customWidth="1"/>
    <col min="6979" max="6979" width="13" bestFit="1" customWidth="1"/>
    <col min="6980" max="6980" width="15.77734375" bestFit="1" customWidth="1"/>
    <col min="6981" max="6981" width="13" bestFit="1" customWidth="1"/>
    <col min="6982" max="6982" width="15.77734375" bestFit="1" customWidth="1"/>
    <col min="6983" max="6983" width="13" bestFit="1" customWidth="1"/>
    <col min="6984" max="6984" width="15.77734375" bestFit="1" customWidth="1"/>
    <col min="6985" max="6985" width="13" bestFit="1" customWidth="1"/>
    <col min="6986" max="6986" width="15.77734375" bestFit="1" customWidth="1"/>
    <col min="6987" max="6987" width="13" bestFit="1" customWidth="1"/>
    <col min="6988" max="6988" width="15.77734375" bestFit="1" customWidth="1"/>
    <col min="6989" max="6989" width="13" bestFit="1" customWidth="1"/>
    <col min="6990" max="6990" width="15.77734375" bestFit="1" customWidth="1"/>
    <col min="6991" max="6991" width="13" bestFit="1" customWidth="1"/>
    <col min="6992" max="6992" width="15.77734375" bestFit="1" customWidth="1"/>
    <col min="6993" max="6993" width="13" bestFit="1" customWidth="1"/>
    <col min="6994" max="6994" width="15.77734375" bestFit="1" customWidth="1"/>
    <col min="6995" max="6995" width="13" bestFit="1" customWidth="1"/>
    <col min="6996" max="6996" width="15.77734375" bestFit="1" customWidth="1"/>
    <col min="6997" max="6997" width="13" bestFit="1" customWidth="1"/>
    <col min="6998" max="6998" width="15.77734375" bestFit="1" customWidth="1"/>
    <col min="6999" max="6999" width="13" bestFit="1" customWidth="1"/>
    <col min="7000" max="7000" width="15.77734375" bestFit="1" customWidth="1"/>
    <col min="7001" max="7001" width="13" bestFit="1" customWidth="1"/>
    <col min="7002" max="7002" width="15.77734375" bestFit="1" customWidth="1"/>
    <col min="7003" max="7003" width="13" bestFit="1" customWidth="1"/>
    <col min="7004" max="7004" width="15.77734375" bestFit="1" customWidth="1"/>
    <col min="7005" max="7005" width="13" bestFit="1" customWidth="1"/>
    <col min="7006" max="7006" width="15.77734375" bestFit="1" customWidth="1"/>
    <col min="7007" max="7007" width="13" bestFit="1" customWidth="1"/>
    <col min="7008" max="7008" width="15.77734375" bestFit="1" customWidth="1"/>
    <col min="7009" max="7009" width="13" bestFit="1" customWidth="1"/>
    <col min="7010" max="7010" width="15.77734375" bestFit="1" customWidth="1"/>
    <col min="7011" max="7011" width="13" bestFit="1" customWidth="1"/>
    <col min="7012" max="7012" width="15.77734375" bestFit="1" customWidth="1"/>
    <col min="7013" max="7013" width="13" bestFit="1" customWidth="1"/>
    <col min="7014" max="7014" width="15.77734375" bestFit="1" customWidth="1"/>
    <col min="7015" max="7015" width="13" bestFit="1" customWidth="1"/>
    <col min="7016" max="7016" width="15.77734375" bestFit="1" customWidth="1"/>
    <col min="7017" max="7017" width="13" bestFit="1" customWidth="1"/>
    <col min="7018" max="7018" width="15.77734375" bestFit="1" customWidth="1"/>
    <col min="7019" max="7019" width="13" bestFit="1" customWidth="1"/>
    <col min="7020" max="7020" width="15.77734375" bestFit="1" customWidth="1"/>
    <col min="7021" max="7021" width="13" bestFit="1" customWidth="1"/>
    <col min="7022" max="7022" width="15.77734375" bestFit="1" customWidth="1"/>
    <col min="7023" max="7023" width="13" bestFit="1" customWidth="1"/>
    <col min="7024" max="7024" width="15.77734375" bestFit="1" customWidth="1"/>
    <col min="7025" max="7025" width="13" bestFit="1" customWidth="1"/>
    <col min="7026" max="7026" width="15.77734375" bestFit="1" customWidth="1"/>
    <col min="7027" max="7027" width="13" bestFit="1" customWidth="1"/>
    <col min="7028" max="7028" width="15.77734375" bestFit="1" customWidth="1"/>
    <col min="7029" max="7029" width="13" bestFit="1" customWidth="1"/>
    <col min="7030" max="7030" width="15.77734375" bestFit="1" customWidth="1"/>
    <col min="7031" max="7031" width="13" bestFit="1" customWidth="1"/>
    <col min="7032" max="7032" width="15.77734375" bestFit="1" customWidth="1"/>
    <col min="7033" max="7033" width="13" bestFit="1" customWidth="1"/>
    <col min="7034" max="7034" width="15.77734375" bestFit="1" customWidth="1"/>
    <col min="7035" max="7035" width="13" bestFit="1" customWidth="1"/>
    <col min="7036" max="7036" width="15.77734375" bestFit="1" customWidth="1"/>
    <col min="7037" max="7037" width="13" bestFit="1" customWidth="1"/>
    <col min="7038" max="7038" width="15.77734375" bestFit="1" customWidth="1"/>
    <col min="7039" max="7039" width="13" bestFit="1" customWidth="1"/>
    <col min="7040" max="7040" width="15.77734375" bestFit="1" customWidth="1"/>
    <col min="7041" max="7041" width="13" bestFit="1" customWidth="1"/>
    <col min="7042" max="7042" width="15.77734375" bestFit="1" customWidth="1"/>
    <col min="7043" max="7043" width="13" bestFit="1" customWidth="1"/>
    <col min="7044" max="7044" width="15.77734375" bestFit="1" customWidth="1"/>
    <col min="7045" max="7045" width="13" bestFit="1" customWidth="1"/>
    <col min="7046" max="7046" width="15.77734375" bestFit="1" customWidth="1"/>
    <col min="7047" max="7047" width="13" bestFit="1" customWidth="1"/>
    <col min="7048" max="7048" width="15.77734375" bestFit="1" customWidth="1"/>
    <col min="7049" max="7049" width="13" bestFit="1" customWidth="1"/>
    <col min="7050" max="7050" width="15.77734375" bestFit="1" customWidth="1"/>
    <col min="7051" max="7051" width="13" bestFit="1" customWidth="1"/>
    <col min="7052" max="7052" width="15.77734375" bestFit="1" customWidth="1"/>
    <col min="7053" max="7053" width="13" bestFit="1" customWidth="1"/>
    <col min="7054" max="7054" width="15.77734375" bestFit="1" customWidth="1"/>
    <col min="7055" max="7055" width="13" bestFit="1" customWidth="1"/>
    <col min="7056" max="7056" width="15.77734375" bestFit="1" customWidth="1"/>
    <col min="7057" max="7057" width="13" bestFit="1" customWidth="1"/>
    <col min="7058" max="7058" width="15.77734375" bestFit="1" customWidth="1"/>
    <col min="7059" max="7059" width="13" bestFit="1" customWidth="1"/>
    <col min="7060" max="7060" width="15.77734375" bestFit="1" customWidth="1"/>
    <col min="7061" max="7061" width="13" bestFit="1" customWidth="1"/>
    <col min="7062" max="7062" width="15.77734375" bestFit="1" customWidth="1"/>
    <col min="7063" max="7063" width="13" bestFit="1" customWidth="1"/>
    <col min="7064" max="7064" width="15.77734375" bestFit="1" customWidth="1"/>
    <col min="7065" max="7065" width="13" bestFit="1" customWidth="1"/>
    <col min="7066" max="7066" width="15.77734375" bestFit="1" customWidth="1"/>
    <col min="7067" max="7067" width="13" bestFit="1" customWidth="1"/>
    <col min="7068" max="7068" width="15.77734375" bestFit="1" customWidth="1"/>
    <col min="7069" max="7069" width="13" bestFit="1" customWidth="1"/>
    <col min="7070" max="7070" width="15.77734375" bestFit="1" customWidth="1"/>
    <col min="7071" max="7071" width="13" bestFit="1" customWidth="1"/>
    <col min="7072" max="7072" width="15.77734375" bestFit="1" customWidth="1"/>
    <col min="7073" max="7073" width="13" bestFit="1" customWidth="1"/>
    <col min="7074" max="7074" width="15.77734375" bestFit="1" customWidth="1"/>
    <col min="7075" max="7075" width="13" bestFit="1" customWidth="1"/>
    <col min="7076" max="7076" width="15.77734375" bestFit="1" customWidth="1"/>
    <col min="7077" max="7077" width="13" bestFit="1" customWidth="1"/>
    <col min="7078" max="7078" width="15.77734375" bestFit="1" customWidth="1"/>
    <col min="7079" max="7079" width="13" bestFit="1" customWidth="1"/>
    <col min="7080" max="7080" width="15.77734375" bestFit="1" customWidth="1"/>
    <col min="7081" max="7081" width="13" bestFit="1" customWidth="1"/>
    <col min="7082" max="7082" width="15.77734375" bestFit="1" customWidth="1"/>
    <col min="7083" max="7083" width="13" bestFit="1" customWidth="1"/>
    <col min="7084" max="7084" width="15.77734375" bestFit="1" customWidth="1"/>
    <col min="7085" max="7085" width="13" bestFit="1" customWidth="1"/>
    <col min="7086" max="7086" width="15.77734375" bestFit="1" customWidth="1"/>
    <col min="7087" max="7087" width="13" bestFit="1" customWidth="1"/>
    <col min="7088" max="7088" width="15.77734375" bestFit="1" customWidth="1"/>
    <col min="7089" max="7089" width="13" bestFit="1" customWidth="1"/>
    <col min="7090" max="7090" width="15.77734375" bestFit="1" customWidth="1"/>
    <col min="7091" max="7091" width="13" bestFit="1" customWidth="1"/>
    <col min="7092" max="7092" width="15.77734375" bestFit="1" customWidth="1"/>
    <col min="7093" max="7093" width="13" bestFit="1" customWidth="1"/>
    <col min="7094" max="7094" width="15.77734375" bestFit="1" customWidth="1"/>
    <col min="7095" max="7095" width="13" bestFit="1" customWidth="1"/>
    <col min="7096" max="7096" width="15.77734375" bestFit="1" customWidth="1"/>
    <col min="7097" max="7097" width="13" bestFit="1" customWidth="1"/>
    <col min="7098" max="7098" width="15.77734375" bestFit="1" customWidth="1"/>
    <col min="7099" max="7099" width="13" bestFit="1" customWidth="1"/>
    <col min="7100" max="7100" width="15.77734375" bestFit="1" customWidth="1"/>
    <col min="7101" max="7101" width="13" bestFit="1" customWidth="1"/>
    <col min="7102" max="7102" width="15.77734375" bestFit="1" customWidth="1"/>
    <col min="7103" max="7103" width="13" bestFit="1" customWidth="1"/>
    <col min="7104" max="7104" width="15.77734375" bestFit="1" customWidth="1"/>
    <col min="7105" max="7105" width="13" bestFit="1" customWidth="1"/>
    <col min="7106" max="7106" width="15.77734375" bestFit="1" customWidth="1"/>
    <col min="7107" max="7107" width="13" bestFit="1" customWidth="1"/>
    <col min="7108" max="7108" width="15.77734375" bestFit="1" customWidth="1"/>
    <col min="7109" max="7109" width="13" bestFit="1" customWidth="1"/>
    <col min="7110" max="7110" width="15.77734375" bestFit="1" customWidth="1"/>
    <col min="7111" max="7111" width="13" bestFit="1" customWidth="1"/>
    <col min="7112" max="7112" width="15.77734375" bestFit="1" customWidth="1"/>
    <col min="7113" max="7113" width="13" bestFit="1" customWidth="1"/>
    <col min="7114" max="7114" width="15.77734375" bestFit="1" customWidth="1"/>
    <col min="7115" max="7115" width="13" bestFit="1" customWidth="1"/>
    <col min="7116" max="7116" width="15.77734375" bestFit="1" customWidth="1"/>
    <col min="7117" max="7117" width="13" bestFit="1" customWidth="1"/>
    <col min="7118" max="7118" width="15.77734375" bestFit="1" customWidth="1"/>
    <col min="7119" max="7119" width="13" bestFit="1" customWidth="1"/>
    <col min="7120" max="7120" width="15.77734375" bestFit="1" customWidth="1"/>
    <col min="7121" max="7121" width="13" bestFit="1" customWidth="1"/>
    <col min="7122" max="7122" width="15.77734375" bestFit="1" customWidth="1"/>
    <col min="7123" max="7123" width="13" bestFit="1" customWidth="1"/>
    <col min="7124" max="7124" width="15.77734375" bestFit="1" customWidth="1"/>
    <col min="7125" max="7125" width="13" bestFit="1" customWidth="1"/>
    <col min="7126" max="7126" width="15.77734375" bestFit="1" customWidth="1"/>
    <col min="7127" max="7127" width="13" bestFit="1" customWidth="1"/>
    <col min="7128" max="7128" width="15.77734375" bestFit="1" customWidth="1"/>
    <col min="7129" max="7129" width="13" bestFit="1" customWidth="1"/>
    <col min="7130" max="7130" width="15.77734375" bestFit="1" customWidth="1"/>
    <col min="7131" max="7131" width="13" bestFit="1" customWidth="1"/>
    <col min="7132" max="7132" width="15.77734375" bestFit="1" customWidth="1"/>
    <col min="7133" max="7133" width="13" bestFit="1" customWidth="1"/>
    <col min="7134" max="7134" width="15.77734375" bestFit="1" customWidth="1"/>
    <col min="7135" max="7135" width="13" bestFit="1" customWidth="1"/>
    <col min="7136" max="7136" width="15.77734375" bestFit="1" customWidth="1"/>
    <col min="7137" max="7137" width="13" bestFit="1" customWidth="1"/>
    <col min="7138" max="7138" width="15.77734375" bestFit="1" customWidth="1"/>
    <col min="7139" max="7139" width="13" bestFit="1" customWidth="1"/>
    <col min="7140" max="7140" width="15.77734375" bestFit="1" customWidth="1"/>
    <col min="7141" max="7141" width="13" bestFit="1" customWidth="1"/>
    <col min="7142" max="7142" width="15.77734375" bestFit="1" customWidth="1"/>
    <col min="7143" max="7143" width="13" bestFit="1" customWidth="1"/>
    <col min="7144" max="7144" width="15.77734375" bestFit="1" customWidth="1"/>
    <col min="7145" max="7145" width="13" bestFit="1" customWidth="1"/>
    <col min="7146" max="7146" width="15.77734375" bestFit="1" customWidth="1"/>
    <col min="7147" max="7147" width="13" bestFit="1" customWidth="1"/>
    <col min="7148" max="7148" width="15.77734375" bestFit="1" customWidth="1"/>
    <col min="7149" max="7149" width="13" bestFit="1" customWidth="1"/>
    <col min="7150" max="7150" width="15.77734375" bestFit="1" customWidth="1"/>
    <col min="7151" max="7151" width="13" bestFit="1" customWidth="1"/>
    <col min="7152" max="7152" width="15.77734375" bestFit="1" customWidth="1"/>
    <col min="7153" max="7153" width="13" bestFit="1" customWidth="1"/>
    <col min="7154" max="7154" width="15.77734375" bestFit="1" customWidth="1"/>
    <col min="7155" max="7155" width="13" bestFit="1" customWidth="1"/>
    <col min="7156" max="7156" width="15.77734375" bestFit="1" customWidth="1"/>
    <col min="7157" max="7157" width="13" bestFit="1" customWidth="1"/>
    <col min="7158" max="7158" width="15.77734375" bestFit="1" customWidth="1"/>
    <col min="7159" max="7159" width="13" bestFit="1" customWidth="1"/>
    <col min="7160" max="7160" width="15.77734375" bestFit="1" customWidth="1"/>
    <col min="7161" max="7161" width="13" bestFit="1" customWidth="1"/>
    <col min="7162" max="7162" width="15.77734375" bestFit="1" customWidth="1"/>
    <col min="7163" max="7163" width="13" bestFit="1" customWidth="1"/>
    <col min="7164" max="7164" width="15.77734375" bestFit="1" customWidth="1"/>
    <col min="7165" max="7165" width="13" bestFit="1" customWidth="1"/>
    <col min="7166" max="7166" width="15.77734375" bestFit="1" customWidth="1"/>
    <col min="7167" max="7167" width="13" bestFit="1" customWidth="1"/>
    <col min="7168" max="7168" width="15.77734375" bestFit="1" customWidth="1"/>
    <col min="7169" max="7169" width="13" bestFit="1" customWidth="1"/>
    <col min="7170" max="7170" width="15.77734375" bestFit="1" customWidth="1"/>
    <col min="7171" max="7171" width="13" bestFit="1" customWidth="1"/>
    <col min="7172" max="7172" width="15.77734375" bestFit="1" customWidth="1"/>
    <col min="7173" max="7173" width="13" bestFit="1" customWidth="1"/>
    <col min="7174" max="7174" width="15.77734375" bestFit="1" customWidth="1"/>
    <col min="7175" max="7175" width="13" bestFit="1" customWidth="1"/>
    <col min="7176" max="7176" width="15.77734375" bestFit="1" customWidth="1"/>
    <col min="7177" max="7177" width="13" bestFit="1" customWidth="1"/>
    <col min="7178" max="7178" width="15.77734375" bestFit="1" customWidth="1"/>
    <col min="7179" max="7179" width="13" bestFit="1" customWidth="1"/>
    <col min="7180" max="7180" width="15.77734375" bestFit="1" customWidth="1"/>
    <col min="7181" max="7181" width="13" bestFit="1" customWidth="1"/>
    <col min="7182" max="7182" width="15.77734375" bestFit="1" customWidth="1"/>
    <col min="7183" max="7183" width="13" bestFit="1" customWidth="1"/>
    <col min="7184" max="7184" width="15.77734375" bestFit="1" customWidth="1"/>
    <col min="7185" max="7185" width="13" bestFit="1" customWidth="1"/>
    <col min="7186" max="7186" width="15.77734375" bestFit="1" customWidth="1"/>
    <col min="7187" max="7187" width="13" bestFit="1" customWidth="1"/>
    <col min="7188" max="7188" width="15.77734375" bestFit="1" customWidth="1"/>
    <col min="7189" max="7189" width="13" bestFit="1" customWidth="1"/>
    <col min="7190" max="7190" width="15.77734375" bestFit="1" customWidth="1"/>
    <col min="7191" max="7191" width="13" bestFit="1" customWidth="1"/>
    <col min="7192" max="7192" width="15.77734375" bestFit="1" customWidth="1"/>
    <col min="7193" max="7193" width="13" bestFit="1" customWidth="1"/>
    <col min="7194" max="7194" width="15.77734375" bestFit="1" customWidth="1"/>
    <col min="7195" max="7195" width="13" bestFit="1" customWidth="1"/>
    <col min="7196" max="7196" width="15.77734375" bestFit="1" customWidth="1"/>
    <col min="7197" max="7197" width="13" bestFit="1" customWidth="1"/>
    <col min="7198" max="7198" width="15.77734375" bestFit="1" customWidth="1"/>
    <col min="7199" max="7199" width="13" bestFit="1" customWidth="1"/>
    <col min="7200" max="7200" width="15.77734375" bestFit="1" customWidth="1"/>
    <col min="7201" max="7201" width="13" bestFit="1" customWidth="1"/>
    <col min="7202" max="7202" width="15.77734375" bestFit="1" customWidth="1"/>
    <col min="7203" max="7203" width="13" bestFit="1" customWidth="1"/>
    <col min="7204" max="7204" width="15.77734375" bestFit="1" customWidth="1"/>
    <col min="7205" max="7205" width="13" bestFit="1" customWidth="1"/>
    <col min="7206" max="7206" width="15.77734375" bestFit="1" customWidth="1"/>
    <col min="7207" max="7207" width="13" bestFit="1" customWidth="1"/>
    <col min="7208" max="7208" width="15.77734375" bestFit="1" customWidth="1"/>
    <col min="7209" max="7209" width="13" bestFit="1" customWidth="1"/>
    <col min="7210" max="7210" width="15.77734375" bestFit="1" customWidth="1"/>
    <col min="7211" max="7211" width="13" bestFit="1" customWidth="1"/>
    <col min="7212" max="7212" width="15.77734375" bestFit="1" customWidth="1"/>
    <col min="7213" max="7213" width="13" bestFit="1" customWidth="1"/>
    <col min="7214" max="7214" width="15.77734375" bestFit="1" customWidth="1"/>
    <col min="7215" max="7215" width="13" bestFit="1" customWidth="1"/>
    <col min="7216" max="7216" width="15.77734375" bestFit="1" customWidth="1"/>
    <col min="7217" max="7217" width="13" bestFit="1" customWidth="1"/>
    <col min="7218" max="7218" width="15.77734375" bestFit="1" customWidth="1"/>
    <col min="7219" max="7219" width="13" bestFit="1" customWidth="1"/>
    <col min="7220" max="7220" width="15.77734375" bestFit="1" customWidth="1"/>
    <col min="7221" max="7221" width="13" bestFit="1" customWidth="1"/>
    <col min="7222" max="7222" width="15.77734375" bestFit="1" customWidth="1"/>
    <col min="7223" max="7223" width="13" bestFit="1" customWidth="1"/>
    <col min="7224" max="7224" width="15.77734375" bestFit="1" customWidth="1"/>
    <col min="7225" max="7225" width="13" bestFit="1" customWidth="1"/>
    <col min="7226" max="7226" width="15.77734375" bestFit="1" customWidth="1"/>
    <col min="7227" max="7227" width="13" bestFit="1" customWidth="1"/>
    <col min="7228" max="7228" width="15.77734375" bestFit="1" customWidth="1"/>
    <col min="7229" max="7229" width="13" bestFit="1" customWidth="1"/>
    <col min="7230" max="7230" width="15.77734375" bestFit="1" customWidth="1"/>
    <col min="7231" max="7231" width="13" bestFit="1" customWidth="1"/>
    <col min="7232" max="7232" width="15.77734375" bestFit="1" customWidth="1"/>
    <col min="7233" max="7233" width="13" bestFit="1" customWidth="1"/>
    <col min="7234" max="7234" width="15.77734375" bestFit="1" customWidth="1"/>
    <col min="7235" max="7235" width="13" bestFit="1" customWidth="1"/>
    <col min="7236" max="7236" width="15.77734375" bestFit="1" customWidth="1"/>
    <col min="7237" max="7237" width="13" bestFit="1" customWidth="1"/>
    <col min="7238" max="7238" width="15.77734375" bestFit="1" customWidth="1"/>
    <col min="7239" max="7239" width="13" bestFit="1" customWidth="1"/>
    <col min="7240" max="7240" width="15.77734375" bestFit="1" customWidth="1"/>
    <col min="7241" max="7241" width="13" bestFit="1" customWidth="1"/>
    <col min="7242" max="7242" width="15.77734375" bestFit="1" customWidth="1"/>
    <col min="7243" max="7243" width="13" bestFit="1" customWidth="1"/>
    <col min="7244" max="7244" width="15.77734375" bestFit="1" customWidth="1"/>
    <col min="7245" max="7245" width="13" bestFit="1" customWidth="1"/>
    <col min="7246" max="7246" width="15.77734375" bestFit="1" customWidth="1"/>
    <col min="7247" max="7247" width="13" bestFit="1" customWidth="1"/>
    <col min="7248" max="7248" width="15.77734375" bestFit="1" customWidth="1"/>
    <col min="7249" max="7249" width="13" bestFit="1" customWidth="1"/>
    <col min="7250" max="7250" width="15.77734375" bestFit="1" customWidth="1"/>
    <col min="7251" max="7251" width="13" bestFit="1" customWidth="1"/>
    <col min="7252" max="7252" width="15.77734375" bestFit="1" customWidth="1"/>
    <col min="7253" max="7253" width="13" bestFit="1" customWidth="1"/>
    <col min="7254" max="7254" width="15.77734375" bestFit="1" customWidth="1"/>
    <col min="7255" max="7255" width="13" bestFit="1" customWidth="1"/>
    <col min="7256" max="7256" width="15.77734375" bestFit="1" customWidth="1"/>
    <col min="7257" max="7257" width="13" bestFit="1" customWidth="1"/>
    <col min="7258" max="7258" width="15.77734375" bestFit="1" customWidth="1"/>
    <col min="7259" max="7259" width="13" bestFit="1" customWidth="1"/>
    <col min="7260" max="7260" width="15.77734375" bestFit="1" customWidth="1"/>
    <col min="7261" max="7261" width="13" bestFit="1" customWidth="1"/>
    <col min="7262" max="7262" width="15.77734375" bestFit="1" customWidth="1"/>
    <col min="7263" max="7263" width="13" bestFit="1" customWidth="1"/>
    <col min="7264" max="7264" width="15.77734375" bestFit="1" customWidth="1"/>
    <col min="7265" max="7265" width="13" bestFit="1" customWidth="1"/>
    <col min="7266" max="7266" width="15.77734375" bestFit="1" customWidth="1"/>
    <col min="7267" max="7267" width="13" bestFit="1" customWidth="1"/>
    <col min="7268" max="7268" width="15.77734375" bestFit="1" customWidth="1"/>
    <col min="7269" max="7269" width="13" bestFit="1" customWidth="1"/>
    <col min="7270" max="7270" width="15.77734375" bestFit="1" customWidth="1"/>
    <col min="7271" max="7271" width="13" bestFit="1" customWidth="1"/>
    <col min="7272" max="7272" width="15.77734375" bestFit="1" customWidth="1"/>
    <col min="7273" max="7273" width="13" bestFit="1" customWidth="1"/>
    <col min="7274" max="7274" width="15.77734375" bestFit="1" customWidth="1"/>
    <col min="7275" max="7275" width="13" bestFit="1" customWidth="1"/>
    <col min="7276" max="7276" width="15.77734375" bestFit="1" customWidth="1"/>
    <col min="7277" max="7277" width="13" bestFit="1" customWidth="1"/>
    <col min="7278" max="7278" width="15.77734375" bestFit="1" customWidth="1"/>
    <col min="7279" max="7279" width="13" bestFit="1" customWidth="1"/>
    <col min="7280" max="7280" width="15.77734375" bestFit="1" customWidth="1"/>
    <col min="7281" max="7281" width="13" bestFit="1" customWidth="1"/>
    <col min="7282" max="7282" width="15.77734375" bestFit="1" customWidth="1"/>
    <col min="7283" max="7283" width="13" bestFit="1" customWidth="1"/>
    <col min="7284" max="7284" width="15.77734375" bestFit="1" customWidth="1"/>
    <col min="7285" max="7285" width="13" bestFit="1" customWidth="1"/>
    <col min="7286" max="7286" width="15.77734375" bestFit="1" customWidth="1"/>
    <col min="7287" max="7287" width="13" bestFit="1" customWidth="1"/>
    <col min="7288" max="7288" width="15.77734375" bestFit="1" customWidth="1"/>
    <col min="7289" max="7289" width="13" bestFit="1" customWidth="1"/>
    <col min="7290" max="7290" width="15.77734375" bestFit="1" customWidth="1"/>
    <col min="7291" max="7291" width="13" bestFit="1" customWidth="1"/>
    <col min="7292" max="7292" width="15.77734375" bestFit="1" customWidth="1"/>
    <col min="7293" max="7293" width="13" bestFit="1" customWidth="1"/>
    <col min="7294" max="7294" width="15.77734375" bestFit="1" customWidth="1"/>
    <col min="7295" max="7295" width="13" bestFit="1" customWidth="1"/>
    <col min="7296" max="7296" width="15.77734375" bestFit="1" customWidth="1"/>
    <col min="7297" max="7297" width="13" bestFit="1" customWidth="1"/>
    <col min="7298" max="7298" width="15.77734375" bestFit="1" customWidth="1"/>
    <col min="7299" max="7299" width="13" bestFit="1" customWidth="1"/>
    <col min="7300" max="7300" width="15.77734375" bestFit="1" customWidth="1"/>
    <col min="7301" max="7301" width="13" bestFit="1" customWidth="1"/>
    <col min="7302" max="7302" width="15.77734375" bestFit="1" customWidth="1"/>
    <col min="7303" max="7303" width="13" bestFit="1" customWidth="1"/>
    <col min="7304" max="7304" width="15.77734375" bestFit="1" customWidth="1"/>
    <col min="7305" max="7305" width="13" bestFit="1" customWidth="1"/>
    <col min="7306" max="7306" width="15.77734375" bestFit="1" customWidth="1"/>
    <col min="7307" max="7307" width="13" bestFit="1" customWidth="1"/>
    <col min="7308" max="7308" width="15.77734375" bestFit="1" customWidth="1"/>
    <col min="7309" max="7309" width="13" bestFit="1" customWidth="1"/>
    <col min="7310" max="7310" width="15.77734375" bestFit="1" customWidth="1"/>
    <col min="7311" max="7311" width="13" bestFit="1" customWidth="1"/>
    <col min="7312" max="7312" width="15.77734375" bestFit="1" customWidth="1"/>
    <col min="7313" max="7313" width="13" bestFit="1" customWidth="1"/>
    <col min="7314" max="7314" width="15.77734375" bestFit="1" customWidth="1"/>
    <col min="7315" max="7315" width="13" bestFit="1" customWidth="1"/>
    <col min="7316" max="7316" width="15.77734375" bestFit="1" customWidth="1"/>
    <col min="7317" max="7317" width="13" bestFit="1" customWidth="1"/>
    <col min="7318" max="7318" width="15.77734375" bestFit="1" customWidth="1"/>
    <col min="7319" max="7319" width="13" bestFit="1" customWidth="1"/>
    <col min="7320" max="7320" width="15.77734375" bestFit="1" customWidth="1"/>
    <col min="7321" max="7321" width="13" bestFit="1" customWidth="1"/>
    <col min="7322" max="7322" width="15.77734375" bestFit="1" customWidth="1"/>
    <col min="7323" max="7323" width="13" bestFit="1" customWidth="1"/>
    <col min="7324" max="7324" width="15.77734375" bestFit="1" customWidth="1"/>
    <col min="7325" max="7325" width="13" bestFit="1" customWidth="1"/>
    <col min="7326" max="7326" width="15.77734375" bestFit="1" customWidth="1"/>
    <col min="7327" max="7327" width="13" bestFit="1" customWidth="1"/>
    <col min="7328" max="7328" width="15.77734375" bestFit="1" customWidth="1"/>
    <col min="7329" max="7329" width="13" bestFit="1" customWidth="1"/>
    <col min="7330" max="7330" width="15.77734375" bestFit="1" customWidth="1"/>
    <col min="7331" max="7331" width="13" bestFit="1" customWidth="1"/>
    <col min="7332" max="7332" width="15.77734375" bestFit="1" customWidth="1"/>
    <col min="7333" max="7333" width="13" bestFit="1" customWidth="1"/>
    <col min="7334" max="7334" width="15.77734375" bestFit="1" customWidth="1"/>
    <col min="7335" max="7335" width="13" bestFit="1" customWidth="1"/>
    <col min="7336" max="7336" width="15.77734375" bestFit="1" customWidth="1"/>
    <col min="7337" max="7337" width="13" bestFit="1" customWidth="1"/>
    <col min="7338" max="7338" width="15.77734375" bestFit="1" customWidth="1"/>
    <col min="7339" max="7339" width="13" bestFit="1" customWidth="1"/>
    <col min="7340" max="7340" width="15.77734375" bestFit="1" customWidth="1"/>
    <col min="7341" max="7341" width="13" bestFit="1" customWidth="1"/>
    <col min="7342" max="7342" width="15.77734375" bestFit="1" customWidth="1"/>
    <col min="7343" max="7343" width="13" bestFit="1" customWidth="1"/>
    <col min="7344" max="7344" width="15.77734375" bestFit="1" customWidth="1"/>
    <col min="7345" max="7345" width="13" bestFit="1" customWidth="1"/>
    <col min="7346" max="7346" width="15.77734375" bestFit="1" customWidth="1"/>
    <col min="7347" max="7347" width="13" bestFit="1" customWidth="1"/>
    <col min="7348" max="7348" width="15.77734375" bestFit="1" customWidth="1"/>
    <col min="7349" max="7349" width="13" bestFit="1" customWidth="1"/>
    <col min="7350" max="7350" width="15.77734375" bestFit="1" customWidth="1"/>
    <col min="7351" max="7351" width="13" bestFit="1" customWidth="1"/>
    <col min="7352" max="7352" width="15.77734375" bestFit="1" customWidth="1"/>
    <col min="7353" max="7353" width="13" bestFit="1" customWidth="1"/>
    <col min="7354" max="7354" width="15.77734375" bestFit="1" customWidth="1"/>
    <col min="7355" max="7355" width="13" bestFit="1" customWidth="1"/>
    <col min="7356" max="7356" width="15.77734375" bestFit="1" customWidth="1"/>
    <col min="7357" max="7357" width="13" bestFit="1" customWidth="1"/>
    <col min="7358" max="7358" width="15.77734375" bestFit="1" customWidth="1"/>
    <col min="7359" max="7359" width="13" bestFit="1" customWidth="1"/>
    <col min="7360" max="7360" width="15.77734375" bestFit="1" customWidth="1"/>
    <col min="7361" max="7361" width="13" bestFit="1" customWidth="1"/>
    <col min="7362" max="7362" width="15.77734375" bestFit="1" customWidth="1"/>
    <col min="7363" max="7363" width="13" bestFit="1" customWidth="1"/>
    <col min="7364" max="7364" width="15.77734375" bestFit="1" customWidth="1"/>
    <col min="7365" max="7365" width="13" bestFit="1" customWidth="1"/>
    <col min="7366" max="7366" width="15.77734375" bestFit="1" customWidth="1"/>
    <col min="7367" max="7367" width="13" bestFit="1" customWidth="1"/>
    <col min="7368" max="7368" width="15.77734375" bestFit="1" customWidth="1"/>
    <col min="7369" max="7369" width="13" bestFit="1" customWidth="1"/>
    <col min="7370" max="7370" width="15.77734375" bestFit="1" customWidth="1"/>
    <col min="7371" max="7371" width="13" bestFit="1" customWidth="1"/>
    <col min="7372" max="7372" width="15.77734375" bestFit="1" customWidth="1"/>
    <col min="7373" max="7373" width="13" bestFit="1" customWidth="1"/>
    <col min="7374" max="7374" width="15.77734375" bestFit="1" customWidth="1"/>
    <col min="7375" max="7375" width="13" bestFit="1" customWidth="1"/>
    <col min="7376" max="7376" width="15.77734375" bestFit="1" customWidth="1"/>
    <col min="7377" max="7377" width="13" bestFit="1" customWidth="1"/>
    <col min="7378" max="7378" width="15.77734375" bestFit="1" customWidth="1"/>
    <col min="7379" max="7379" width="13" bestFit="1" customWidth="1"/>
    <col min="7380" max="7380" width="15.77734375" bestFit="1" customWidth="1"/>
    <col min="7381" max="7381" width="13" bestFit="1" customWidth="1"/>
    <col min="7382" max="7382" width="15.77734375" bestFit="1" customWidth="1"/>
    <col min="7383" max="7383" width="13" bestFit="1" customWidth="1"/>
    <col min="7384" max="7384" width="15.77734375" bestFit="1" customWidth="1"/>
    <col min="7385" max="7385" width="13" bestFit="1" customWidth="1"/>
    <col min="7386" max="7386" width="15.77734375" bestFit="1" customWidth="1"/>
    <col min="7387" max="7387" width="13" bestFit="1" customWidth="1"/>
    <col min="7388" max="7388" width="15.77734375" bestFit="1" customWidth="1"/>
    <col min="7389" max="7389" width="13" bestFit="1" customWidth="1"/>
    <col min="7390" max="7390" width="15.77734375" bestFit="1" customWidth="1"/>
    <col min="7391" max="7391" width="13" bestFit="1" customWidth="1"/>
    <col min="7392" max="7392" width="15.77734375" bestFit="1" customWidth="1"/>
    <col min="7393" max="7393" width="13" bestFit="1" customWidth="1"/>
    <col min="7394" max="7394" width="15.77734375" bestFit="1" customWidth="1"/>
    <col min="7395" max="7395" width="13" bestFit="1" customWidth="1"/>
    <col min="7396" max="7396" width="15.77734375" bestFit="1" customWidth="1"/>
    <col min="7397" max="7397" width="13" bestFit="1" customWidth="1"/>
    <col min="7398" max="7398" width="15.77734375" bestFit="1" customWidth="1"/>
    <col min="7399" max="7399" width="13" bestFit="1" customWidth="1"/>
    <col min="7400" max="7400" width="15.77734375" bestFit="1" customWidth="1"/>
    <col min="7401" max="7401" width="13" bestFit="1" customWidth="1"/>
    <col min="7402" max="7402" width="15.77734375" bestFit="1" customWidth="1"/>
    <col min="7403" max="7403" width="13" bestFit="1" customWidth="1"/>
    <col min="7404" max="7404" width="15.77734375" bestFit="1" customWidth="1"/>
    <col min="7405" max="7405" width="13" bestFit="1" customWidth="1"/>
    <col min="7406" max="7406" width="15.77734375" bestFit="1" customWidth="1"/>
    <col min="7407" max="7407" width="13" bestFit="1" customWidth="1"/>
    <col min="7408" max="7408" width="15.77734375" bestFit="1" customWidth="1"/>
    <col min="7409" max="7409" width="13" bestFit="1" customWidth="1"/>
    <col min="7410" max="7410" width="15.77734375" bestFit="1" customWidth="1"/>
    <col min="7411" max="7411" width="13" bestFit="1" customWidth="1"/>
    <col min="7412" max="7412" width="15.77734375" bestFit="1" customWidth="1"/>
    <col min="7413" max="7413" width="13" bestFit="1" customWidth="1"/>
    <col min="7414" max="7414" width="15.77734375" bestFit="1" customWidth="1"/>
    <col min="7415" max="7415" width="13" bestFit="1" customWidth="1"/>
    <col min="7416" max="7416" width="15.77734375" bestFit="1" customWidth="1"/>
    <col min="7417" max="7417" width="13" bestFit="1" customWidth="1"/>
    <col min="7418" max="7418" width="15.77734375" bestFit="1" customWidth="1"/>
    <col min="7419" max="7419" width="13" bestFit="1" customWidth="1"/>
    <col min="7420" max="7420" width="15.77734375" bestFit="1" customWidth="1"/>
    <col min="7421" max="7421" width="13" bestFit="1" customWidth="1"/>
    <col min="7422" max="7422" width="15.77734375" bestFit="1" customWidth="1"/>
    <col min="7423" max="7423" width="13" bestFit="1" customWidth="1"/>
    <col min="7424" max="7424" width="15.77734375" bestFit="1" customWidth="1"/>
    <col min="7425" max="7425" width="13" bestFit="1" customWidth="1"/>
    <col min="7426" max="7426" width="15.77734375" bestFit="1" customWidth="1"/>
    <col min="7427" max="7427" width="13" bestFit="1" customWidth="1"/>
    <col min="7428" max="7428" width="15.77734375" bestFit="1" customWidth="1"/>
    <col min="7429" max="7429" width="13" bestFit="1" customWidth="1"/>
    <col min="7430" max="7430" width="15.77734375" bestFit="1" customWidth="1"/>
    <col min="7431" max="7431" width="13" bestFit="1" customWidth="1"/>
    <col min="7432" max="7432" width="15.77734375" bestFit="1" customWidth="1"/>
    <col min="7433" max="7433" width="13" bestFit="1" customWidth="1"/>
    <col min="7434" max="7434" width="15.77734375" bestFit="1" customWidth="1"/>
    <col min="7435" max="7435" width="13" bestFit="1" customWidth="1"/>
    <col min="7436" max="7436" width="15.77734375" bestFit="1" customWidth="1"/>
    <col min="7437" max="7437" width="13" bestFit="1" customWidth="1"/>
    <col min="7438" max="7438" width="15.77734375" bestFit="1" customWidth="1"/>
    <col min="7439" max="7439" width="13" bestFit="1" customWidth="1"/>
    <col min="7440" max="7440" width="15.77734375" bestFit="1" customWidth="1"/>
    <col min="7441" max="7441" width="13" bestFit="1" customWidth="1"/>
    <col min="7442" max="7442" width="15.77734375" bestFit="1" customWidth="1"/>
    <col min="7443" max="7443" width="13" bestFit="1" customWidth="1"/>
    <col min="7444" max="7444" width="15.77734375" bestFit="1" customWidth="1"/>
    <col min="7445" max="7445" width="13" bestFit="1" customWidth="1"/>
    <col min="7446" max="7446" width="15.77734375" bestFit="1" customWidth="1"/>
    <col min="7447" max="7447" width="13" bestFit="1" customWidth="1"/>
    <col min="7448" max="7448" width="15.77734375" bestFit="1" customWidth="1"/>
    <col min="7449" max="7449" width="13" bestFit="1" customWidth="1"/>
    <col min="7450" max="7450" width="15.77734375" bestFit="1" customWidth="1"/>
    <col min="7451" max="7451" width="13" bestFit="1" customWidth="1"/>
    <col min="7452" max="7452" width="15.77734375" bestFit="1" customWidth="1"/>
    <col min="7453" max="7453" width="13" bestFit="1" customWidth="1"/>
    <col min="7454" max="7454" width="15.77734375" bestFit="1" customWidth="1"/>
    <col min="7455" max="7455" width="13" bestFit="1" customWidth="1"/>
    <col min="7456" max="7456" width="15.77734375" bestFit="1" customWidth="1"/>
    <col min="7457" max="7457" width="13" bestFit="1" customWidth="1"/>
    <col min="7458" max="7458" width="15.77734375" bestFit="1" customWidth="1"/>
    <col min="7459" max="7459" width="13" bestFit="1" customWidth="1"/>
    <col min="7460" max="7460" width="15.77734375" bestFit="1" customWidth="1"/>
    <col min="7461" max="7461" width="13" bestFit="1" customWidth="1"/>
    <col min="7462" max="7462" width="15.77734375" bestFit="1" customWidth="1"/>
    <col min="7463" max="7463" width="13" bestFit="1" customWidth="1"/>
    <col min="7464" max="7464" width="15.77734375" bestFit="1" customWidth="1"/>
    <col min="7465" max="7465" width="13" bestFit="1" customWidth="1"/>
    <col min="7466" max="7466" width="15.77734375" bestFit="1" customWidth="1"/>
    <col min="7467" max="7467" width="13" bestFit="1" customWidth="1"/>
    <col min="7468" max="7468" width="15.77734375" bestFit="1" customWidth="1"/>
    <col min="7469" max="7469" width="13" bestFit="1" customWidth="1"/>
    <col min="7470" max="7470" width="15.77734375" bestFit="1" customWidth="1"/>
    <col min="7471" max="7471" width="13" bestFit="1" customWidth="1"/>
    <col min="7472" max="7472" width="15.77734375" bestFit="1" customWidth="1"/>
    <col min="7473" max="7473" width="13" bestFit="1" customWidth="1"/>
    <col min="7474" max="7474" width="15.77734375" bestFit="1" customWidth="1"/>
    <col min="7475" max="7475" width="13" bestFit="1" customWidth="1"/>
    <col min="7476" max="7476" width="15.77734375" bestFit="1" customWidth="1"/>
    <col min="7477" max="7477" width="13" bestFit="1" customWidth="1"/>
    <col min="7478" max="7478" width="15.77734375" bestFit="1" customWidth="1"/>
    <col min="7479" max="7479" width="13" bestFit="1" customWidth="1"/>
    <col min="7480" max="7480" width="15.77734375" bestFit="1" customWidth="1"/>
    <col min="7481" max="7481" width="13" bestFit="1" customWidth="1"/>
    <col min="7482" max="7482" width="15.77734375" bestFit="1" customWidth="1"/>
    <col min="7483" max="7483" width="13" bestFit="1" customWidth="1"/>
    <col min="7484" max="7484" width="15.77734375" bestFit="1" customWidth="1"/>
    <col min="7485" max="7485" width="13" bestFit="1" customWidth="1"/>
    <col min="7486" max="7486" width="15.77734375" bestFit="1" customWidth="1"/>
    <col min="7487" max="7487" width="13" bestFit="1" customWidth="1"/>
    <col min="7488" max="7488" width="15.77734375" bestFit="1" customWidth="1"/>
    <col min="7489" max="7489" width="13" bestFit="1" customWidth="1"/>
    <col min="7490" max="7490" width="15.77734375" bestFit="1" customWidth="1"/>
    <col min="7491" max="7491" width="13" bestFit="1" customWidth="1"/>
    <col min="7492" max="7492" width="15.77734375" bestFit="1" customWidth="1"/>
    <col min="7493" max="7493" width="13" bestFit="1" customWidth="1"/>
    <col min="7494" max="7494" width="15.77734375" bestFit="1" customWidth="1"/>
    <col min="7495" max="7495" width="13" bestFit="1" customWidth="1"/>
    <col min="7496" max="7496" width="15.77734375" bestFit="1" customWidth="1"/>
    <col min="7497" max="7497" width="13" bestFit="1" customWidth="1"/>
    <col min="7498" max="7498" width="15.77734375" bestFit="1" customWidth="1"/>
    <col min="7499" max="7499" width="13" bestFit="1" customWidth="1"/>
    <col min="7500" max="7500" width="15.77734375" bestFit="1" customWidth="1"/>
    <col min="7501" max="7501" width="13" bestFit="1" customWidth="1"/>
    <col min="7502" max="7502" width="15.77734375" bestFit="1" customWidth="1"/>
    <col min="7503" max="7503" width="13" bestFit="1" customWidth="1"/>
    <col min="7504" max="7504" width="15.77734375" bestFit="1" customWidth="1"/>
    <col min="7505" max="7505" width="13" bestFit="1" customWidth="1"/>
    <col min="7506" max="7506" width="15.77734375" bestFit="1" customWidth="1"/>
    <col min="7507" max="7507" width="13" bestFit="1" customWidth="1"/>
    <col min="7508" max="7508" width="15.77734375" bestFit="1" customWidth="1"/>
    <col min="7509" max="7509" width="13" bestFit="1" customWidth="1"/>
    <col min="7510" max="7510" width="15.77734375" bestFit="1" customWidth="1"/>
    <col min="7511" max="7511" width="13" bestFit="1" customWidth="1"/>
    <col min="7512" max="7512" width="15.77734375" bestFit="1" customWidth="1"/>
    <col min="7513" max="7513" width="13" bestFit="1" customWidth="1"/>
    <col min="7514" max="7514" width="15.77734375" bestFit="1" customWidth="1"/>
    <col min="7515" max="7515" width="13" bestFit="1" customWidth="1"/>
    <col min="7516" max="7516" width="15.77734375" bestFit="1" customWidth="1"/>
    <col min="7517" max="7517" width="13" bestFit="1" customWidth="1"/>
    <col min="7518" max="7518" width="15.77734375" bestFit="1" customWidth="1"/>
    <col min="7519" max="7519" width="13" bestFit="1" customWidth="1"/>
    <col min="7520" max="7520" width="15.77734375" bestFit="1" customWidth="1"/>
    <col min="7521" max="7521" width="13" bestFit="1" customWidth="1"/>
    <col min="7522" max="7522" width="15.77734375" bestFit="1" customWidth="1"/>
    <col min="7523" max="7523" width="13" bestFit="1" customWidth="1"/>
    <col min="7524" max="7524" width="15.77734375" bestFit="1" customWidth="1"/>
    <col min="7525" max="7525" width="13" bestFit="1" customWidth="1"/>
    <col min="7526" max="7526" width="15.77734375" bestFit="1" customWidth="1"/>
    <col min="7527" max="7527" width="13" bestFit="1" customWidth="1"/>
    <col min="7528" max="7528" width="15.77734375" bestFit="1" customWidth="1"/>
    <col min="7529" max="7529" width="13" bestFit="1" customWidth="1"/>
    <col min="7530" max="7530" width="15.77734375" bestFit="1" customWidth="1"/>
    <col min="7531" max="7531" width="13" bestFit="1" customWidth="1"/>
    <col min="7532" max="7532" width="15.77734375" bestFit="1" customWidth="1"/>
    <col min="7533" max="7533" width="13" bestFit="1" customWidth="1"/>
    <col min="7534" max="7534" width="15.77734375" bestFit="1" customWidth="1"/>
    <col min="7535" max="7535" width="13" bestFit="1" customWidth="1"/>
    <col min="7536" max="7536" width="15.77734375" bestFit="1" customWidth="1"/>
    <col min="7537" max="7537" width="13" bestFit="1" customWidth="1"/>
    <col min="7538" max="7538" width="15.77734375" bestFit="1" customWidth="1"/>
    <col min="7539" max="7539" width="13" bestFit="1" customWidth="1"/>
    <col min="7540" max="7540" width="15.77734375" bestFit="1" customWidth="1"/>
    <col min="7541" max="7541" width="13" bestFit="1" customWidth="1"/>
    <col min="7542" max="7542" width="15.77734375" bestFit="1" customWidth="1"/>
    <col min="7543" max="7543" width="13" bestFit="1" customWidth="1"/>
    <col min="7544" max="7544" width="15.77734375" bestFit="1" customWidth="1"/>
    <col min="7545" max="7545" width="13" bestFit="1" customWidth="1"/>
    <col min="7546" max="7546" width="15.77734375" bestFit="1" customWidth="1"/>
    <col min="7547" max="7547" width="13" bestFit="1" customWidth="1"/>
    <col min="7548" max="7548" width="15.77734375" bestFit="1" customWidth="1"/>
    <col min="7549" max="7549" width="13" bestFit="1" customWidth="1"/>
    <col min="7550" max="7550" width="15.77734375" bestFit="1" customWidth="1"/>
    <col min="7551" max="7551" width="13" bestFit="1" customWidth="1"/>
    <col min="7552" max="7552" width="15.77734375" bestFit="1" customWidth="1"/>
    <col min="7553" max="7553" width="13" bestFit="1" customWidth="1"/>
    <col min="7554" max="7554" width="15.77734375" bestFit="1" customWidth="1"/>
    <col min="7555" max="7555" width="13" bestFit="1" customWidth="1"/>
    <col min="7556" max="7556" width="15.77734375" bestFit="1" customWidth="1"/>
    <col min="7557" max="7557" width="13" bestFit="1" customWidth="1"/>
    <col min="7558" max="7558" width="15.77734375" bestFit="1" customWidth="1"/>
    <col min="7559" max="7559" width="13" bestFit="1" customWidth="1"/>
    <col min="7560" max="7560" width="15.77734375" bestFit="1" customWidth="1"/>
    <col min="7561" max="7561" width="13" bestFit="1" customWidth="1"/>
    <col min="7562" max="7562" width="15.77734375" bestFit="1" customWidth="1"/>
    <col min="7563" max="7563" width="13" bestFit="1" customWidth="1"/>
    <col min="7564" max="7564" width="15.77734375" bestFit="1" customWidth="1"/>
    <col min="7565" max="7565" width="13" bestFit="1" customWidth="1"/>
    <col min="7566" max="7566" width="15.77734375" bestFit="1" customWidth="1"/>
    <col min="7567" max="7567" width="13" bestFit="1" customWidth="1"/>
    <col min="7568" max="7568" width="15.77734375" bestFit="1" customWidth="1"/>
    <col min="7569" max="7569" width="13" bestFit="1" customWidth="1"/>
    <col min="7570" max="7570" width="15.77734375" bestFit="1" customWidth="1"/>
    <col min="7571" max="7571" width="13" bestFit="1" customWidth="1"/>
    <col min="7572" max="7572" width="15.77734375" bestFit="1" customWidth="1"/>
    <col min="7573" max="7573" width="13" bestFit="1" customWidth="1"/>
    <col min="7574" max="7574" width="15.77734375" bestFit="1" customWidth="1"/>
    <col min="7575" max="7575" width="13" bestFit="1" customWidth="1"/>
    <col min="7576" max="7576" width="15.77734375" bestFit="1" customWidth="1"/>
    <col min="7577" max="7577" width="13" bestFit="1" customWidth="1"/>
    <col min="7578" max="7578" width="15.77734375" bestFit="1" customWidth="1"/>
    <col min="7579" max="7579" width="13" bestFit="1" customWidth="1"/>
    <col min="7580" max="7580" width="15.77734375" bestFit="1" customWidth="1"/>
    <col min="7581" max="7581" width="13" bestFit="1" customWidth="1"/>
    <col min="7582" max="7582" width="15.77734375" bestFit="1" customWidth="1"/>
    <col min="7583" max="7583" width="13" bestFit="1" customWidth="1"/>
    <col min="7584" max="7584" width="15.77734375" bestFit="1" customWidth="1"/>
    <col min="7585" max="7585" width="13" bestFit="1" customWidth="1"/>
    <col min="7586" max="7586" width="15.77734375" bestFit="1" customWidth="1"/>
    <col min="7587" max="7587" width="13" bestFit="1" customWidth="1"/>
    <col min="7588" max="7588" width="15.77734375" bestFit="1" customWidth="1"/>
    <col min="7589" max="7589" width="13" bestFit="1" customWidth="1"/>
    <col min="7590" max="7590" width="15.77734375" bestFit="1" customWidth="1"/>
    <col min="7591" max="7591" width="13" bestFit="1" customWidth="1"/>
    <col min="7592" max="7592" width="15.77734375" bestFit="1" customWidth="1"/>
    <col min="7593" max="7593" width="13" bestFit="1" customWidth="1"/>
    <col min="7594" max="7594" width="15.77734375" bestFit="1" customWidth="1"/>
    <col min="7595" max="7595" width="13" bestFit="1" customWidth="1"/>
    <col min="7596" max="7596" width="15.77734375" bestFit="1" customWidth="1"/>
    <col min="7597" max="7597" width="13" bestFit="1" customWidth="1"/>
    <col min="7598" max="7598" width="15.77734375" bestFit="1" customWidth="1"/>
    <col min="7599" max="7599" width="13" bestFit="1" customWidth="1"/>
    <col min="7600" max="7600" width="15.77734375" bestFit="1" customWidth="1"/>
    <col min="7601" max="7601" width="13" bestFit="1" customWidth="1"/>
    <col min="7602" max="7602" width="15.77734375" bestFit="1" customWidth="1"/>
    <col min="7603" max="7603" width="13" bestFit="1" customWidth="1"/>
    <col min="7604" max="7604" width="15.77734375" bestFit="1" customWidth="1"/>
    <col min="7605" max="7605" width="13" bestFit="1" customWidth="1"/>
    <col min="7606" max="7606" width="15.77734375" bestFit="1" customWidth="1"/>
    <col min="7607" max="7607" width="13" bestFit="1" customWidth="1"/>
    <col min="7608" max="7608" width="15.77734375" bestFit="1" customWidth="1"/>
    <col min="7609" max="7609" width="13" bestFit="1" customWidth="1"/>
    <col min="7610" max="7610" width="15.77734375" bestFit="1" customWidth="1"/>
    <col min="7611" max="7611" width="13" bestFit="1" customWidth="1"/>
    <col min="7612" max="7612" width="15.77734375" bestFit="1" customWidth="1"/>
    <col min="7613" max="7613" width="13" bestFit="1" customWidth="1"/>
    <col min="7614" max="7614" width="15.77734375" bestFit="1" customWidth="1"/>
    <col min="7615" max="7615" width="13" bestFit="1" customWidth="1"/>
    <col min="7616" max="7616" width="15.77734375" bestFit="1" customWidth="1"/>
    <col min="7617" max="7617" width="13" bestFit="1" customWidth="1"/>
    <col min="7618" max="7618" width="15.77734375" bestFit="1" customWidth="1"/>
    <col min="7619" max="7619" width="13" bestFit="1" customWidth="1"/>
    <col min="7620" max="7620" width="15.77734375" bestFit="1" customWidth="1"/>
    <col min="7621" max="7621" width="13" bestFit="1" customWidth="1"/>
    <col min="7622" max="7622" width="15.77734375" bestFit="1" customWidth="1"/>
    <col min="7623" max="7623" width="13" bestFit="1" customWidth="1"/>
    <col min="7624" max="7624" width="15.77734375" bestFit="1" customWidth="1"/>
    <col min="7625" max="7625" width="13" bestFit="1" customWidth="1"/>
    <col min="7626" max="7626" width="15.77734375" bestFit="1" customWidth="1"/>
    <col min="7627" max="7627" width="13" bestFit="1" customWidth="1"/>
    <col min="7628" max="7628" width="15.77734375" bestFit="1" customWidth="1"/>
    <col min="7629" max="7629" width="13" bestFit="1" customWidth="1"/>
    <col min="7630" max="7630" width="15.77734375" bestFit="1" customWidth="1"/>
    <col min="7631" max="7631" width="13" bestFit="1" customWidth="1"/>
    <col min="7632" max="7632" width="15.77734375" bestFit="1" customWidth="1"/>
    <col min="7633" max="7633" width="13" bestFit="1" customWidth="1"/>
    <col min="7634" max="7634" width="15.77734375" bestFit="1" customWidth="1"/>
    <col min="7635" max="7635" width="13" bestFit="1" customWidth="1"/>
    <col min="7636" max="7636" width="15.77734375" bestFit="1" customWidth="1"/>
    <col min="7637" max="7637" width="13" bestFit="1" customWidth="1"/>
    <col min="7638" max="7638" width="15.77734375" bestFit="1" customWidth="1"/>
    <col min="7639" max="7639" width="13" bestFit="1" customWidth="1"/>
    <col min="7640" max="7640" width="15.77734375" bestFit="1" customWidth="1"/>
    <col min="7641" max="7641" width="13" bestFit="1" customWidth="1"/>
    <col min="7642" max="7642" width="15.77734375" bestFit="1" customWidth="1"/>
    <col min="7643" max="7643" width="13" bestFit="1" customWidth="1"/>
    <col min="7644" max="7644" width="15.77734375" bestFit="1" customWidth="1"/>
    <col min="7645" max="7645" width="13" bestFit="1" customWidth="1"/>
    <col min="7646" max="7646" width="15.77734375" bestFit="1" customWidth="1"/>
    <col min="7647" max="7647" width="13" bestFit="1" customWidth="1"/>
    <col min="7648" max="7648" width="15.77734375" bestFit="1" customWidth="1"/>
    <col min="7649" max="7649" width="13" bestFit="1" customWidth="1"/>
    <col min="7650" max="7650" width="15.77734375" bestFit="1" customWidth="1"/>
    <col min="7651" max="7651" width="13" bestFit="1" customWidth="1"/>
    <col min="7652" max="7652" width="15.77734375" bestFit="1" customWidth="1"/>
    <col min="7653" max="7653" width="13" bestFit="1" customWidth="1"/>
    <col min="7654" max="7654" width="15.77734375" bestFit="1" customWidth="1"/>
    <col min="7655" max="7655" width="13" bestFit="1" customWidth="1"/>
    <col min="7656" max="7656" width="15.77734375" bestFit="1" customWidth="1"/>
    <col min="7657" max="7657" width="13" bestFit="1" customWidth="1"/>
    <col min="7658" max="7658" width="15.77734375" bestFit="1" customWidth="1"/>
    <col min="7659" max="7659" width="13" bestFit="1" customWidth="1"/>
    <col min="7660" max="7660" width="15.77734375" bestFit="1" customWidth="1"/>
    <col min="7661" max="7661" width="13" bestFit="1" customWidth="1"/>
    <col min="7662" max="7662" width="15.77734375" bestFit="1" customWidth="1"/>
    <col min="7663" max="7663" width="13" bestFit="1" customWidth="1"/>
    <col min="7664" max="7664" width="15.77734375" bestFit="1" customWidth="1"/>
    <col min="7665" max="7665" width="13" bestFit="1" customWidth="1"/>
    <col min="7666" max="7666" width="15.77734375" bestFit="1" customWidth="1"/>
    <col min="7667" max="7667" width="13" bestFit="1" customWidth="1"/>
    <col min="7668" max="7668" width="15.77734375" bestFit="1" customWidth="1"/>
    <col min="7669" max="7669" width="13" bestFit="1" customWidth="1"/>
    <col min="7670" max="7670" width="15.77734375" bestFit="1" customWidth="1"/>
    <col min="7671" max="7671" width="13" bestFit="1" customWidth="1"/>
    <col min="7672" max="7672" width="15.77734375" bestFit="1" customWidth="1"/>
    <col min="7673" max="7673" width="13" bestFit="1" customWidth="1"/>
    <col min="7674" max="7674" width="15.77734375" bestFit="1" customWidth="1"/>
    <col min="7675" max="7675" width="13" bestFit="1" customWidth="1"/>
    <col min="7676" max="7676" width="15.77734375" bestFit="1" customWidth="1"/>
    <col min="7677" max="7677" width="13" bestFit="1" customWidth="1"/>
    <col min="7678" max="7678" width="15.77734375" bestFit="1" customWidth="1"/>
    <col min="7679" max="7679" width="13" bestFit="1" customWidth="1"/>
    <col min="7680" max="7680" width="15.77734375" bestFit="1" customWidth="1"/>
    <col min="7681" max="7681" width="13" bestFit="1" customWidth="1"/>
    <col min="7682" max="7682" width="15.77734375" bestFit="1" customWidth="1"/>
    <col min="7683" max="7683" width="13" bestFit="1" customWidth="1"/>
    <col min="7684" max="7684" width="15.77734375" bestFit="1" customWidth="1"/>
    <col min="7685" max="7685" width="13" bestFit="1" customWidth="1"/>
    <col min="7686" max="7686" width="15.77734375" bestFit="1" customWidth="1"/>
    <col min="7687" max="7687" width="13" bestFit="1" customWidth="1"/>
    <col min="7688" max="7688" width="15.77734375" bestFit="1" customWidth="1"/>
    <col min="7689" max="7689" width="13" bestFit="1" customWidth="1"/>
    <col min="7690" max="7690" width="15.77734375" bestFit="1" customWidth="1"/>
    <col min="7691" max="7691" width="13" bestFit="1" customWidth="1"/>
    <col min="7692" max="7692" width="15.77734375" bestFit="1" customWidth="1"/>
    <col min="7693" max="7693" width="13" bestFit="1" customWidth="1"/>
    <col min="7694" max="7694" width="15.77734375" bestFit="1" customWidth="1"/>
    <col min="7695" max="7695" width="13" bestFit="1" customWidth="1"/>
    <col min="7696" max="7696" width="15.77734375" bestFit="1" customWidth="1"/>
    <col min="7697" max="7697" width="13" bestFit="1" customWidth="1"/>
    <col min="7698" max="7698" width="15.77734375" bestFit="1" customWidth="1"/>
    <col min="7699" max="7699" width="13" bestFit="1" customWidth="1"/>
    <col min="7700" max="7700" width="15.77734375" bestFit="1" customWidth="1"/>
    <col min="7701" max="7701" width="13" bestFit="1" customWidth="1"/>
    <col min="7702" max="7702" width="15.77734375" bestFit="1" customWidth="1"/>
    <col min="7703" max="7703" width="13" bestFit="1" customWidth="1"/>
    <col min="7704" max="7704" width="15.77734375" bestFit="1" customWidth="1"/>
    <col min="7705" max="7705" width="13" bestFit="1" customWidth="1"/>
    <col min="7706" max="7706" width="15.77734375" bestFit="1" customWidth="1"/>
    <col min="7707" max="7707" width="13" bestFit="1" customWidth="1"/>
    <col min="7708" max="7708" width="15.77734375" bestFit="1" customWidth="1"/>
    <col min="7709" max="7709" width="13" bestFit="1" customWidth="1"/>
    <col min="7710" max="7710" width="15.77734375" bestFit="1" customWidth="1"/>
    <col min="7711" max="7711" width="13" bestFit="1" customWidth="1"/>
    <col min="7712" max="7712" width="15.77734375" bestFit="1" customWidth="1"/>
    <col min="7713" max="7713" width="13" bestFit="1" customWidth="1"/>
    <col min="7714" max="7714" width="15.77734375" bestFit="1" customWidth="1"/>
    <col min="7715" max="7715" width="13" bestFit="1" customWidth="1"/>
    <col min="7716" max="7716" width="15.77734375" bestFit="1" customWidth="1"/>
    <col min="7717" max="7717" width="13" bestFit="1" customWidth="1"/>
    <col min="7718" max="7718" width="15.77734375" bestFit="1" customWidth="1"/>
    <col min="7719" max="7719" width="13" bestFit="1" customWidth="1"/>
    <col min="7720" max="7720" width="15.77734375" bestFit="1" customWidth="1"/>
    <col min="7721" max="7721" width="13" bestFit="1" customWidth="1"/>
    <col min="7722" max="7722" width="15.77734375" bestFit="1" customWidth="1"/>
    <col min="7723" max="7723" width="13" bestFit="1" customWidth="1"/>
    <col min="7724" max="7724" width="15.77734375" bestFit="1" customWidth="1"/>
    <col min="7725" max="7725" width="13" bestFit="1" customWidth="1"/>
    <col min="7726" max="7726" width="15.77734375" bestFit="1" customWidth="1"/>
    <col min="7727" max="7727" width="13" bestFit="1" customWidth="1"/>
    <col min="7728" max="7728" width="15.77734375" bestFit="1" customWidth="1"/>
    <col min="7729" max="7729" width="13" bestFit="1" customWidth="1"/>
    <col min="7730" max="7730" width="15.77734375" bestFit="1" customWidth="1"/>
    <col min="7731" max="7731" width="13" bestFit="1" customWidth="1"/>
    <col min="7732" max="7732" width="15.77734375" bestFit="1" customWidth="1"/>
    <col min="7733" max="7733" width="13" bestFit="1" customWidth="1"/>
    <col min="7734" max="7734" width="15.77734375" bestFit="1" customWidth="1"/>
    <col min="7735" max="7735" width="13" bestFit="1" customWidth="1"/>
    <col min="7736" max="7736" width="15.77734375" bestFit="1" customWidth="1"/>
    <col min="7737" max="7737" width="13" bestFit="1" customWidth="1"/>
    <col min="7738" max="7738" width="15.77734375" bestFit="1" customWidth="1"/>
    <col min="7739" max="7739" width="13" bestFit="1" customWidth="1"/>
    <col min="7740" max="7740" width="15.77734375" bestFit="1" customWidth="1"/>
    <col min="7741" max="7741" width="13" bestFit="1" customWidth="1"/>
    <col min="7742" max="7742" width="15.77734375" bestFit="1" customWidth="1"/>
    <col min="7743" max="7743" width="13" bestFit="1" customWidth="1"/>
    <col min="7744" max="7744" width="15.77734375" bestFit="1" customWidth="1"/>
    <col min="7745" max="7745" width="13" bestFit="1" customWidth="1"/>
    <col min="7746" max="7746" width="15.77734375" bestFit="1" customWidth="1"/>
    <col min="7747" max="7747" width="13" bestFit="1" customWidth="1"/>
    <col min="7748" max="7748" width="15.77734375" bestFit="1" customWidth="1"/>
    <col min="7749" max="7749" width="13" bestFit="1" customWidth="1"/>
    <col min="7750" max="7750" width="15.77734375" bestFit="1" customWidth="1"/>
    <col min="7751" max="7751" width="13" bestFit="1" customWidth="1"/>
    <col min="7752" max="7752" width="15.77734375" bestFit="1" customWidth="1"/>
    <col min="7753" max="7753" width="13" bestFit="1" customWidth="1"/>
    <col min="7754" max="7754" width="15.77734375" bestFit="1" customWidth="1"/>
    <col min="7755" max="7755" width="13" bestFit="1" customWidth="1"/>
    <col min="7756" max="7756" width="15.77734375" bestFit="1" customWidth="1"/>
    <col min="7757" max="7757" width="13" bestFit="1" customWidth="1"/>
    <col min="7758" max="7758" width="15.77734375" bestFit="1" customWidth="1"/>
    <col min="7759" max="7759" width="13" bestFit="1" customWidth="1"/>
    <col min="7760" max="7760" width="15.77734375" bestFit="1" customWidth="1"/>
    <col min="7761" max="7761" width="13" bestFit="1" customWidth="1"/>
    <col min="7762" max="7762" width="15.77734375" bestFit="1" customWidth="1"/>
    <col min="7763" max="7763" width="13" bestFit="1" customWidth="1"/>
    <col min="7764" max="7764" width="15.77734375" bestFit="1" customWidth="1"/>
    <col min="7765" max="7765" width="13" bestFit="1" customWidth="1"/>
    <col min="7766" max="7766" width="15.77734375" bestFit="1" customWidth="1"/>
    <col min="7767" max="7767" width="13" bestFit="1" customWidth="1"/>
    <col min="7768" max="7768" width="15.77734375" bestFit="1" customWidth="1"/>
    <col min="7769" max="7769" width="13" bestFit="1" customWidth="1"/>
    <col min="7770" max="7770" width="15.77734375" bestFit="1" customWidth="1"/>
    <col min="7771" max="7771" width="13" bestFit="1" customWidth="1"/>
    <col min="7772" max="7772" width="15.77734375" bestFit="1" customWidth="1"/>
    <col min="7773" max="7773" width="13" bestFit="1" customWidth="1"/>
    <col min="7774" max="7774" width="15.77734375" bestFit="1" customWidth="1"/>
    <col min="7775" max="7775" width="13" bestFit="1" customWidth="1"/>
    <col min="7776" max="7776" width="15.77734375" bestFit="1" customWidth="1"/>
    <col min="7777" max="7777" width="13" bestFit="1" customWidth="1"/>
    <col min="7778" max="7778" width="15.77734375" bestFit="1" customWidth="1"/>
    <col min="7779" max="7779" width="13" bestFit="1" customWidth="1"/>
    <col min="7780" max="7780" width="15.77734375" bestFit="1" customWidth="1"/>
    <col min="7781" max="7781" width="13" bestFit="1" customWidth="1"/>
    <col min="7782" max="7782" width="15.77734375" bestFit="1" customWidth="1"/>
    <col min="7783" max="7783" width="13" bestFit="1" customWidth="1"/>
    <col min="7784" max="7784" width="15.77734375" bestFit="1" customWidth="1"/>
    <col min="7785" max="7785" width="13" bestFit="1" customWidth="1"/>
    <col min="7786" max="7786" width="15.77734375" bestFit="1" customWidth="1"/>
    <col min="7787" max="7787" width="13" bestFit="1" customWidth="1"/>
    <col min="7788" max="7788" width="15.77734375" bestFit="1" customWidth="1"/>
    <col min="7789" max="7789" width="13" bestFit="1" customWidth="1"/>
    <col min="7790" max="7790" width="15.77734375" bestFit="1" customWidth="1"/>
    <col min="7791" max="7791" width="13" bestFit="1" customWidth="1"/>
    <col min="7792" max="7792" width="15.77734375" bestFit="1" customWidth="1"/>
    <col min="7793" max="7793" width="13" bestFit="1" customWidth="1"/>
    <col min="7794" max="7794" width="15.77734375" bestFit="1" customWidth="1"/>
    <col min="7795" max="7795" width="13" bestFit="1" customWidth="1"/>
    <col min="7796" max="7796" width="15.77734375" bestFit="1" customWidth="1"/>
    <col min="7797" max="7797" width="13" bestFit="1" customWidth="1"/>
    <col min="7798" max="7798" width="15.77734375" bestFit="1" customWidth="1"/>
    <col min="7799" max="7799" width="13" bestFit="1" customWidth="1"/>
    <col min="7800" max="7800" width="15.77734375" bestFit="1" customWidth="1"/>
    <col min="7801" max="7801" width="13" bestFit="1" customWidth="1"/>
    <col min="7802" max="7802" width="15.77734375" bestFit="1" customWidth="1"/>
    <col min="7803" max="7803" width="13" bestFit="1" customWidth="1"/>
    <col min="7804" max="7804" width="15.77734375" bestFit="1" customWidth="1"/>
    <col min="7805" max="7805" width="13" bestFit="1" customWidth="1"/>
    <col min="7806" max="7806" width="15.77734375" bestFit="1" customWidth="1"/>
    <col min="7807" max="7807" width="13" bestFit="1" customWidth="1"/>
    <col min="7808" max="7808" width="15.77734375" bestFit="1" customWidth="1"/>
    <col min="7809" max="7809" width="13" bestFit="1" customWidth="1"/>
    <col min="7810" max="7810" width="15.77734375" bestFit="1" customWidth="1"/>
    <col min="7811" max="7811" width="13" bestFit="1" customWidth="1"/>
    <col min="7812" max="7812" width="15.77734375" bestFit="1" customWidth="1"/>
    <col min="7813" max="7813" width="13" bestFit="1" customWidth="1"/>
    <col min="7814" max="7814" width="15.77734375" bestFit="1" customWidth="1"/>
    <col min="7815" max="7815" width="13" bestFit="1" customWidth="1"/>
    <col min="7816" max="7816" width="15.77734375" bestFit="1" customWidth="1"/>
    <col min="7817" max="7817" width="13" bestFit="1" customWidth="1"/>
    <col min="7818" max="7818" width="15.77734375" bestFit="1" customWidth="1"/>
    <col min="7819" max="7819" width="13" bestFit="1" customWidth="1"/>
    <col min="7820" max="7820" width="15.77734375" bestFit="1" customWidth="1"/>
    <col min="7821" max="7821" width="13" bestFit="1" customWidth="1"/>
    <col min="7822" max="7822" width="15.77734375" bestFit="1" customWidth="1"/>
    <col min="7823" max="7823" width="13" bestFit="1" customWidth="1"/>
    <col min="7824" max="7824" width="15.77734375" bestFit="1" customWidth="1"/>
    <col min="7825" max="7825" width="13" bestFit="1" customWidth="1"/>
    <col min="7826" max="7826" width="15.77734375" bestFit="1" customWidth="1"/>
    <col min="7827" max="7827" width="13" bestFit="1" customWidth="1"/>
    <col min="7828" max="7828" width="15.77734375" bestFit="1" customWidth="1"/>
    <col min="7829" max="7829" width="13" bestFit="1" customWidth="1"/>
    <col min="7830" max="7830" width="15.77734375" bestFit="1" customWidth="1"/>
    <col min="7831" max="7831" width="13" bestFit="1" customWidth="1"/>
    <col min="7832" max="7832" width="15.77734375" bestFit="1" customWidth="1"/>
    <col min="7833" max="7833" width="13" bestFit="1" customWidth="1"/>
    <col min="7834" max="7834" width="15.77734375" bestFit="1" customWidth="1"/>
    <col min="7835" max="7835" width="13" bestFit="1" customWidth="1"/>
    <col min="7836" max="7836" width="15.77734375" bestFit="1" customWidth="1"/>
    <col min="7837" max="7837" width="13" bestFit="1" customWidth="1"/>
    <col min="7838" max="7838" width="15.77734375" bestFit="1" customWidth="1"/>
    <col min="7839" max="7839" width="13" bestFit="1" customWidth="1"/>
    <col min="7840" max="7840" width="15.77734375" bestFit="1" customWidth="1"/>
    <col min="7841" max="7841" width="13" bestFit="1" customWidth="1"/>
    <col min="7842" max="7842" width="15.77734375" bestFit="1" customWidth="1"/>
    <col min="7843" max="7843" width="13" bestFit="1" customWidth="1"/>
    <col min="7844" max="7844" width="15.77734375" bestFit="1" customWidth="1"/>
    <col min="7845" max="7845" width="13" bestFit="1" customWidth="1"/>
    <col min="7846" max="7846" width="15.77734375" bestFit="1" customWidth="1"/>
    <col min="7847" max="7847" width="13" bestFit="1" customWidth="1"/>
    <col min="7848" max="7848" width="15.77734375" bestFit="1" customWidth="1"/>
    <col min="7849" max="7849" width="13" bestFit="1" customWidth="1"/>
    <col min="7850" max="7850" width="15.77734375" bestFit="1" customWidth="1"/>
    <col min="7851" max="7851" width="13" bestFit="1" customWidth="1"/>
    <col min="7852" max="7852" width="15.77734375" bestFit="1" customWidth="1"/>
    <col min="7853" max="7853" width="13" bestFit="1" customWidth="1"/>
    <col min="7854" max="7854" width="15.77734375" bestFit="1" customWidth="1"/>
    <col min="7855" max="7855" width="13" bestFit="1" customWidth="1"/>
    <col min="7856" max="7856" width="15.77734375" bestFit="1" customWidth="1"/>
    <col min="7857" max="7857" width="13" bestFit="1" customWidth="1"/>
    <col min="7858" max="7858" width="15.77734375" bestFit="1" customWidth="1"/>
    <col min="7859" max="7859" width="13" bestFit="1" customWidth="1"/>
    <col min="7860" max="7860" width="15.77734375" bestFit="1" customWidth="1"/>
    <col min="7861" max="7861" width="13" bestFit="1" customWidth="1"/>
    <col min="7862" max="7862" width="15.77734375" bestFit="1" customWidth="1"/>
    <col min="7863" max="7863" width="13" bestFit="1" customWidth="1"/>
    <col min="7864" max="7864" width="15.77734375" bestFit="1" customWidth="1"/>
    <col min="7865" max="7865" width="13" bestFit="1" customWidth="1"/>
    <col min="7866" max="7866" width="15.77734375" bestFit="1" customWidth="1"/>
    <col min="7867" max="7867" width="13" bestFit="1" customWidth="1"/>
    <col min="7868" max="7868" width="15.77734375" bestFit="1" customWidth="1"/>
    <col min="7869" max="7869" width="13" bestFit="1" customWidth="1"/>
    <col min="7870" max="7870" width="15.77734375" bestFit="1" customWidth="1"/>
    <col min="7871" max="7871" width="13" bestFit="1" customWidth="1"/>
    <col min="7872" max="7872" width="15.77734375" bestFit="1" customWidth="1"/>
    <col min="7873" max="7873" width="13" bestFit="1" customWidth="1"/>
    <col min="7874" max="7874" width="15.77734375" bestFit="1" customWidth="1"/>
    <col min="7875" max="7875" width="13" bestFit="1" customWidth="1"/>
    <col min="7876" max="7876" width="15.77734375" bestFit="1" customWidth="1"/>
    <col min="7877" max="7877" width="13" bestFit="1" customWidth="1"/>
    <col min="7878" max="7878" width="15.77734375" bestFit="1" customWidth="1"/>
    <col min="7879" max="7879" width="13" bestFit="1" customWidth="1"/>
    <col min="7880" max="7880" width="15.77734375" bestFit="1" customWidth="1"/>
    <col min="7881" max="7881" width="13" bestFit="1" customWidth="1"/>
    <col min="7882" max="7882" width="15.77734375" bestFit="1" customWidth="1"/>
    <col min="7883" max="7883" width="13" bestFit="1" customWidth="1"/>
    <col min="7884" max="7884" width="15.77734375" bestFit="1" customWidth="1"/>
    <col min="7885" max="7885" width="13" bestFit="1" customWidth="1"/>
    <col min="7886" max="7886" width="15.77734375" bestFit="1" customWidth="1"/>
    <col min="7887" max="7887" width="13" bestFit="1" customWidth="1"/>
    <col min="7888" max="7888" width="15.77734375" bestFit="1" customWidth="1"/>
    <col min="7889" max="7889" width="13" bestFit="1" customWidth="1"/>
    <col min="7890" max="7890" width="15.77734375" bestFit="1" customWidth="1"/>
    <col min="7891" max="7891" width="13" bestFit="1" customWidth="1"/>
    <col min="7892" max="7892" width="15.77734375" bestFit="1" customWidth="1"/>
    <col min="7893" max="7893" width="13" bestFit="1" customWidth="1"/>
    <col min="7894" max="7894" width="15.77734375" bestFit="1" customWidth="1"/>
    <col min="7895" max="7895" width="13" bestFit="1" customWidth="1"/>
    <col min="7896" max="7896" width="15.77734375" bestFit="1" customWidth="1"/>
    <col min="7897" max="7897" width="13" bestFit="1" customWidth="1"/>
    <col min="7898" max="7898" width="15.77734375" bestFit="1" customWidth="1"/>
    <col min="7899" max="7899" width="13" bestFit="1" customWidth="1"/>
    <col min="7900" max="7900" width="15.77734375" bestFit="1" customWidth="1"/>
    <col min="7901" max="7901" width="13" bestFit="1" customWidth="1"/>
    <col min="7902" max="7902" width="15.77734375" bestFit="1" customWidth="1"/>
    <col min="7903" max="7903" width="13" bestFit="1" customWidth="1"/>
    <col min="7904" max="7904" width="15.77734375" bestFit="1" customWidth="1"/>
    <col min="7905" max="7905" width="13" bestFit="1" customWidth="1"/>
    <col min="7906" max="7906" width="15.77734375" bestFit="1" customWidth="1"/>
    <col min="7907" max="7907" width="13" bestFit="1" customWidth="1"/>
    <col min="7908" max="7908" width="15.77734375" bestFit="1" customWidth="1"/>
    <col min="7909" max="7909" width="13" bestFit="1" customWidth="1"/>
    <col min="7910" max="7910" width="15.77734375" bestFit="1" customWidth="1"/>
    <col min="7911" max="7911" width="13" bestFit="1" customWidth="1"/>
    <col min="7912" max="7912" width="15.77734375" bestFit="1" customWidth="1"/>
    <col min="7913" max="7913" width="13" bestFit="1" customWidth="1"/>
    <col min="7914" max="7914" width="15.77734375" bestFit="1" customWidth="1"/>
    <col min="7915" max="7915" width="13" bestFit="1" customWidth="1"/>
    <col min="7916" max="7916" width="15.77734375" bestFit="1" customWidth="1"/>
    <col min="7917" max="7917" width="13" bestFit="1" customWidth="1"/>
    <col min="7918" max="7918" width="15.77734375" bestFit="1" customWidth="1"/>
    <col min="7919" max="7919" width="13" bestFit="1" customWidth="1"/>
    <col min="7920" max="7920" width="15.77734375" bestFit="1" customWidth="1"/>
    <col min="7921" max="7921" width="13" bestFit="1" customWidth="1"/>
    <col min="7922" max="7922" width="15.77734375" bestFit="1" customWidth="1"/>
    <col min="7923" max="7923" width="13" bestFit="1" customWidth="1"/>
    <col min="7924" max="7924" width="15.77734375" bestFit="1" customWidth="1"/>
    <col min="7925" max="7925" width="13" bestFit="1" customWidth="1"/>
    <col min="7926" max="7926" width="15.77734375" bestFit="1" customWidth="1"/>
    <col min="7927" max="7927" width="13" bestFit="1" customWidth="1"/>
    <col min="7928" max="7928" width="15.77734375" bestFit="1" customWidth="1"/>
    <col min="7929" max="7929" width="13" bestFit="1" customWidth="1"/>
    <col min="7930" max="7930" width="15.77734375" bestFit="1" customWidth="1"/>
    <col min="7931" max="7931" width="13" bestFit="1" customWidth="1"/>
    <col min="7932" max="7932" width="15.77734375" bestFit="1" customWidth="1"/>
    <col min="7933" max="7933" width="13" bestFit="1" customWidth="1"/>
    <col min="7934" max="7934" width="15.77734375" bestFit="1" customWidth="1"/>
    <col min="7935" max="7935" width="13" bestFit="1" customWidth="1"/>
    <col min="7936" max="7936" width="15.77734375" bestFit="1" customWidth="1"/>
    <col min="7937" max="7937" width="13" bestFit="1" customWidth="1"/>
    <col min="7938" max="7938" width="15.77734375" bestFit="1" customWidth="1"/>
    <col min="7939" max="7939" width="13" bestFit="1" customWidth="1"/>
    <col min="7940" max="7940" width="15.77734375" bestFit="1" customWidth="1"/>
    <col min="7941" max="7941" width="13" bestFit="1" customWidth="1"/>
    <col min="7942" max="7942" width="15.77734375" bestFit="1" customWidth="1"/>
    <col min="7943" max="7943" width="13" bestFit="1" customWidth="1"/>
    <col min="7944" max="7944" width="15.77734375" bestFit="1" customWidth="1"/>
    <col min="7945" max="7945" width="13" bestFit="1" customWidth="1"/>
    <col min="7946" max="7946" width="15.77734375" bestFit="1" customWidth="1"/>
    <col min="7947" max="7947" width="13" bestFit="1" customWidth="1"/>
    <col min="7948" max="7948" width="15.77734375" bestFit="1" customWidth="1"/>
    <col min="7949" max="7949" width="13" bestFit="1" customWidth="1"/>
    <col min="7950" max="7950" width="15.77734375" bestFit="1" customWidth="1"/>
    <col min="7951" max="7951" width="13" bestFit="1" customWidth="1"/>
    <col min="7952" max="7952" width="15.77734375" bestFit="1" customWidth="1"/>
    <col min="7953" max="7953" width="13" bestFit="1" customWidth="1"/>
    <col min="7954" max="7954" width="15.77734375" bestFit="1" customWidth="1"/>
    <col min="7955" max="7955" width="13" bestFit="1" customWidth="1"/>
    <col min="7956" max="7956" width="15.77734375" bestFit="1" customWidth="1"/>
    <col min="7957" max="7957" width="13" bestFit="1" customWidth="1"/>
    <col min="7958" max="7958" width="15.77734375" bestFit="1" customWidth="1"/>
    <col min="7959" max="7959" width="13" bestFit="1" customWidth="1"/>
    <col min="7960" max="7960" width="15.77734375" bestFit="1" customWidth="1"/>
    <col min="7961" max="7961" width="13" bestFit="1" customWidth="1"/>
    <col min="7962" max="7962" width="15.77734375" bestFit="1" customWidth="1"/>
    <col min="7963" max="7963" width="13" bestFit="1" customWidth="1"/>
    <col min="7964" max="7964" width="15.77734375" bestFit="1" customWidth="1"/>
    <col min="7965" max="7965" width="13" bestFit="1" customWidth="1"/>
    <col min="7966" max="7966" width="15.77734375" bestFit="1" customWidth="1"/>
    <col min="7967" max="7967" width="13" bestFit="1" customWidth="1"/>
    <col min="7968" max="7968" width="15.77734375" bestFit="1" customWidth="1"/>
    <col min="7969" max="7969" width="13" bestFit="1" customWidth="1"/>
    <col min="7970" max="7970" width="15.77734375" bestFit="1" customWidth="1"/>
    <col min="7971" max="7971" width="13" bestFit="1" customWidth="1"/>
    <col min="7972" max="7972" width="15.77734375" bestFit="1" customWidth="1"/>
    <col min="7973" max="7973" width="13" bestFit="1" customWidth="1"/>
    <col min="7974" max="7974" width="15.77734375" bestFit="1" customWidth="1"/>
    <col min="7975" max="7975" width="13" bestFit="1" customWidth="1"/>
    <col min="7976" max="7976" width="15.77734375" bestFit="1" customWidth="1"/>
    <col min="7977" max="7977" width="13" bestFit="1" customWidth="1"/>
    <col min="7978" max="7978" width="15.77734375" bestFit="1" customWidth="1"/>
    <col min="7979" max="7979" width="13" bestFit="1" customWidth="1"/>
    <col min="7980" max="7980" width="15.77734375" bestFit="1" customWidth="1"/>
    <col min="7981" max="7981" width="13" bestFit="1" customWidth="1"/>
    <col min="7982" max="7982" width="15.77734375" bestFit="1" customWidth="1"/>
    <col min="7983" max="7983" width="13" bestFit="1" customWidth="1"/>
    <col min="7984" max="7984" width="15.77734375" bestFit="1" customWidth="1"/>
    <col min="7985" max="7985" width="13" bestFit="1" customWidth="1"/>
    <col min="7986" max="7986" width="15.77734375" bestFit="1" customWidth="1"/>
    <col min="7987" max="7987" width="13" bestFit="1" customWidth="1"/>
    <col min="7988" max="7988" width="15.77734375" bestFit="1" customWidth="1"/>
    <col min="7989" max="7989" width="13" bestFit="1" customWidth="1"/>
    <col min="7990" max="7990" width="15.77734375" bestFit="1" customWidth="1"/>
    <col min="7991" max="7991" width="13" bestFit="1" customWidth="1"/>
    <col min="7992" max="7992" width="15.77734375" bestFit="1" customWidth="1"/>
    <col min="7993" max="7993" width="13" bestFit="1" customWidth="1"/>
    <col min="7994" max="7994" width="15.77734375" bestFit="1" customWidth="1"/>
    <col min="7995" max="7995" width="13" bestFit="1" customWidth="1"/>
    <col min="7996" max="7996" width="15.77734375" bestFit="1" customWidth="1"/>
    <col min="7997" max="7997" width="13" bestFit="1" customWidth="1"/>
    <col min="7998" max="7998" width="15.77734375" bestFit="1" customWidth="1"/>
    <col min="7999" max="7999" width="13" bestFit="1" customWidth="1"/>
    <col min="8000" max="8000" width="15.77734375" bestFit="1" customWidth="1"/>
    <col min="8001" max="8001" width="13" bestFit="1" customWidth="1"/>
    <col min="8002" max="8002" width="15.77734375" bestFit="1" customWidth="1"/>
    <col min="8003" max="8003" width="13" bestFit="1" customWidth="1"/>
    <col min="8004" max="8004" width="15.77734375" bestFit="1" customWidth="1"/>
    <col min="8005" max="8005" width="13" bestFit="1" customWidth="1"/>
    <col min="8006" max="8006" width="15.77734375" bestFit="1" customWidth="1"/>
    <col min="8007" max="8007" width="13" bestFit="1" customWidth="1"/>
    <col min="8008" max="8008" width="15.77734375" bestFit="1" customWidth="1"/>
    <col min="8009" max="8009" width="13" bestFit="1" customWidth="1"/>
    <col min="8010" max="8010" width="15.77734375" bestFit="1" customWidth="1"/>
    <col min="8011" max="8011" width="13" bestFit="1" customWidth="1"/>
    <col min="8012" max="8012" width="15.77734375" bestFit="1" customWidth="1"/>
    <col min="8013" max="8013" width="13" bestFit="1" customWidth="1"/>
    <col min="8014" max="8014" width="15.77734375" bestFit="1" customWidth="1"/>
    <col min="8015" max="8015" width="13" bestFit="1" customWidth="1"/>
    <col min="8016" max="8016" width="15.77734375" bestFit="1" customWidth="1"/>
    <col min="8017" max="8017" width="13" bestFit="1" customWidth="1"/>
    <col min="8018" max="8018" width="15.77734375" bestFit="1" customWidth="1"/>
    <col min="8019" max="8019" width="13" bestFit="1" customWidth="1"/>
    <col min="8020" max="8020" width="15.77734375" bestFit="1" customWidth="1"/>
    <col min="8021" max="8021" width="13" bestFit="1" customWidth="1"/>
    <col min="8022" max="8022" width="15.77734375" bestFit="1" customWidth="1"/>
    <col min="8023" max="8023" width="13" bestFit="1" customWidth="1"/>
    <col min="8024" max="8024" width="15.77734375" bestFit="1" customWidth="1"/>
    <col min="8025" max="8025" width="13" bestFit="1" customWidth="1"/>
    <col min="8026" max="8026" width="15.77734375" bestFit="1" customWidth="1"/>
    <col min="8027" max="8027" width="13" bestFit="1" customWidth="1"/>
    <col min="8028" max="8028" width="15.77734375" bestFit="1" customWidth="1"/>
    <col min="8029" max="8029" width="13" bestFit="1" customWidth="1"/>
    <col min="8030" max="8030" width="15.77734375" bestFit="1" customWidth="1"/>
    <col min="8031" max="8031" width="13" bestFit="1" customWidth="1"/>
    <col min="8032" max="8032" width="15.77734375" bestFit="1" customWidth="1"/>
    <col min="8033" max="8033" width="13" bestFit="1" customWidth="1"/>
    <col min="8034" max="8034" width="15.77734375" bestFit="1" customWidth="1"/>
    <col min="8035" max="8035" width="13" bestFit="1" customWidth="1"/>
    <col min="8036" max="8036" width="15.77734375" bestFit="1" customWidth="1"/>
    <col min="8037" max="8037" width="13" bestFit="1" customWidth="1"/>
    <col min="8038" max="8038" width="15.77734375" bestFit="1" customWidth="1"/>
    <col min="8039" max="8039" width="13" bestFit="1" customWidth="1"/>
    <col min="8040" max="8040" width="15.77734375" bestFit="1" customWidth="1"/>
    <col min="8041" max="8041" width="13" bestFit="1" customWidth="1"/>
    <col min="8042" max="8042" width="15.77734375" bestFit="1" customWidth="1"/>
    <col min="8043" max="8043" width="13" bestFit="1" customWidth="1"/>
    <col min="8044" max="8044" width="15.77734375" bestFit="1" customWidth="1"/>
    <col min="8045" max="8045" width="13" bestFit="1" customWidth="1"/>
    <col min="8046" max="8046" width="15.77734375" bestFit="1" customWidth="1"/>
    <col min="8047" max="8047" width="13" bestFit="1" customWidth="1"/>
    <col min="8048" max="8048" width="15.77734375" bestFit="1" customWidth="1"/>
    <col min="8049" max="8049" width="13" bestFit="1" customWidth="1"/>
    <col min="8050" max="8050" width="15.77734375" bestFit="1" customWidth="1"/>
    <col min="8051" max="8051" width="13" bestFit="1" customWidth="1"/>
    <col min="8052" max="8052" width="15.77734375" bestFit="1" customWidth="1"/>
    <col min="8053" max="8053" width="13" bestFit="1" customWidth="1"/>
    <col min="8054" max="8054" width="15.77734375" bestFit="1" customWidth="1"/>
    <col min="8055" max="8055" width="13" bestFit="1" customWidth="1"/>
    <col min="8056" max="8056" width="15.77734375" bestFit="1" customWidth="1"/>
    <col min="8057" max="8057" width="13" bestFit="1" customWidth="1"/>
    <col min="8058" max="8058" width="15.77734375" bestFit="1" customWidth="1"/>
    <col min="8059" max="8059" width="13" bestFit="1" customWidth="1"/>
    <col min="8060" max="8060" width="15.77734375" bestFit="1" customWidth="1"/>
    <col min="8061" max="8061" width="13" bestFit="1" customWidth="1"/>
    <col min="8062" max="8062" width="15.77734375" bestFit="1" customWidth="1"/>
    <col min="8063" max="8063" width="13" bestFit="1" customWidth="1"/>
    <col min="8064" max="8064" width="15.77734375" bestFit="1" customWidth="1"/>
    <col min="8065" max="8065" width="13" bestFit="1" customWidth="1"/>
    <col min="8066" max="8066" width="15.77734375" bestFit="1" customWidth="1"/>
    <col min="8067" max="8067" width="13" bestFit="1" customWidth="1"/>
    <col min="8068" max="8068" width="15.77734375" bestFit="1" customWidth="1"/>
    <col min="8069" max="8069" width="13" bestFit="1" customWidth="1"/>
    <col min="8070" max="8070" width="15.77734375" bestFit="1" customWidth="1"/>
    <col min="8071" max="8071" width="13" bestFit="1" customWidth="1"/>
    <col min="8072" max="8072" width="15.77734375" bestFit="1" customWidth="1"/>
    <col min="8073" max="8073" width="13" bestFit="1" customWidth="1"/>
    <col min="8074" max="8074" width="15.77734375" bestFit="1" customWidth="1"/>
    <col min="8075" max="8075" width="13" bestFit="1" customWidth="1"/>
    <col min="8076" max="8076" width="15.77734375" bestFit="1" customWidth="1"/>
    <col min="8077" max="8077" width="13" bestFit="1" customWidth="1"/>
    <col min="8078" max="8078" width="15.77734375" bestFit="1" customWidth="1"/>
    <col min="8079" max="8079" width="13" bestFit="1" customWidth="1"/>
    <col min="8080" max="8080" width="15.77734375" bestFit="1" customWidth="1"/>
    <col min="8081" max="8081" width="13" bestFit="1" customWidth="1"/>
    <col min="8082" max="8082" width="15.77734375" bestFit="1" customWidth="1"/>
    <col min="8083" max="8083" width="13" bestFit="1" customWidth="1"/>
    <col min="8084" max="8084" width="15.77734375" bestFit="1" customWidth="1"/>
    <col min="8085" max="8085" width="13" bestFit="1" customWidth="1"/>
    <col min="8086" max="8086" width="15.77734375" bestFit="1" customWidth="1"/>
    <col min="8087" max="8087" width="13" bestFit="1" customWidth="1"/>
    <col min="8088" max="8088" width="15.77734375" bestFit="1" customWidth="1"/>
    <col min="8089" max="8089" width="13" bestFit="1" customWidth="1"/>
    <col min="8090" max="8090" width="15.77734375" bestFit="1" customWidth="1"/>
    <col min="8091" max="8091" width="13" bestFit="1" customWidth="1"/>
    <col min="8092" max="8092" width="15.77734375" bestFit="1" customWidth="1"/>
    <col min="8093" max="8093" width="13" bestFit="1" customWidth="1"/>
    <col min="8094" max="8094" width="15.77734375" bestFit="1" customWidth="1"/>
    <col min="8095" max="8095" width="13" bestFit="1" customWidth="1"/>
    <col min="8096" max="8096" width="15.77734375" bestFit="1" customWidth="1"/>
    <col min="8097" max="8097" width="13" bestFit="1" customWidth="1"/>
    <col min="8098" max="8098" width="15.77734375" bestFit="1" customWidth="1"/>
    <col min="8099" max="8099" width="13" bestFit="1" customWidth="1"/>
    <col min="8100" max="8100" width="15.77734375" bestFit="1" customWidth="1"/>
    <col min="8101" max="8101" width="13" bestFit="1" customWidth="1"/>
    <col min="8102" max="8102" width="15.77734375" bestFit="1" customWidth="1"/>
    <col min="8103" max="8103" width="13" bestFit="1" customWidth="1"/>
    <col min="8104" max="8104" width="15.77734375" bestFit="1" customWidth="1"/>
    <col min="8105" max="8105" width="13" bestFit="1" customWidth="1"/>
    <col min="8106" max="8106" width="15.77734375" bestFit="1" customWidth="1"/>
    <col min="8107" max="8107" width="13" bestFit="1" customWidth="1"/>
    <col min="8108" max="8108" width="15.77734375" bestFit="1" customWidth="1"/>
    <col min="8109" max="8109" width="13" bestFit="1" customWidth="1"/>
    <col min="8110" max="8110" width="15.77734375" bestFit="1" customWidth="1"/>
    <col min="8111" max="8111" width="13" bestFit="1" customWidth="1"/>
    <col min="8112" max="8112" width="15.77734375" bestFit="1" customWidth="1"/>
    <col min="8113" max="8113" width="13" bestFit="1" customWidth="1"/>
    <col min="8114" max="8114" width="15.77734375" bestFit="1" customWidth="1"/>
    <col min="8115" max="8115" width="13" bestFit="1" customWidth="1"/>
    <col min="8116" max="8116" width="15.77734375" bestFit="1" customWidth="1"/>
    <col min="8117" max="8117" width="13" bestFit="1" customWidth="1"/>
    <col min="8118" max="8118" width="15.77734375" bestFit="1" customWidth="1"/>
    <col min="8119" max="8119" width="13" bestFit="1" customWidth="1"/>
    <col min="8120" max="8120" width="15.77734375" bestFit="1" customWidth="1"/>
    <col min="8121" max="8121" width="13" bestFit="1" customWidth="1"/>
    <col min="8122" max="8122" width="15.77734375" bestFit="1" customWidth="1"/>
    <col min="8123" max="8123" width="13" bestFit="1" customWidth="1"/>
    <col min="8124" max="8124" width="15.77734375" bestFit="1" customWidth="1"/>
    <col min="8125" max="8125" width="13" bestFit="1" customWidth="1"/>
    <col min="8126" max="8126" width="15.77734375" bestFit="1" customWidth="1"/>
    <col min="8127" max="8127" width="13" bestFit="1" customWidth="1"/>
    <col min="8128" max="8128" width="15.77734375" bestFit="1" customWidth="1"/>
    <col min="8129" max="8129" width="13" bestFit="1" customWidth="1"/>
    <col min="8130" max="8130" width="15.77734375" bestFit="1" customWidth="1"/>
    <col min="8131" max="8131" width="13" bestFit="1" customWidth="1"/>
    <col min="8132" max="8132" width="15.77734375" bestFit="1" customWidth="1"/>
    <col min="8133" max="8133" width="13" bestFit="1" customWidth="1"/>
    <col min="8134" max="8134" width="15.77734375" bestFit="1" customWidth="1"/>
    <col min="8135" max="8135" width="13" bestFit="1" customWidth="1"/>
    <col min="8136" max="8136" width="15.77734375" bestFit="1" customWidth="1"/>
    <col min="8137" max="8137" width="13" bestFit="1" customWidth="1"/>
    <col min="8138" max="8138" width="15.77734375" bestFit="1" customWidth="1"/>
    <col min="8139" max="8139" width="13" bestFit="1" customWidth="1"/>
    <col min="8140" max="8140" width="15.77734375" bestFit="1" customWidth="1"/>
    <col min="8141" max="8141" width="13" bestFit="1" customWidth="1"/>
    <col min="8142" max="8142" width="15.77734375" bestFit="1" customWidth="1"/>
    <col min="8143" max="8143" width="13" bestFit="1" customWidth="1"/>
    <col min="8144" max="8144" width="15.77734375" bestFit="1" customWidth="1"/>
    <col min="8145" max="8145" width="13" bestFit="1" customWidth="1"/>
    <col min="8146" max="8146" width="15.77734375" bestFit="1" customWidth="1"/>
    <col min="8147" max="8147" width="13" bestFit="1" customWidth="1"/>
    <col min="8148" max="8148" width="15.77734375" bestFit="1" customWidth="1"/>
    <col min="8149" max="8149" width="13" bestFit="1" customWidth="1"/>
    <col min="8150" max="8150" width="15.77734375" bestFit="1" customWidth="1"/>
    <col min="8151" max="8151" width="13" bestFit="1" customWidth="1"/>
    <col min="8152" max="8152" width="15.77734375" bestFit="1" customWidth="1"/>
    <col min="8153" max="8153" width="13" bestFit="1" customWidth="1"/>
    <col min="8154" max="8154" width="15.77734375" bestFit="1" customWidth="1"/>
    <col min="8155" max="8155" width="13" bestFit="1" customWidth="1"/>
    <col min="8156" max="8156" width="15.77734375" bestFit="1" customWidth="1"/>
    <col min="8157" max="8157" width="13" bestFit="1" customWidth="1"/>
    <col min="8158" max="8158" width="15.77734375" bestFit="1" customWidth="1"/>
    <col min="8159" max="8159" width="13" bestFit="1" customWidth="1"/>
    <col min="8160" max="8160" width="15.77734375" bestFit="1" customWidth="1"/>
    <col min="8161" max="8161" width="13" bestFit="1" customWidth="1"/>
    <col min="8162" max="8162" width="15.77734375" bestFit="1" customWidth="1"/>
    <col min="8163" max="8163" width="13" bestFit="1" customWidth="1"/>
    <col min="8164" max="8164" width="15.77734375" bestFit="1" customWidth="1"/>
    <col min="8165" max="8165" width="13" bestFit="1" customWidth="1"/>
    <col min="8166" max="8166" width="15.77734375" bestFit="1" customWidth="1"/>
    <col min="8167" max="8167" width="13" bestFit="1" customWidth="1"/>
    <col min="8168" max="8168" width="15.77734375" bestFit="1" customWidth="1"/>
    <col min="8169" max="8169" width="13" bestFit="1" customWidth="1"/>
    <col min="8170" max="8170" width="15.77734375" bestFit="1" customWidth="1"/>
    <col min="8171" max="8171" width="13" bestFit="1" customWidth="1"/>
    <col min="8172" max="8172" width="15.77734375" bestFit="1" customWidth="1"/>
    <col min="8173" max="8173" width="13" bestFit="1" customWidth="1"/>
    <col min="8174" max="8174" width="15.77734375" bestFit="1" customWidth="1"/>
    <col min="8175" max="8175" width="13" bestFit="1" customWidth="1"/>
    <col min="8176" max="8176" width="15.77734375" bestFit="1" customWidth="1"/>
    <col min="8177" max="8177" width="13" bestFit="1" customWidth="1"/>
    <col min="8178" max="8178" width="15.77734375" bestFit="1" customWidth="1"/>
    <col min="8179" max="8179" width="13" bestFit="1" customWidth="1"/>
    <col min="8180" max="8180" width="15.77734375" bestFit="1" customWidth="1"/>
    <col min="8181" max="8181" width="13" bestFit="1" customWidth="1"/>
    <col min="8182" max="8182" width="15.77734375" bestFit="1" customWidth="1"/>
    <col min="8183" max="8183" width="13" bestFit="1" customWidth="1"/>
    <col min="8184" max="8184" width="15.77734375" bestFit="1" customWidth="1"/>
    <col min="8185" max="8185" width="13" bestFit="1" customWidth="1"/>
    <col min="8186" max="8186" width="15.77734375" bestFit="1" customWidth="1"/>
    <col min="8187" max="8187" width="13" bestFit="1" customWidth="1"/>
    <col min="8188" max="8188" width="15.77734375" bestFit="1" customWidth="1"/>
    <col min="8189" max="8189" width="13" bestFit="1" customWidth="1"/>
    <col min="8190" max="8190" width="15.77734375" bestFit="1" customWidth="1"/>
    <col min="8191" max="8191" width="13" bestFit="1" customWidth="1"/>
    <col min="8192" max="8192" width="15.77734375" bestFit="1" customWidth="1"/>
    <col min="8193" max="8193" width="13" bestFit="1" customWidth="1"/>
    <col min="8194" max="8194" width="15.77734375" bestFit="1" customWidth="1"/>
    <col min="8195" max="8195" width="13" bestFit="1" customWidth="1"/>
    <col min="8196" max="8196" width="15.77734375" bestFit="1" customWidth="1"/>
    <col min="8197" max="8197" width="13" bestFit="1" customWidth="1"/>
    <col min="8198" max="8198" width="15.77734375" bestFit="1" customWidth="1"/>
    <col min="8199" max="8199" width="13" bestFit="1" customWidth="1"/>
    <col min="8200" max="8200" width="15.77734375" bestFit="1" customWidth="1"/>
    <col min="8201" max="8201" width="13" bestFit="1" customWidth="1"/>
    <col min="8202" max="8202" width="15.77734375" bestFit="1" customWidth="1"/>
    <col min="8203" max="8203" width="13" bestFit="1" customWidth="1"/>
    <col min="8204" max="8204" width="15.77734375" bestFit="1" customWidth="1"/>
    <col min="8205" max="8205" width="13" bestFit="1" customWidth="1"/>
    <col min="8206" max="8206" width="15.77734375" bestFit="1" customWidth="1"/>
    <col min="8207" max="8207" width="13" bestFit="1" customWidth="1"/>
    <col min="8208" max="8208" width="15.77734375" bestFit="1" customWidth="1"/>
    <col min="8209" max="8209" width="13" bestFit="1" customWidth="1"/>
    <col min="8210" max="8210" width="15.77734375" bestFit="1" customWidth="1"/>
    <col min="8211" max="8211" width="13" bestFit="1" customWidth="1"/>
    <col min="8212" max="8212" width="15.77734375" bestFit="1" customWidth="1"/>
    <col min="8213" max="8213" width="13" bestFit="1" customWidth="1"/>
    <col min="8214" max="8214" width="15.77734375" bestFit="1" customWidth="1"/>
    <col min="8215" max="8215" width="13" bestFit="1" customWidth="1"/>
    <col min="8216" max="8216" width="15.77734375" bestFit="1" customWidth="1"/>
    <col min="8217" max="8217" width="13" bestFit="1" customWidth="1"/>
    <col min="8218" max="8218" width="15.77734375" bestFit="1" customWidth="1"/>
    <col min="8219" max="8219" width="13" bestFit="1" customWidth="1"/>
    <col min="8220" max="8220" width="15.77734375" bestFit="1" customWidth="1"/>
    <col min="8221" max="8221" width="13" bestFit="1" customWidth="1"/>
    <col min="8222" max="8222" width="15.77734375" bestFit="1" customWidth="1"/>
    <col min="8223" max="8223" width="13" bestFit="1" customWidth="1"/>
    <col min="8224" max="8224" width="15.77734375" bestFit="1" customWidth="1"/>
    <col min="8225" max="8225" width="13" bestFit="1" customWidth="1"/>
    <col min="8226" max="8226" width="15.77734375" bestFit="1" customWidth="1"/>
    <col min="8227" max="8227" width="13" bestFit="1" customWidth="1"/>
    <col min="8228" max="8228" width="15.77734375" bestFit="1" customWidth="1"/>
    <col min="8229" max="8229" width="10.77734375" bestFit="1" customWidth="1"/>
  </cols>
  <sheetData>
    <row r="1" spans="1:5" x14ac:dyDescent="0.3">
      <c r="A1" s="14" t="s">
        <v>8358</v>
      </c>
      <c r="B1" t="s">
        <v>8315</v>
      </c>
    </row>
    <row r="2" spans="1:5" x14ac:dyDescent="0.3">
      <c r="A2" s="14" t="s">
        <v>8380</v>
      </c>
      <c r="B2" t="s">
        <v>8360</v>
      </c>
    </row>
    <row r="4" spans="1:5" x14ac:dyDescent="0.3">
      <c r="A4" s="14" t="s">
        <v>8364</v>
      </c>
      <c r="B4" s="14" t="s">
        <v>8361</v>
      </c>
    </row>
    <row r="5" spans="1:5" x14ac:dyDescent="0.3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20" t="s">
        <v>8374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">
      <c r="A7" s="20" t="s">
        <v>8375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">
      <c r="A8" s="20" t="s">
        <v>8376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">
      <c r="A9" s="20" t="s">
        <v>8377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">
      <c r="A10" s="20" t="s">
        <v>8368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">
      <c r="A11" s="20" t="s">
        <v>8378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">
      <c r="A12" s="20" t="s">
        <v>8369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">
      <c r="A13" s="20" t="s">
        <v>8370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">
      <c r="A14" s="20" t="s">
        <v>8371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">
      <c r="A15" s="20" t="s">
        <v>8372</v>
      </c>
      <c r="B15" s="17">
        <v>65</v>
      </c>
      <c r="C15" s="17">
        <v>50</v>
      </c>
      <c r="D15" s="17"/>
      <c r="E15" s="17">
        <v>115</v>
      </c>
    </row>
    <row r="16" spans="1:5" x14ac:dyDescent="0.3">
      <c r="A16" s="20" t="s">
        <v>8373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">
      <c r="A17" s="20" t="s">
        <v>8379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">
      <c r="A18" s="20" t="s">
        <v>8362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U4115"/>
  <sheetViews>
    <sheetView topLeftCell="I1" zoomScale="95" zoomScaleNormal="95" workbookViewId="0">
      <pane ySplit="1" topLeftCell="A1293" activePane="bottomLeft" state="frozen"/>
      <selection pane="bottomLeft" activeCell="W2854" sqref="W2854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5546875" style="11" bestFit="1" customWidth="1"/>
    <col min="16" max="16" width="16.6640625" bestFit="1" customWidth="1"/>
    <col min="17" max="17" width="41.109375" customWidth="1"/>
    <col min="18" max="18" width="15.5546875" bestFit="1" customWidth="1"/>
    <col min="19" max="19" width="22.109375" style="19" bestFit="1" customWidth="1"/>
    <col min="20" max="20" width="20.77734375" style="19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8" t="s">
        <v>8366</v>
      </c>
      <c r="T1" s="18" t="s">
        <v>8367</v>
      </c>
      <c r="U1" t="s">
        <v>8380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 t="shared" ref="P2:P65" si="1">IFERROR(ROUND(E2/L2,2),0)</f>
        <v>63.92</v>
      </c>
      <c r="Q2" s="13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si="1"/>
        <v>185.48</v>
      </c>
      <c r="Q3" s="13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</row>
    <row r="9" spans="1:21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</row>
    <row r="10" spans="1:21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</row>
    <row r="13" spans="1:21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</row>
    <row r="14" spans="1:21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</row>
    <row r="15" spans="1:21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ref="P66:P129" si="5">IFERROR(ROUND(E66/L66,2),0)</f>
        <v>86.67</v>
      </c>
      <c r="Q66" s="13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si="5"/>
        <v>132.05000000000001</v>
      </c>
      <c r="Q67" s="13" t="s">
        <v>8308</v>
      </c>
      <c r="R67" t="s">
        <v>8310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9">
        <f t="shared" si="6"/>
        <v>42539.849768518514</v>
      </c>
      <c r="T68" s="19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9">
        <f t="shared" si="6"/>
        <v>41208.010196759256</v>
      </c>
      <c r="T74" s="19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9">
        <f t="shared" si="6"/>
        <v>41065.858067129629</v>
      </c>
      <c r="T95" s="19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9">
        <f t="shared" si="6"/>
        <v>40324.662511574075</v>
      </c>
      <c r="T98" s="19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9">
        <f t="shared" si="6"/>
        <v>42485.724768518514</v>
      </c>
      <c r="T107" s="19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ref="P130:P193" si="9">IFERROR(ROUND(E130/L130,2),0)</f>
        <v>311.17</v>
      </c>
      <c r="Q130" s="13" t="s">
        <v>8308</v>
      </c>
      <c r="R130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si="9"/>
        <v>0</v>
      </c>
      <c r="Q131" s="13" t="s">
        <v>8308</v>
      </c>
      <c r="R131" t="s">
        <v>8311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9">
        <f t="shared" si="10"/>
        <v>41778.915416666663</v>
      </c>
      <c r="T132" s="19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9">
        <f t="shared" si="10"/>
        <v>42541.837511574078</v>
      </c>
      <c r="T133" s="19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9">
        <f t="shared" si="10"/>
        <v>42243.961273148147</v>
      </c>
      <c r="T165" s="19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ref="P194:P257" si="13">IFERROR(ROUND(E194/L194,2),0)</f>
        <v>5.67</v>
      </c>
      <c r="Q194" s="13" t="s">
        <v>8308</v>
      </c>
      <c r="R194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si="13"/>
        <v>0</v>
      </c>
      <c r="Q195" s="13" t="s">
        <v>8308</v>
      </c>
      <c r="R195" t="s">
        <v>8312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9">
        <f t="shared" si="14"/>
        <v>42375.996886574074</v>
      </c>
      <c r="T196" s="19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9">
        <f t="shared" si="14"/>
        <v>42321.08447916666</v>
      </c>
      <c r="T238" s="19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ref="P258:P321" si="17">IFERROR(ROUND(E258/L258,2),0)</f>
        <v>65.760000000000005</v>
      </c>
      <c r="Q258" s="13" t="s">
        <v>8308</v>
      </c>
      <c r="R258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si="17"/>
        <v>66.7</v>
      </c>
      <c r="Q259" s="13" t="s">
        <v>8308</v>
      </c>
      <c r="R259" t="s">
        <v>8313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9">
        <f t="shared" si="18"/>
        <v>40682.051689814813</v>
      </c>
      <c r="T260" s="19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9">
        <f t="shared" si="18"/>
        <v>41519.004733796297</v>
      </c>
      <c r="T297" s="19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ref="P322:P385" si="21">IFERROR(ROUND(E322/L322,2),0)</f>
        <v>134.91</v>
      </c>
      <c r="Q322" s="13" t="s">
        <v>8308</v>
      </c>
      <c r="R322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si="21"/>
        <v>106.62</v>
      </c>
      <c r="Q323" s="13" t="s">
        <v>8308</v>
      </c>
      <c r="R323" t="s">
        <v>8313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9">
        <f t="shared" si="22"/>
        <v>42473.57</v>
      </c>
      <c r="T324" s="19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9">
        <f t="shared" si="22"/>
        <v>41837.210543981484</v>
      </c>
      <c r="T364" s="19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ref="P386:P449" si="25">IFERROR(ROUND(E386/L386,2),0)</f>
        <v>58.54</v>
      </c>
      <c r="Q386" s="13" t="s">
        <v>8308</v>
      </c>
      <c r="R386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si="25"/>
        <v>111.8</v>
      </c>
      <c r="Q387" s="13" t="s">
        <v>8308</v>
      </c>
      <c r="R387" t="s">
        <v>8313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9">
        <f t="shared" si="26"/>
        <v>42211.951284722221</v>
      </c>
      <c r="T388" s="19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9">
        <f t="shared" si="26"/>
        <v>41904.851875</v>
      </c>
      <c r="T417" s="19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ref="P450:P513" si="29">IFERROR(ROUND(E450/L450,2),0)</f>
        <v>20.5</v>
      </c>
      <c r="Q450" s="13" t="s">
        <v>8308</v>
      </c>
      <c r="R450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si="29"/>
        <v>9</v>
      </c>
      <c r="Q451" s="13" t="s">
        <v>8308</v>
      </c>
      <c r="R451" t="s">
        <v>8314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9">
        <f t="shared" si="30"/>
        <v>41654.946759259255</v>
      </c>
      <c r="T452" s="19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ref="P514:P577" si="33">IFERROR(ROUND(E514/L514,2),0)</f>
        <v>5.5</v>
      </c>
      <c r="Q514" s="13" t="s">
        <v>8308</v>
      </c>
      <c r="R514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si="33"/>
        <v>102.38</v>
      </c>
      <c r="Q515" s="13" t="s">
        <v>8308</v>
      </c>
      <c r="R515" t="s">
        <v>8314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9">
        <f t="shared" si="34"/>
        <v>41830.613969907405</v>
      </c>
      <c r="T516" s="19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9">
        <f t="shared" si="34"/>
        <v>42473.007037037038</v>
      </c>
      <c r="T534" s="19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9">
        <f t="shared" si="34"/>
        <v>42179.344988425932</v>
      </c>
      <c r="T538" s="19">
        <f t="shared" si="35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ref="P578:P641" si="37">IFERROR(ROUND(E578/L578,2),0)</f>
        <v>1</v>
      </c>
      <c r="Q578" s="13" t="s">
        <v>8317</v>
      </c>
      <c r="R578" t="s">
        <v>8318</v>
      </c>
      <c r="S578" s="19">
        <f t="shared" si="34"/>
        <v>42031.471666666665</v>
      </c>
      <c r="T578" s="19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si="37"/>
        <v>10</v>
      </c>
      <c r="Q579" s="13" t="s">
        <v>8317</v>
      </c>
      <c r="R579" t="s">
        <v>8318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9">
        <f t="shared" si="38"/>
        <v>42230.578622685185</v>
      </c>
      <c r="T580" s="19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9">
        <f t="shared" si="38"/>
        <v>42283.3909375</v>
      </c>
      <c r="T587" s="19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ref="P642:P705" si="41">IFERROR(ROUND(E642/L642,2),0)</f>
        <v>50.5</v>
      </c>
      <c r="Q642" s="13" t="s">
        <v>8317</v>
      </c>
      <c r="R642" t="s">
        <v>8319</v>
      </c>
      <c r="S642" s="19">
        <f t="shared" si="38"/>
        <v>42683.420312500006</v>
      </c>
      <c r="T642" s="19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si="41"/>
        <v>151.32</v>
      </c>
      <c r="Q643" s="13" t="s">
        <v>8317</v>
      </c>
      <c r="R643" t="s">
        <v>8319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9">
        <f t="shared" si="42"/>
        <v>42199.651319444441</v>
      </c>
      <c r="T644" s="19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9">
        <f t="shared" si="42"/>
        <v>42179.160752314812</v>
      </c>
      <c r="T660" s="19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ref="P706:P769" si="45">IFERROR(ROUND(E706/L706,2),0)</f>
        <v>120.25</v>
      </c>
      <c r="Q706" s="13" t="s">
        <v>8317</v>
      </c>
      <c r="R706" t="s">
        <v>8319</v>
      </c>
      <c r="S706" s="19">
        <f t="shared" si="42"/>
        <v>42726.192916666667</v>
      </c>
      <c r="T706" s="19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si="45"/>
        <v>195.4</v>
      </c>
      <c r="Q707" s="13" t="s">
        <v>8317</v>
      </c>
      <c r="R707" t="s">
        <v>8319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9">
        <f t="shared" si="46"/>
        <v>42676.995173611111</v>
      </c>
      <c r="T708" s="19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9">
        <f t="shared" si="46"/>
        <v>41940.658645833333</v>
      </c>
      <c r="T718" s="19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ref="P770:P833" si="49">IFERROR(ROUND(E770/L770,2),0)</f>
        <v>0</v>
      </c>
      <c r="Q770" s="13" t="s">
        <v>8320</v>
      </c>
      <c r="R770" t="s">
        <v>8322</v>
      </c>
      <c r="S770" s="19">
        <f t="shared" si="46"/>
        <v>41594.207060185188</v>
      </c>
      <c r="T770" s="19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si="49"/>
        <v>31.85</v>
      </c>
      <c r="Q771" s="13" t="s">
        <v>8320</v>
      </c>
      <c r="R771" t="s">
        <v>8322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9">
        <f t="shared" si="50"/>
        <v>41289.999641203707</v>
      </c>
      <c r="T772" s="19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9">
        <f t="shared" si="50"/>
        <v>41116.758125</v>
      </c>
      <c r="T784" s="19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ref="P834:P897" si="53">IFERROR(ROUND(E834/L834,2),0)</f>
        <v>97.99</v>
      </c>
      <c r="Q834" s="13" t="s">
        <v>8323</v>
      </c>
      <c r="R834" t="s">
        <v>8324</v>
      </c>
      <c r="S834" s="19">
        <f t="shared" si="50"/>
        <v>40869.675173611111</v>
      </c>
      <c r="T834" s="19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si="53"/>
        <v>148.78</v>
      </c>
      <c r="Q835" s="13" t="s">
        <v>8323</v>
      </c>
      <c r="R835" t="s">
        <v>8324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9">
        <f t="shared" si="54"/>
        <v>41422.822824074072</v>
      </c>
      <c r="T836" s="19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9">
        <f t="shared" si="54"/>
        <v>41005.45784722222</v>
      </c>
      <c r="T837" s="19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9">
        <f t="shared" si="54"/>
        <v>42128.820231481484</v>
      </c>
      <c r="T861" s="19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ref="P898:P961" si="57">IFERROR(ROUND(E898/L898,2),0)</f>
        <v>44.44</v>
      </c>
      <c r="Q898" s="13" t="s">
        <v>8323</v>
      </c>
      <c r="R898" t="s">
        <v>8327</v>
      </c>
      <c r="S898" s="19">
        <f t="shared" si="54"/>
        <v>42218.872986111113</v>
      </c>
      <c r="T898" s="19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si="57"/>
        <v>0</v>
      </c>
      <c r="Q899" s="13" t="s">
        <v>8323</v>
      </c>
      <c r="R899" t="s">
        <v>8327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9">
        <f t="shared" si="58"/>
        <v>40878.758217592593</v>
      </c>
      <c r="T900" s="19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9">
        <f t="shared" si="58"/>
        <v>41180.86241898148</v>
      </c>
      <c r="T930" s="19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ref="P962:P1025" si="61">IFERROR(ROUND(E962/L962,2),0)</f>
        <v>136.46</v>
      </c>
      <c r="Q962" s="13" t="s">
        <v>8317</v>
      </c>
      <c r="R962" t="s">
        <v>8319</v>
      </c>
      <c r="S962" s="19">
        <f t="shared" si="58"/>
        <v>42766.626793981486</v>
      </c>
      <c r="T962" s="19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si="61"/>
        <v>364.35</v>
      </c>
      <c r="Q963" s="13" t="s">
        <v>8317</v>
      </c>
      <c r="R963" t="s">
        <v>8319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9">
        <f t="shared" si="62"/>
        <v>42373.712418981479</v>
      </c>
      <c r="T964" s="19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9">
        <f t="shared" si="62"/>
        <v>42324.767361111109</v>
      </c>
      <c r="T988" s="19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ref="P1026:P1089" si="65">IFERROR(ROUND(E1026/L1026,2),0)</f>
        <v>388.98</v>
      </c>
      <c r="Q1026" s="13" t="s">
        <v>8323</v>
      </c>
      <c r="R1026" t="s">
        <v>8328</v>
      </c>
      <c r="S1026" s="19">
        <f t="shared" si="62"/>
        <v>42370.580590277779</v>
      </c>
      <c r="T1026" s="19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si="65"/>
        <v>71.849999999999994</v>
      </c>
      <c r="Q1027" s="13" t="s">
        <v>8323</v>
      </c>
      <c r="R1027" t="s">
        <v>8328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9">
        <f t="shared" si="66"/>
        <v>42426.407592592594</v>
      </c>
      <c r="T1028" s="19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9">
        <f t="shared" si="66"/>
        <v>42047.900960648149</v>
      </c>
      <c r="T1060" s="19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ref="P1090:P1153" si="69">IFERROR(ROUND(E1090/L1090,2),0)</f>
        <v>43.42</v>
      </c>
      <c r="Q1090" s="13" t="s">
        <v>8331</v>
      </c>
      <c r="R1090" t="s">
        <v>8332</v>
      </c>
      <c r="S1090" s="19">
        <f t="shared" si="66"/>
        <v>41723.799386574072</v>
      </c>
      <c r="T1090" s="19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si="69"/>
        <v>23.96</v>
      </c>
      <c r="Q1091" s="13" t="s">
        <v>8331</v>
      </c>
      <c r="R1091" t="s">
        <v>8332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9">
        <f t="shared" si="70"/>
        <v>42123.185798611114</v>
      </c>
      <c r="T1092" s="19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ref="P1154:P1217" si="73">IFERROR(ROUND(E1154/L1154,2),0)</f>
        <v>60.73</v>
      </c>
      <c r="Q1154" s="13" t="s">
        <v>8334</v>
      </c>
      <c r="R1154" t="s">
        <v>8335</v>
      </c>
      <c r="S1154" s="19">
        <f t="shared" si="70"/>
        <v>42109.709629629629</v>
      </c>
      <c r="T1154" s="19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si="73"/>
        <v>50</v>
      </c>
      <c r="Q1155" s="13" t="s">
        <v>8334</v>
      </c>
      <c r="R1155" t="s">
        <v>8335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9">
        <f t="shared" si="74"/>
        <v>42223.108865740738</v>
      </c>
      <c r="T1156" s="19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ref="P1218:P1281" si="77">IFERROR(ROUND(E1218/L1218,2),0)</f>
        <v>91.88</v>
      </c>
      <c r="Q1218" s="13" t="s">
        <v>8336</v>
      </c>
      <c r="R1218" t="s">
        <v>8337</v>
      </c>
      <c r="S1218" s="19">
        <f t="shared" si="74"/>
        <v>42247.616400462968</v>
      </c>
      <c r="T1218" s="19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si="77"/>
        <v>148.57</v>
      </c>
      <c r="Q1219" s="13" t="s">
        <v>8336</v>
      </c>
      <c r="R1219" t="s">
        <v>8337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9">
        <f t="shared" si="78"/>
        <v>42278.662037037036</v>
      </c>
      <c r="T1220" s="19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ref="P1282:P1345" si="81">IFERROR(ROUND(E1282/L1282,2),0)</f>
        <v>127.98</v>
      </c>
      <c r="Q1282" s="13" t="s">
        <v>8323</v>
      </c>
      <c r="R1282" t="s">
        <v>8324</v>
      </c>
      <c r="S1282" s="19">
        <f t="shared" si="78"/>
        <v>40513.757569444446</v>
      </c>
      <c r="T1282" s="19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si="81"/>
        <v>104.73</v>
      </c>
      <c r="Q1283" s="13" t="s">
        <v>8323</v>
      </c>
      <c r="R1283" t="s">
        <v>8324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9">
        <f t="shared" si="82"/>
        <v>41586.475173611114</v>
      </c>
      <c r="T1284" s="19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ref="P1346:P1409" si="85">IFERROR(ROUND(E1346/L1346,2),0)</f>
        <v>40.76</v>
      </c>
      <c r="Q1346" s="13" t="s">
        <v>8320</v>
      </c>
      <c r="R1346" t="s">
        <v>8321</v>
      </c>
      <c r="S1346" s="19">
        <f t="shared" si="82"/>
        <v>42522.789803240739</v>
      </c>
      <c r="T1346" s="19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si="85"/>
        <v>53.57</v>
      </c>
      <c r="Q1347" s="13" t="s">
        <v>8320</v>
      </c>
      <c r="R1347" t="s">
        <v>8321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9">
        <f t="shared" si="86"/>
        <v>41422.075821759259</v>
      </c>
      <c r="T1348" s="19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ref="P1410:P1473" si="89">IFERROR(ROUND(E1410/L1410,2),0)</f>
        <v>12</v>
      </c>
      <c r="Q1410" s="13" t="s">
        <v>8320</v>
      </c>
      <c r="R1410" t="s">
        <v>8339</v>
      </c>
      <c r="S1410" s="19">
        <f t="shared" si="86"/>
        <v>42291.872175925921</v>
      </c>
      <c r="T1410" s="19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si="89"/>
        <v>0</v>
      </c>
      <c r="Q1411" s="13" t="s">
        <v>8320</v>
      </c>
      <c r="R1411" t="s">
        <v>8339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9">
        <f t="shared" si="90"/>
        <v>42479.318518518514</v>
      </c>
      <c r="T1412" s="19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ref="P1474:P1537" si="93">IFERROR(ROUND(E1474/L1474,2),0)</f>
        <v>103.2</v>
      </c>
      <c r="Q1474" s="13" t="s">
        <v>8320</v>
      </c>
      <c r="R1474" t="s">
        <v>8340</v>
      </c>
      <c r="S1474" s="19">
        <f t="shared" si="90"/>
        <v>41533.542858796296</v>
      </c>
      <c r="T1474" s="19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si="93"/>
        <v>38.46</v>
      </c>
      <c r="Q1475" s="13" t="s">
        <v>8320</v>
      </c>
      <c r="R1475" t="s">
        <v>8340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9">
        <f t="shared" si="94"/>
        <v>41500.727916666663</v>
      </c>
      <c r="T1476" s="19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ref="P1538:P1601" si="97">IFERROR(ROUND(E1538/L1538,2),0)</f>
        <v>66.02</v>
      </c>
      <c r="Q1538" s="13" t="s">
        <v>8336</v>
      </c>
      <c r="R1538" t="s">
        <v>8337</v>
      </c>
      <c r="S1538" s="19">
        <f t="shared" si="94"/>
        <v>42213.802199074074</v>
      </c>
      <c r="T1538" s="19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si="97"/>
        <v>96.38</v>
      </c>
      <c r="Q1539" s="13" t="s">
        <v>8336</v>
      </c>
      <c r="R1539" t="s">
        <v>8337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9">
        <f t="shared" si="98"/>
        <v>41981.782060185185</v>
      </c>
      <c r="T1540" s="19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ref="P1602:P1665" si="101">IFERROR(ROUND(E1602/L1602,2),0)</f>
        <v>40.78</v>
      </c>
      <c r="Q1602" s="13" t="s">
        <v>8336</v>
      </c>
      <c r="R1602" t="s">
        <v>8343</v>
      </c>
      <c r="S1602" s="19">
        <f t="shared" si="98"/>
        <v>41791.057314814818</v>
      </c>
      <c r="T1602" s="19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si="101"/>
        <v>48.33</v>
      </c>
      <c r="Q1603" s="13" t="s">
        <v>8323</v>
      </c>
      <c r="R1603" t="s">
        <v>8324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9">
        <f t="shared" si="102"/>
        <v>40788.297650462962</v>
      </c>
      <c r="T1604" s="19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3" t="s">
        <v>8323</v>
      </c>
      <c r="R1666" t="s">
        <v>8344</v>
      </c>
      <c r="S1666" s="19">
        <f t="shared" si="102"/>
        <v>40939.761782407404</v>
      </c>
      <c r="T1666" s="19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si="105"/>
        <v>44.96</v>
      </c>
      <c r="Q1667" s="13" t="s">
        <v>8323</v>
      </c>
      <c r="R1667" t="s">
        <v>8344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9">
        <f t="shared" si="106"/>
        <v>41331.253159722226</v>
      </c>
      <c r="T1668" s="19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ref="P1730:P1793" si="109">IFERROR(ROUND(E1730/L1730,2),0)</f>
        <v>122.14</v>
      </c>
      <c r="Q1730" s="13" t="s">
        <v>8323</v>
      </c>
      <c r="R1730" t="s">
        <v>8345</v>
      </c>
      <c r="S1730" s="19">
        <f t="shared" si="106"/>
        <v>42268.625856481478</v>
      </c>
      <c r="T1730" s="19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si="109"/>
        <v>0</v>
      </c>
      <c r="Q1731" s="13" t="s">
        <v>8323</v>
      </c>
      <c r="R1731" t="s">
        <v>8345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9">
        <f t="shared" si="110"/>
        <v>42272.087766203709</v>
      </c>
      <c r="T1732" s="19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ref="P1794:P1857" si="113">IFERROR(ROUND(E1794/L1794,2),0)</f>
        <v>109.94</v>
      </c>
      <c r="Q1794" s="13" t="s">
        <v>8336</v>
      </c>
      <c r="R1794" t="s">
        <v>8337</v>
      </c>
      <c r="S1794" s="19">
        <f t="shared" si="110"/>
        <v>42189.031041666662</v>
      </c>
      <c r="T1794" s="19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si="113"/>
        <v>20</v>
      </c>
      <c r="Q1795" s="13" t="s">
        <v>8336</v>
      </c>
      <c r="R1795" t="s">
        <v>8337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9">
        <f t="shared" si="114"/>
        <v>42011.551180555558</v>
      </c>
      <c r="T1796" s="19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ref="P1858:P1921" si="117">IFERROR(ROUND(E1858/L1858,2),0)</f>
        <v>53.29</v>
      </c>
      <c r="Q1858" s="13" t="s">
        <v>8323</v>
      </c>
      <c r="R1858" t="s">
        <v>8324</v>
      </c>
      <c r="S1858" s="19">
        <f t="shared" si="114"/>
        <v>41817.854999999996</v>
      </c>
      <c r="T1858" s="19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si="117"/>
        <v>136.36000000000001</v>
      </c>
      <c r="Q1859" s="13" t="s">
        <v>8323</v>
      </c>
      <c r="R1859" t="s">
        <v>8324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9">
        <f t="shared" si="118"/>
        <v>40833.200474537036</v>
      </c>
      <c r="T1860" s="19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ref="P1922:P1985" si="121">IFERROR(ROUND(E1922/L1922,2),0)</f>
        <v>40.98</v>
      </c>
      <c r="Q1922" s="13" t="s">
        <v>8317</v>
      </c>
      <c r="R1922" t="s">
        <v>8346</v>
      </c>
      <c r="S1922" s="19">
        <f t="shared" si="118"/>
        <v>42270.875706018516</v>
      </c>
      <c r="T1922" s="19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si="121"/>
        <v>54</v>
      </c>
      <c r="Q1923" s="13" t="s">
        <v>8323</v>
      </c>
      <c r="R1923" t="s">
        <v>8327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9">
        <f t="shared" si="122"/>
        <v>41590.255868055552</v>
      </c>
      <c r="T1924" s="19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ref="P1986:P2049" si="125">IFERROR(ROUND(E1986/L1986,2),0)</f>
        <v>453.14</v>
      </c>
      <c r="Q1986" s="13" t="s">
        <v>8336</v>
      </c>
      <c r="R1986" t="s">
        <v>8348</v>
      </c>
      <c r="S1986" s="19">
        <f t="shared" si="122"/>
        <v>41913.790289351848</v>
      </c>
      <c r="T1986" s="19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si="125"/>
        <v>12.75</v>
      </c>
      <c r="Q1987" s="13" t="s">
        <v>8336</v>
      </c>
      <c r="R1987" t="s">
        <v>8348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9">
        <f t="shared" si="126"/>
        <v>42413.433831018512</v>
      </c>
      <c r="T1988" s="19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ref="P2050:P2113" si="129">IFERROR(ROUND(E2050/L2050,2),0)</f>
        <v>91.83</v>
      </c>
      <c r="Q2050" s="13" t="s">
        <v>8317</v>
      </c>
      <c r="R2050" t="s">
        <v>8347</v>
      </c>
      <c r="S2050" s="19">
        <f t="shared" si="126"/>
        <v>41387.651516203703</v>
      </c>
      <c r="T2050" s="19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si="129"/>
        <v>80.989999999999995</v>
      </c>
      <c r="Q2051" s="13" t="s">
        <v>8317</v>
      </c>
      <c r="R2051" t="s">
        <v>8347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9">
        <f t="shared" si="130"/>
        <v>42115.071504629625</v>
      </c>
      <c r="T2052" s="19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ref="P2114:P2177" si="133">IFERROR(ROUND(E2114/L2114,2),0)</f>
        <v>27.27</v>
      </c>
      <c r="Q2114" s="13" t="s">
        <v>8323</v>
      </c>
      <c r="R2114" t="s">
        <v>8327</v>
      </c>
      <c r="S2114" s="19">
        <f t="shared" si="130"/>
        <v>41365.928159722222</v>
      </c>
      <c r="T2114" s="19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si="133"/>
        <v>68.599999999999994</v>
      </c>
      <c r="Q2115" s="13" t="s">
        <v>8323</v>
      </c>
      <c r="R2115" t="s">
        <v>8327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9">
        <f t="shared" si="134"/>
        <v>40458.815625000003</v>
      </c>
      <c r="T2116" s="19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9">
        <f t="shared" si="134"/>
        <v>40355.024953703702</v>
      </c>
      <c r="T2151" s="19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ref="P2178:P2241" si="137">IFERROR(ROUND(E2178/L2178,2),0)</f>
        <v>88.75</v>
      </c>
      <c r="Q2178" s="13" t="s">
        <v>8323</v>
      </c>
      <c r="R2178" t="s">
        <v>8324</v>
      </c>
      <c r="S2178" s="19">
        <f t="shared" si="134"/>
        <v>42096.633206018523</v>
      </c>
      <c r="T2178" s="19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si="137"/>
        <v>65.87</v>
      </c>
      <c r="Q2179" s="13" t="s">
        <v>8323</v>
      </c>
      <c r="R2179" t="s">
        <v>8324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9">
        <f t="shared" si="138"/>
        <v>42723.63653935185</v>
      </c>
      <c r="T2180" s="19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3" t="s">
        <v>8331</v>
      </c>
      <c r="R2242" t="s">
        <v>8349</v>
      </c>
      <c r="S2242" s="19">
        <f t="shared" si="138"/>
        <v>42452.825740740736</v>
      </c>
      <c r="T2242" s="19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si="141"/>
        <v>49.47</v>
      </c>
      <c r="Q2243" s="13" t="s">
        <v>8331</v>
      </c>
      <c r="R2243" t="s">
        <v>8349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9">
        <f t="shared" si="142"/>
        <v>41569.575613425928</v>
      </c>
      <c r="T2244" s="19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ref="P2306:P2369" si="145">IFERROR(ROUND(E2306/L2306,2),0)</f>
        <v>53.47</v>
      </c>
      <c r="Q2306" s="13" t="s">
        <v>8323</v>
      </c>
      <c r="R2306" t="s">
        <v>8327</v>
      </c>
      <c r="S2306" s="19">
        <f t="shared" si="142"/>
        <v>40502.815868055557</v>
      </c>
      <c r="T2306" s="19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si="145"/>
        <v>109.11</v>
      </c>
      <c r="Q2307" s="13" t="s">
        <v>8323</v>
      </c>
      <c r="R2307" t="s">
        <v>8327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9">
        <f t="shared" si="146"/>
        <v>40948.16815972222</v>
      </c>
      <c r="T2308" s="19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ref="P2370:P2433" si="149">IFERROR(ROUND(E2370/L2370,2),0)</f>
        <v>50</v>
      </c>
      <c r="Q2370" s="13" t="s">
        <v>8317</v>
      </c>
      <c r="R2370" t="s">
        <v>8318</v>
      </c>
      <c r="S2370" s="19">
        <f t="shared" si="146"/>
        <v>42063.721817129626</v>
      </c>
      <c r="T2370" s="19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si="149"/>
        <v>0</v>
      </c>
      <c r="Q2371" s="13" t="s">
        <v>8317</v>
      </c>
      <c r="R2371" t="s">
        <v>8318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9">
        <f t="shared" si="150"/>
        <v>41961.18913194444</v>
      </c>
      <c r="T2372" s="19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ref="P2434:P2497" si="153">IFERROR(ROUND(E2434/L2434,2),0)</f>
        <v>1</v>
      </c>
      <c r="Q2434" s="13" t="s">
        <v>8334</v>
      </c>
      <c r="R2434" t="s">
        <v>8335</v>
      </c>
      <c r="S2434" s="19">
        <f t="shared" si="150"/>
        <v>42041.218715277777</v>
      </c>
      <c r="T2434" s="19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si="153"/>
        <v>0</v>
      </c>
      <c r="Q2435" s="13" t="s">
        <v>8334</v>
      </c>
      <c r="R2435" t="s">
        <v>8335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9">
        <f t="shared" si="154"/>
        <v>42180.18604166666</v>
      </c>
      <c r="T2436" s="19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ref="P2498:P2561" si="157">IFERROR(ROUND(E2498/L2498,2),0)</f>
        <v>600</v>
      </c>
      <c r="Q2498" s="13" t="s">
        <v>8323</v>
      </c>
      <c r="R2498" t="s">
        <v>8327</v>
      </c>
      <c r="S2498" s="19">
        <f t="shared" si="154"/>
        <v>41327.996435185189</v>
      </c>
      <c r="T2498" s="19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si="157"/>
        <v>80.55</v>
      </c>
      <c r="Q2499" s="13" t="s">
        <v>8323</v>
      </c>
      <c r="R2499" t="s">
        <v>8327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9">
        <f t="shared" si="158"/>
        <v>42017.967442129629</v>
      </c>
      <c r="T2500" s="19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ref="P2562:P2625" si="161">IFERROR(ROUND(E2562/L2562,2),0)</f>
        <v>143</v>
      </c>
      <c r="Q2562" s="13" t="s">
        <v>8323</v>
      </c>
      <c r="R2562" t="s">
        <v>8352</v>
      </c>
      <c r="S2562" s="19">
        <f t="shared" si="158"/>
        <v>42039.951087962967</v>
      </c>
      <c r="T2562" s="19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si="161"/>
        <v>0</v>
      </c>
      <c r="Q2563" s="13" t="s">
        <v>8334</v>
      </c>
      <c r="R2563" t="s">
        <v>8335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9">
        <f t="shared" si="162"/>
        <v>42594.524756944447</v>
      </c>
      <c r="T2564" s="19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ref="P2626:P2689" si="165">IFERROR(ROUND(E2626/L2626,2),0)</f>
        <v>31.82</v>
      </c>
      <c r="Q2626" s="13" t="s">
        <v>8317</v>
      </c>
      <c r="R2626" t="s">
        <v>8353</v>
      </c>
      <c r="S2626" s="19">
        <f t="shared" si="162"/>
        <v>41144.42155092593</v>
      </c>
      <c r="T2626" s="19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si="165"/>
        <v>27.58</v>
      </c>
      <c r="Q2627" s="13" t="s">
        <v>8317</v>
      </c>
      <c r="R2627" t="s">
        <v>8353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9">
        <f t="shared" si="166"/>
        <v>42128.628113425926</v>
      </c>
      <c r="T2628" s="19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ref="P2690:P2753" si="169">IFERROR(ROUND(E2690/L2690,2),0)</f>
        <v>5.29</v>
      </c>
      <c r="Q2690" s="13" t="s">
        <v>8334</v>
      </c>
      <c r="R2690" t="s">
        <v>8335</v>
      </c>
      <c r="S2690" s="19">
        <f t="shared" si="166"/>
        <v>42028.118865740747</v>
      </c>
      <c r="T2690" s="19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si="169"/>
        <v>1</v>
      </c>
      <c r="Q2691" s="13" t="s">
        <v>8334</v>
      </c>
      <c r="R2691" t="s">
        <v>8335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9">
        <f t="shared" si="170"/>
        <v>42113.105046296296</v>
      </c>
      <c r="T2692" s="19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ref="P2754:P2817" si="173">IFERROR(ROUND(E2754/L2754,2),0)</f>
        <v>39.29</v>
      </c>
      <c r="Q2754" s="13" t="s">
        <v>8320</v>
      </c>
      <c r="R2754" t="s">
        <v>8356</v>
      </c>
      <c r="S2754" s="19">
        <f t="shared" si="170"/>
        <v>40855.765092592592</v>
      </c>
      <c r="T2754" s="19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si="173"/>
        <v>47.5</v>
      </c>
      <c r="Q2755" s="13" t="s">
        <v>8320</v>
      </c>
      <c r="R2755" t="s">
        <v>8356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9">
        <f t="shared" si="174"/>
        <v>41863.636006944449</v>
      </c>
      <c r="T2756" s="19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ref="P2818:P2881" si="177">IFERROR(ROUND(E2818/L2818,2),0)</f>
        <v>25.13</v>
      </c>
      <c r="Q2818" s="13" t="s">
        <v>8315</v>
      </c>
      <c r="R2818" t="s">
        <v>8316</v>
      </c>
      <c r="S2818" s="19">
        <f t="shared" si="174"/>
        <v>42188.467499999999</v>
      </c>
      <c r="T2818" s="19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si="177"/>
        <v>23.64</v>
      </c>
      <c r="Q2819" s="13" t="s">
        <v>8315</v>
      </c>
      <c r="R2819" t="s">
        <v>8316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9">
        <f t="shared" si="178"/>
        <v>42250.598217592589</v>
      </c>
      <c r="T2820" s="19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1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1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1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9">
        <f t="shared" si="178"/>
        <v>42313.703900462962</v>
      </c>
      <c r="T2837" s="19">
        <f t="shared" si="179"/>
        <v>42343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1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1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1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1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9">
        <f t="shared" si="178"/>
        <v>42492.737847222219</v>
      </c>
      <c r="T2845" s="19">
        <f t="shared" si="179"/>
        <v>42534.166666666672</v>
      </c>
      <c r="U2845">
        <f>YEAR(S2845)</f>
        <v>2016</v>
      </c>
    </row>
    <row r="2846" spans="1:21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9">
        <f t="shared" si="178"/>
        <v>42103.016585648147</v>
      </c>
      <c r="T2847" s="19">
        <f t="shared" si="179"/>
        <v>42163.016585648147</v>
      </c>
      <c r="U2847">
        <f t="shared" ref="U2847:U2850" si="180">YEAR(S2847)</f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9">
        <f t="shared" si="178"/>
        <v>42108.692060185189</v>
      </c>
      <c r="T2848" s="19">
        <f t="shared" si="179"/>
        <v>42153.692060185189</v>
      </c>
      <c r="U2848">
        <f t="shared" si="180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9">
        <f t="shared" si="178"/>
        <v>42453.806307870371</v>
      </c>
      <c r="T2849" s="19">
        <f t="shared" si="179"/>
        <v>42513.806307870371</v>
      </c>
      <c r="U2849">
        <f t="shared" si="180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9">
        <f t="shared" si="178"/>
        <v>42123.648831018523</v>
      </c>
      <c r="T2850" s="19">
        <f t="shared" si="179"/>
        <v>42153.648831018523</v>
      </c>
      <c r="U2850">
        <f t="shared" si="180"/>
        <v>2015</v>
      </c>
    </row>
    <row r="2851" spans="1:21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9">
        <f t="shared" si="178"/>
        <v>41858.007071759261</v>
      </c>
      <c r="T2852" s="19">
        <f t="shared" si="179"/>
        <v>41888.007071759261</v>
      </c>
      <c r="U2852">
        <f>YEAR(S2852)</f>
        <v>2014</v>
      </c>
    </row>
    <row r="2853" spans="1:21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9">
        <f t="shared" si="178"/>
        <v>41781.045173611114</v>
      </c>
      <c r="T2854" s="19">
        <f t="shared" si="179"/>
        <v>41811.045173611114</v>
      </c>
      <c r="U2854">
        <f>YEAR(S2854)</f>
        <v>2014</v>
      </c>
    </row>
    <row r="2855" spans="1:21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1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9">
        <f t="shared" si="178"/>
        <v>42370.007766203707</v>
      </c>
      <c r="T2857" s="19">
        <f t="shared" si="179"/>
        <v>42398.981944444444</v>
      </c>
      <c r="U2857">
        <f t="shared" ref="U2857:U2858" si="181">YEAR(S2857)</f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9">
        <f t="shared" si="178"/>
        <v>42165.037581018521</v>
      </c>
      <c r="T2858" s="19">
        <f t="shared" si="179"/>
        <v>42224.898611111115</v>
      </c>
      <c r="U2858">
        <f t="shared" si="181"/>
        <v>2015</v>
      </c>
    </row>
    <row r="2859" spans="1:21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9">
        <f t="shared" si="178"/>
        <v>42726.920081018514</v>
      </c>
      <c r="T2859" s="19">
        <f t="shared" si="179"/>
        <v>42786.75</v>
      </c>
    </row>
    <row r="2860" spans="1:21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1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9">
        <f t="shared" si="178"/>
        <v>42480.800648148142</v>
      </c>
      <c r="T2862" s="19">
        <f t="shared" si="179"/>
        <v>42540.800648148142</v>
      </c>
      <c r="U2862">
        <f>YEAR(S2862)</f>
        <v>2016</v>
      </c>
    </row>
    <row r="2863" spans="1:21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9">
        <f t="shared" si="178"/>
        <v>41784.789687500001</v>
      </c>
      <c r="T2864" s="19">
        <f t="shared" si="179"/>
        <v>41814.789687500001</v>
      </c>
      <c r="U2864">
        <f t="shared" ref="U2864:U2865" si="182">YEAR(S2864)</f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9">
        <f t="shared" si="178"/>
        <v>41831.675034722226</v>
      </c>
      <c r="T2865" s="19">
        <f t="shared" si="179"/>
        <v>41891.675034722226</v>
      </c>
      <c r="U2865">
        <f t="shared" si="182"/>
        <v>2014</v>
      </c>
    </row>
    <row r="2866" spans="1:21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9">
        <f t="shared" si="178"/>
        <v>41950.114108796297</v>
      </c>
      <c r="T2867" s="19">
        <f t="shared" si="179"/>
        <v>42010.114108796297</v>
      </c>
      <c r="U2867">
        <f t="shared" ref="U2867:U2879" si="183">YEAR(S2867)</f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9">
        <f t="shared" si="178"/>
        <v>42627.955104166671</v>
      </c>
      <c r="T2868" s="19">
        <f t="shared" si="179"/>
        <v>42657.916666666672</v>
      </c>
      <c r="U2868">
        <f t="shared" si="183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9">
        <f t="shared" si="178"/>
        <v>42531.195277777777</v>
      </c>
      <c r="T2869" s="19">
        <f t="shared" si="179"/>
        <v>42555.166666666672</v>
      </c>
      <c r="U2869">
        <f t="shared" si="183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9">
        <f t="shared" si="178"/>
        <v>42618.827013888891</v>
      </c>
      <c r="T2870" s="19">
        <f t="shared" si="179"/>
        <v>42648.827013888891</v>
      </c>
      <c r="U2870">
        <f t="shared" si="183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9">
        <f t="shared" si="178"/>
        <v>42540.593530092592</v>
      </c>
      <c r="T2871" s="19">
        <f t="shared" si="179"/>
        <v>42570.593530092592</v>
      </c>
      <c r="U2871">
        <f t="shared" si="183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9">
        <f t="shared" si="178"/>
        <v>41746.189409722225</v>
      </c>
      <c r="T2872" s="19">
        <f t="shared" si="179"/>
        <v>41776.189409722225</v>
      </c>
      <c r="U2872">
        <f t="shared" si="183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9">
        <f t="shared" si="178"/>
        <v>41974.738576388889</v>
      </c>
      <c r="T2873" s="19">
        <f t="shared" si="179"/>
        <v>41994.738576388889</v>
      </c>
      <c r="U2873">
        <f t="shared" si="183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9">
        <f t="shared" si="178"/>
        <v>42115.11618055556</v>
      </c>
      <c r="T2874" s="19">
        <f t="shared" si="179"/>
        <v>42175.11618055556</v>
      </c>
      <c r="U2874">
        <f t="shared" si="183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9">
        <f t="shared" si="178"/>
        <v>42002.817488425921</v>
      </c>
      <c r="T2875" s="19">
        <f t="shared" si="179"/>
        <v>42032.817488425921</v>
      </c>
      <c r="U2875">
        <f t="shared" si="183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9">
        <f t="shared" si="178"/>
        <v>42722.84474537037</v>
      </c>
      <c r="T2876" s="19">
        <f t="shared" si="179"/>
        <v>42752.84474537037</v>
      </c>
      <c r="U2876">
        <f t="shared" si="183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9">
        <f t="shared" si="178"/>
        <v>42465.128391203703</v>
      </c>
      <c r="T2877" s="19">
        <f t="shared" si="179"/>
        <v>42495.128391203703</v>
      </c>
      <c r="U2877">
        <f t="shared" si="183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9">
        <f t="shared" si="178"/>
        <v>42171.743969907402</v>
      </c>
      <c r="T2878" s="19">
        <f t="shared" si="179"/>
        <v>42201.743969907402</v>
      </c>
      <c r="U2878">
        <f t="shared" si="183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9">
        <f t="shared" si="178"/>
        <v>42672.955138888887</v>
      </c>
      <c r="T2879" s="19">
        <f t="shared" si="179"/>
        <v>42704.708333333328</v>
      </c>
      <c r="U2879">
        <f t="shared" si="183"/>
        <v>2016</v>
      </c>
    </row>
    <row r="2880" spans="1:21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9">
        <f t="shared" si="178"/>
        <v>42359.725243055553</v>
      </c>
      <c r="T2881" s="19">
        <f t="shared" si="179"/>
        <v>42389.725243055553</v>
      </c>
      <c r="U2881">
        <f t="shared" ref="U2881:U2905" si="184">YEAR(S2881)</f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5">ROUND(E2882/D2882*100,0)</f>
        <v>23</v>
      </c>
      <c r="P2882">
        <f t="shared" ref="P2882:P2945" si="186">IFERROR(ROUND(E2882/L2882,2),0)</f>
        <v>96.55</v>
      </c>
      <c r="Q2882" s="13" t="s">
        <v>8315</v>
      </c>
      <c r="R2882" t="s">
        <v>8316</v>
      </c>
      <c r="S2882" s="19">
        <f t="shared" si="178"/>
        <v>42192.905694444446</v>
      </c>
      <c r="T2882" s="19">
        <f t="shared" si="179"/>
        <v>42236.711805555555</v>
      </c>
      <c r="U2882">
        <f t="shared" si="18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5"/>
        <v>0</v>
      </c>
      <c r="P2883">
        <f t="shared" si="186"/>
        <v>0</v>
      </c>
      <c r="Q2883" s="13" t="s">
        <v>8315</v>
      </c>
      <c r="R2883" t="s">
        <v>8316</v>
      </c>
      <c r="S2883" s="19">
        <f t="shared" ref="S2883:S2946" si="187">(((J2883/60)/60)/24)+DATE(1970,1,1)</f>
        <v>41916.597638888888</v>
      </c>
      <c r="T2883" s="19">
        <f t="shared" ref="T2883:T2946" si="188">(((I2883/60)/60)/24)+DATE(1970,1,1)</f>
        <v>41976.639305555553</v>
      </c>
      <c r="U2883">
        <f t="shared" si="184"/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5"/>
        <v>34</v>
      </c>
      <c r="P2884">
        <f t="shared" si="186"/>
        <v>63</v>
      </c>
      <c r="Q2884" s="13" t="s">
        <v>8315</v>
      </c>
      <c r="R2884" t="s">
        <v>8316</v>
      </c>
      <c r="S2884" s="19">
        <f t="shared" si="187"/>
        <v>42461.596273148149</v>
      </c>
      <c r="T2884" s="19">
        <f t="shared" si="188"/>
        <v>42491.596273148149</v>
      </c>
      <c r="U2884">
        <f t="shared" si="184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5"/>
        <v>19</v>
      </c>
      <c r="P2885">
        <f t="shared" si="186"/>
        <v>381.6</v>
      </c>
      <c r="Q2885" s="13" t="s">
        <v>8315</v>
      </c>
      <c r="R2885" t="s">
        <v>8316</v>
      </c>
      <c r="S2885" s="19">
        <f t="shared" si="187"/>
        <v>42370.90320601852</v>
      </c>
      <c r="T2885" s="19">
        <f t="shared" si="188"/>
        <v>42406.207638888889</v>
      </c>
      <c r="U2885">
        <f t="shared" si="184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5"/>
        <v>0</v>
      </c>
      <c r="P2886">
        <f t="shared" si="186"/>
        <v>46.25</v>
      </c>
      <c r="Q2886" s="13" t="s">
        <v>8315</v>
      </c>
      <c r="R2886" t="s">
        <v>8316</v>
      </c>
      <c r="S2886" s="19">
        <f t="shared" si="187"/>
        <v>41948.727256944447</v>
      </c>
      <c r="T2886" s="19">
        <f t="shared" si="188"/>
        <v>41978.727256944447</v>
      </c>
      <c r="U2886">
        <f t="shared" si="184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5"/>
        <v>33</v>
      </c>
      <c r="P2887">
        <f t="shared" si="186"/>
        <v>26</v>
      </c>
      <c r="Q2887" s="13" t="s">
        <v>8315</v>
      </c>
      <c r="R2887" t="s">
        <v>8316</v>
      </c>
      <c r="S2887" s="19">
        <f t="shared" si="187"/>
        <v>42047.07640046296</v>
      </c>
      <c r="T2887" s="19">
        <f t="shared" si="188"/>
        <v>42077.034733796296</v>
      </c>
      <c r="U2887">
        <f t="shared" si="184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5"/>
        <v>5</v>
      </c>
      <c r="P2888">
        <f t="shared" si="186"/>
        <v>10</v>
      </c>
      <c r="Q2888" s="13" t="s">
        <v>8315</v>
      </c>
      <c r="R2888" t="s">
        <v>8316</v>
      </c>
      <c r="S2888" s="19">
        <f t="shared" si="187"/>
        <v>42261.632916666669</v>
      </c>
      <c r="T2888" s="19">
        <f t="shared" si="188"/>
        <v>42266.165972222225</v>
      </c>
      <c r="U2888">
        <f t="shared" si="184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5"/>
        <v>0</v>
      </c>
      <c r="P2889">
        <f t="shared" si="186"/>
        <v>5</v>
      </c>
      <c r="Q2889" s="13" t="s">
        <v>8315</v>
      </c>
      <c r="R2889" t="s">
        <v>8316</v>
      </c>
      <c r="S2889" s="19">
        <f t="shared" si="187"/>
        <v>41985.427361111113</v>
      </c>
      <c r="T2889" s="19">
        <f t="shared" si="188"/>
        <v>42015.427361111113</v>
      </c>
      <c r="U2889">
        <f t="shared" si="184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5"/>
        <v>0</v>
      </c>
      <c r="P2890">
        <f t="shared" si="186"/>
        <v>0</v>
      </c>
      <c r="Q2890" s="13" t="s">
        <v>8315</v>
      </c>
      <c r="R2890" t="s">
        <v>8316</v>
      </c>
      <c r="S2890" s="19">
        <f t="shared" si="187"/>
        <v>41922.535185185188</v>
      </c>
      <c r="T2890" s="19">
        <f t="shared" si="188"/>
        <v>41930.207638888889</v>
      </c>
      <c r="U2890">
        <f t="shared" si="184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5"/>
        <v>38</v>
      </c>
      <c r="P2891">
        <f t="shared" si="186"/>
        <v>81.569999999999993</v>
      </c>
      <c r="Q2891" s="13" t="s">
        <v>8315</v>
      </c>
      <c r="R2891" t="s">
        <v>8316</v>
      </c>
      <c r="S2891" s="19">
        <f t="shared" si="187"/>
        <v>41850.863252314812</v>
      </c>
      <c r="T2891" s="19">
        <f t="shared" si="188"/>
        <v>41880.863252314812</v>
      </c>
      <c r="U2891">
        <f t="shared" si="184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5"/>
        <v>1</v>
      </c>
      <c r="P2892">
        <f t="shared" si="186"/>
        <v>7</v>
      </c>
      <c r="Q2892" s="13" t="s">
        <v>8315</v>
      </c>
      <c r="R2892" t="s">
        <v>8316</v>
      </c>
      <c r="S2892" s="19">
        <f t="shared" si="187"/>
        <v>41831.742962962962</v>
      </c>
      <c r="T2892" s="19">
        <f t="shared" si="188"/>
        <v>41860.125</v>
      </c>
      <c r="U2892">
        <f t="shared" si="184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5"/>
        <v>3</v>
      </c>
      <c r="P2893">
        <f t="shared" si="186"/>
        <v>27.3</v>
      </c>
      <c r="Q2893" s="13" t="s">
        <v>8315</v>
      </c>
      <c r="R2893" t="s">
        <v>8316</v>
      </c>
      <c r="S2893" s="19">
        <f t="shared" si="187"/>
        <v>42415.883425925931</v>
      </c>
      <c r="T2893" s="19">
        <f t="shared" si="188"/>
        <v>42475.84175925926</v>
      </c>
      <c r="U2893">
        <f t="shared" si="184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5"/>
        <v>9</v>
      </c>
      <c r="P2894">
        <f t="shared" si="186"/>
        <v>29.41</v>
      </c>
      <c r="Q2894" s="13" t="s">
        <v>8315</v>
      </c>
      <c r="R2894" t="s">
        <v>8316</v>
      </c>
      <c r="S2894" s="19">
        <f t="shared" si="187"/>
        <v>41869.714166666665</v>
      </c>
      <c r="T2894" s="19">
        <f t="shared" si="188"/>
        <v>41876.875</v>
      </c>
      <c r="U2894">
        <f t="shared" si="184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5"/>
        <v>1</v>
      </c>
      <c r="P2895">
        <f t="shared" si="186"/>
        <v>12.5</v>
      </c>
      <c r="Q2895" s="13" t="s">
        <v>8315</v>
      </c>
      <c r="R2895" t="s">
        <v>8316</v>
      </c>
      <c r="S2895" s="19">
        <f t="shared" si="187"/>
        <v>41953.773090277777</v>
      </c>
      <c r="T2895" s="19">
        <f t="shared" si="188"/>
        <v>42013.083333333328</v>
      </c>
      <c r="U2895">
        <f t="shared" si="184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5"/>
        <v>0</v>
      </c>
      <c r="P2896">
        <f t="shared" si="186"/>
        <v>0</v>
      </c>
      <c r="Q2896" s="13" t="s">
        <v>8315</v>
      </c>
      <c r="R2896" t="s">
        <v>8316</v>
      </c>
      <c r="S2896" s="19">
        <f t="shared" si="187"/>
        <v>42037.986284722225</v>
      </c>
      <c r="T2896" s="19">
        <f t="shared" si="188"/>
        <v>42097.944618055553</v>
      </c>
      <c r="U2896">
        <f t="shared" si="184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5"/>
        <v>5</v>
      </c>
      <c r="P2897">
        <f t="shared" si="186"/>
        <v>5.75</v>
      </c>
      <c r="Q2897" s="13" t="s">
        <v>8315</v>
      </c>
      <c r="R2897" t="s">
        <v>8316</v>
      </c>
      <c r="S2897" s="19">
        <f t="shared" si="187"/>
        <v>41811.555462962962</v>
      </c>
      <c r="T2897" s="19">
        <f t="shared" si="188"/>
        <v>41812.875</v>
      </c>
      <c r="U2897">
        <f t="shared" si="184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5"/>
        <v>21</v>
      </c>
      <c r="P2898">
        <f t="shared" si="186"/>
        <v>52.08</v>
      </c>
      <c r="Q2898" s="13" t="s">
        <v>8315</v>
      </c>
      <c r="R2898" t="s">
        <v>8316</v>
      </c>
      <c r="S2898" s="19">
        <f t="shared" si="187"/>
        <v>42701.908807870372</v>
      </c>
      <c r="T2898" s="19">
        <f t="shared" si="188"/>
        <v>42716.25</v>
      </c>
      <c r="U2898">
        <f t="shared" si="184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5"/>
        <v>5</v>
      </c>
      <c r="P2899">
        <f t="shared" si="186"/>
        <v>183.33</v>
      </c>
      <c r="Q2899" s="13" t="s">
        <v>8315</v>
      </c>
      <c r="R2899" t="s">
        <v>8316</v>
      </c>
      <c r="S2899" s="19">
        <f t="shared" si="187"/>
        <v>42258.646504629629</v>
      </c>
      <c r="T2899" s="19">
        <f t="shared" si="188"/>
        <v>42288.645196759258</v>
      </c>
      <c r="U2899">
        <f t="shared" si="184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5"/>
        <v>4</v>
      </c>
      <c r="P2900">
        <f t="shared" si="186"/>
        <v>26.33</v>
      </c>
      <c r="Q2900" s="13" t="s">
        <v>8315</v>
      </c>
      <c r="R2900" t="s">
        <v>8316</v>
      </c>
      <c r="S2900" s="19">
        <f t="shared" si="187"/>
        <v>42278.664965277778</v>
      </c>
      <c r="T2900" s="19">
        <f t="shared" si="188"/>
        <v>42308.664965277778</v>
      </c>
      <c r="U2900">
        <f t="shared" si="184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5"/>
        <v>0</v>
      </c>
      <c r="P2901">
        <f t="shared" si="186"/>
        <v>0</v>
      </c>
      <c r="Q2901" s="13" t="s">
        <v>8315</v>
      </c>
      <c r="R2901" t="s">
        <v>8316</v>
      </c>
      <c r="S2901" s="19">
        <f t="shared" si="187"/>
        <v>42515.078217592592</v>
      </c>
      <c r="T2901" s="19">
        <f t="shared" si="188"/>
        <v>42575.078217592592</v>
      </c>
      <c r="U2901">
        <f t="shared" si="184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5"/>
        <v>62</v>
      </c>
      <c r="P2902">
        <f t="shared" si="186"/>
        <v>486.43</v>
      </c>
      <c r="Q2902" s="13" t="s">
        <v>8315</v>
      </c>
      <c r="R2902" t="s">
        <v>8316</v>
      </c>
      <c r="S2902" s="19">
        <f t="shared" si="187"/>
        <v>41830.234166666669</v>
      </c>
      <c r="T2902" s="19">
        <f t="shared" si="188"/>
        <v>41860.234166666669</v>
      </c>
      <c r="U2902">
        <f t="shared" si="184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5"/>
        <v>1</v>
      </c>
      <c r="P2903">
        <f t="shared" si="186"/>
        <v>3</v>
      </c>
      <c r="Q2903" s="13" t="s">
        <v>8315</v>
      </c>
      <c r="R2903" t="s">
        <v>8316</v>
      </c>
      <c r="S2903" s="19">
        <f t="shared" si="187"/>
        <v>41982.904386574075</v>
      </c>
      <c r="T2903" s="19">
        <f t="shared" si="188"/>
        <v>42042.904386574075</v>
      </c>
      <c r="U2903">
        <f t="shared" si="184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5"/>
        <v>0</v>
      </c>
      <c r="P2904">
        <f t="shared" si="186"/>
        <v>25</v>
      </c>
      <c r="Q2904" s="13" t="s">
        <v>8315</v>
      </c>
      <c r="R2904" t="s">
        <v>8316</v>
      </c>
      <c r="S2904" s="19">
        <f t="shared" si="187"/>
        <v>42210.439768518518</v>
      </c>
      <c r="T2904" s="19">
        <f t="shared" si="188"/>
        <v>42240.439768518518</v>
      </c>
      <c r="U2904">
        <f t="shared" si="184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5"/>
        <v>1</v>
      </c>
      <c r="P2905">
        <f t="shared" si="186"/>
        <v>9.75</v>
      </c>
      <c r="Q2905" s="13" t="s">
        <v>8315</v>
      </c>
      <c r="R2905" t="s">
        <v>8316</v>
      </c>
      <c r="S2905" s="19">
        <f t="shared" si="187"/>
        <v>42196.166874999995</v>
      </c>
      <c r="T2905" s="19">
        <f t="shared" si="188"/>
        <v>42256.166874999995</v>
      </c>
      <c r="U2905">
        <f t="shared" si="184"/>
        <v>2015</v>
      </c>
    </row>
    <row r="2906" spans="1:21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5"/>
        <v>5</v>
      </c>
      <c r="P2906">
        <f t="shared" si="186"/>
        <v>18.75</v>
      </c>
      <c r="Q2906" s="13" t="s">
        <v>8315</v>
      </c>
      <c r="R2906" t="s">
        <v>8316</v>
      </c>
      <c r="S2906" s="19">
        <f t="shared" si="187"/>
        <v>41940.967951388891</v>
      </c>
      <c r="T2906" s="19">
        <f t="shared" si="188"/>
        <v>41952.5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5"/>
        <v>18</v>
      </c>
      <c r="P2907">
        <f t="shared" si="186"/>
        <v>36.590000000000003</v>
      </c>
      <c r="Q2907" s="13" t="s">
        <v>8315</v>
      </c>
      <c r="R2907" t="s">
        <v>8316</v>
      </c>
      <c r="S2907" s="19">
        <f t="shared" si="187"/>
        <v>42606.056863425925</v>
      </c>
      <c r="T2907" s="19">
        <f t="shared" si="188"/>
        <v>42620.056863425925</v>
      </c>
      <c r="U2907">
        <f t="shared" ref="U2907:U2911" si="189">YEAR(S2907)</f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5"/>
        <v>9</v>
      </c>
      <c r="P2908">
        <f t="shared" si="186"/>
        <v>80.709999999999994</v>
      </c>
      <c r="Q2908" s="13" t="s">
        <v>8315</v>
      </c>
      <c r="R2908" t="s">
        <v>8316</v>
      </c>
      <c r="S2908" s="19">
        <f t="shared" si="187"/>
        <v>42199.648912037039</v>
      </c>
      <c r="T2908" s="19">
        <f t="shared" si="188"/>
        <v>42217.041666666672</v>
      </c>
      <c r="U2908">
        <f t="shared" si="18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5"/>
        <v>0</v>
      </c>
      <c r="P2909">
        <f t="shared" si="186"/>
        <v>1</v>
      </c>
      <c r="Q2909" s="13" t="s">
        <v>8315</v>
      </c>
      <c r="R2909" t="s">
        <v>8316</v>
      </c>
      <c r="S2909" s="19">
        <f t="shared" si="187"/>
        <v>42444.877743055549</v>
      </c>
      <c r="T2909" s="19">
        <f t="shared" si="188"/>
        <v>42504.877743055549</v>
      </c>
      <c r="U2909">
        <f t="shared" si="18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5"/>
        <v>3</v>
      </c>
      <c r="P2910">
        <f t="shared" si="186"/>
        <v>52.8</v>
      </c>
      <c r="Q2910" s="13" t="s">
        <v>8315</v>
      </c>
      <c r="R2910" t="s">
        <v>8316</v>
      </c>
      <c r="S2910" s="19">
        <f t="shared" si="187"/>
        <v>42499.731701388882</v>
      </c>
      <c r="T2910" s="19">
        <f t="shared" si="188"/>
        <v>42529.731701388882</v>
      </c>
      <c r="U2910">
        <f t="shared" si="18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5"/>
        <v>0</v>
      </c>
      <c r="P2911">
        <f t="shared" si="186"/>
        <v>20</v>
      </c>
      <c r="Q2911" s="13" t="s">
        <v>8315</v>
      </c>
      <c r="R2911" t="s">
        <v>8316</v>
      </c>
      <c r="S2911" s="19">
        <f t="shared" si="187"/>
        <v>41929.266215277778</v>
      </c>
      <c r="T2911" s="19">
        <f t="shared" si="188"/>
        <v>41968.823611111111</v>
      </c>
      <c r="U2911">
        <f t="shared" si="189"/>
        <v>2014</v>
      </c>
    </row>
    <row r="2912" spans="1:21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5"/>
        <v>0</v>
      </c>
      <c r="P2912">
        <f t="shared" si="186"/>
        <v>1</v>
      </c>
      <c r="Q2912" s="13" t="s">
        <v>8315</v>
      </c>
      <c r="R2912" t="s">
        <v>8316</v>
      </c>
      <c r="S2912" s="19">
        <f t="shared" si="187"/>
        <v>42107.841284722221</v>
      </c>
      <c r="T2912" s="19">
        <f t="shared" si="188"/>
        <v>42167.841284722221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5"/>
        <v>37</v>
      </c>
      <c r="P2913">
        <f t="shared" si="186"/>
        <v>46.93</v>
      </c>
      <c r="Q2913" s="13" t="s">
        <v>8315</v>
      </c>
      <c r="R2913" t="s">
        <v>8316</v>
      </c>
      <c r="S2913" s="19">
        <f t="shared" si="187"/>
        <v>42142.768819444449</v>
      </c>
      <c r="T2913" s="19">
        <f t="shared" si="188"/>
        <v>42182.768819444449</v>
      </c>
      <c r="U2913">
        <f t="shared" ref="U2913:U2915" si="190">YEAR(S2913)</f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5"/>
        <v>14</v>
      </c>
      <c r="P2914">
        <f t="shared" si="186"/>
        <v>78.08</v>
      </c>
      <c r="Q2914" s="13" t="s">
        <v>8315</v>
      </c>
      <c r="R2914" t="s">
        <v>8316</v>
      </c>
      <c r="S2914" s="19">
        <f t="shared" si="187"/>
        <v>42354.131643518514</v>
      </c>
      <c r="T2914" s="19">
        <f t="shared" si="188"/>
        <v>42384.131643518514</v>
      </c>
      <c r="U2914">
        <f t="shared" si="190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5"/>
        <v>0</v>
      </c>
      <c r="P2915">
        <f t="shared" si="186"/>
        <v>1</v>
      </c>
      <c r="Q2915" s="13" t="s">
        <v>8315</v>
      </c>
      <c r="R2915" t="s">
        <v>8316</v>
      </c>
      <c r="S2915" s="19">
        <f t="shared" si="187"/>
        <v>41828.922905092593</v>
      </c>
      <c r="T2915" s="19">
        <f t="shared" si="188"/>
        <v>41888.922905092593</v>
      </c>
      <c r="U2915">
        <f t="shared" si="190"/>
        <v>2014</v>
      </c>
    </row>
    <row r="2916" spans="1:21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5"/>
        <v>0</v>
      </c>
      <c r="P2916">
        <f t="shared" si="186"/>
        <v>1</v>
      </c>
      <c r="Q2916" s="13" t="s">
        <v>8315</v>
      </c>
      <c r="R2916" t="s">
        <v>8316</v>
      </c>
      <c r="S2916" s="19">
        <f t="shared" si="187"/>
        <v>42017.907337962963</v>
      </c>
      <c r="T2916" s="19">
        <f t="shared" si="188"/>
        <v>42077.865671296298</v>
      </c>
    </row>
    <row r="2917" spans="1:21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5"/>
        <v>61</v>
      </c>
      <c r="P2917">
        <f t="shared" si="186"/>
        <v>203.67</v>
      </c>
      <c r="Q2917" s="13" t="s">
        <v>8315</v>
      </c>
      <c r="R2917" t="s">
        <v>8316</v>
      </c>
      <c r="S2917" s="19">
        <f t="shared" si="187"/>
        <v>42415.398032407407</v>
      </c>
      <c r="T2917" s="19">
        <f t="shared" si="188"/>
        <v>42445.356365740736</v>
      </c>
    </row>
    <row r="2918" spans="1:21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5"/>
        <v>8</v>
      </c>
      <c r="P2918">
        <f t="shared" si="186"/>
        <v>20.71</v>
      </c>
      <c r="Q2918" s="13" t="s">
        <v>8315</v>
      </c>
      <c r="R2918" t="s">
        <v>8316</v>
      </c>
      <c r="S2918" s="19">
        <f t="shared" si="187"/>
        <v>41755.476724537039</v>
      </c>
      <c r="T2918" s="19">
        <f t="shared" si="188"/>
        <v>41778.476724537039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5"/>
        <v>22</v>
      </c>
      <c r="P2919">
        <f t="shared" si="186"/>
        <v>48.56</v>
      </c>
      <c r="Q2919" s="13" t="s">
        <v>8315</v>
      </c>
      <c r="R2919" t="s">
        <v>8316</v>
      </c>
      <c r="S2919" s="19">
        <f t="shared" si="187"/>
        <v>42245.234340277777</v>
      </c>
      <c r="T2919" s="19">
        <f t="shared" si="188"/>
        <v>42263.234340277777</v>
      </c>
      <c r="U2919">
        <f t="shared" ref="U2919:U2921" si="191">YEAR(S2919)</f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5"/>
        <v>27</v>
      </c>
      <c r="P2920">
        <f t="shared" si="186"/>
        <v>68.099999999999994</v>
      </c>
      <c r="Q2920" s="13" t="s">
        <v>8315</v>
      </c>
      <c r="R2920" t="s">
        <v>8316</v>
      </c>
      <c r="S2920" s="19">
        <f t="shared" si="187"/>
        <v>42278.629710648151</v>
      </c>
      <c r="T2920" s="19">
        <f t="shared" si="188"/>
        <v>42306.629710648151</v>
      </c>
      <c r="U2920">
        <f t="shared" si="191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5"/>
        <v>9</v>
      </c>
      <c r="P2921">
        <f t="shared" si="186"/>
        <v>8.5</v>
      </c>
      <c r="Q2921" s="13" t="s">
        <v>8315</v>
      </c>
      <c r="R2921" t="s">
        <v>8316</v>
      </c>
      <c r="S2921" s="19">
        <f t="shared" si="187"/>
        <v>41826.61954861111</v>
      </c>
      <c r="T2921" s="19">
        <f t="shared" si="188"/>
        <v>41856.61954861111</v>
      </c>
      <c r="U2921">
        <f t="shared" si="191"/>
        <v>2014</v>
      </c>
    </row>
    <row r="2922" spans="1:21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5"/>
        <v>27</v>
      </c>
      <c r="P2922">
        <f t="shared" si="186"/>
        <v>51.62</v>
      </c>
      <c r="Q2922" s="13" t="s">
        <v>8315</v>
      </c>
      <c r="R2922" t="s">
        <v>8316</v>
      </c>
      <c r="S2922" s="19">
        <f t="shared" si="187"/>
        <v>42058.792476851857</v>
      </c>
      <c r="T2922" s="19">
        <f t="shared" si="188"/>
        <v>42088.750810185185</v>
      </c>
    </row>
    <row r="2923" spans="1:21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5"/>
        <v>129</v>
      </c>
      <c r="P2923">
        <f t="shared" si="186"/>
        <v>43</v>
      </c>
      <c r="Q2923" s="13" t="s">
        <v>8315</v>
      </c>
      <c r="R2923" t="s">
        <v>8357</v>
      </c>
      <c r="S2923" s="19">
        <f t="shared" si="187"/>
        <v>41877.886620370373</v>
      </c>
      <c r="T2923" s="19">
        <f t="shared" si="188"/>
        <v>41907.886620370373</v>
      </c>
    </row>
    <row r="2924" spans="1:21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5"/>
        <v>100</v>
      </c>
      <c r="P2924">
        <f t="shared" si="186"/>
        <v>83.33</v>
      </c>
      <c r="Q2924" s="13" t="s">
        <v>8315</v>
      </c>
      <c r="R2924" t="s">
        <v>8357</v>
      </c>
      <c r="S2924" s="19">
        <f t="shared" si="187"/>
        <v>42097.874155092592</v>
      </c>
      <c r="T2924" s="19">
        <f t="shared" si="188"/>
        <v>42142.874155092592</v>
      </c>
    </row>
    <row r="2925" spans="1:21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5"/>
        <v>100</v>
      </c>
      <c r="P2925">
        <f t="shared" si="186"/>
        <v>30</v>
      </c>
      <c r="Q2925" s="13" t="s">
        <v>8315</v>
      </c>
      <c r="R2925" t="s">
        <v>8357</v>
      </c>
      <c r="S2925" s="19">
        <f t="shared" si="187"/>
        <v>42013.15253472222</v>
      </c>
      <c r="T2925" s="19">
        <f t="shared" si="188"/>
        <v>42028.125</v>
      </c>
    </row>
    <row r="2926" spans="1:21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5"/>
        <v>103</v>
      </c>
      <c r="P2926">
        <f t="shared" si="186"/>
        <v>175.51</v>
      </c>
      <c r="Q2926" s="13" t="s">
        <v>8315</v>
      </c>
      <c r="R2926" t="s">
        <v>8357</v>
      </c>
      <c r="S2926" s="19">
        <f t="shared" si="187"/>
        <v>42103.556828703702</v>
      </c>
      <c r="T2926" s="19">
        <f t="shared" si="188"/>
        <v>42133.165972222225</v>
      </c>
    </row>
    <row r="2927" spans="1:21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5"/>
        <v>102</v>
      </c>
      <c r="P2927">
        <f t="shared" si="186"/>
        <v>231.66</v>
      </c>
      <c r="Q2927" s="13" t="s">
        <v>8315</v>
      </c>
      <c r="R2927" t="s">
        <v>8357</v>
      </c>
      <c r="S2927" s="19">
        <f t="shared" si="187"/>
        <v>41863.584120370368</v>
      </c>
      <c r="T2927" s="19">
        <f t="shared" si="188"/>
        <v>41893.584120370368</v>
      </c>
    </row>
    <row r="2928" spans="1:21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5"/>
        <v>125</v>
      </c>
      <c r="P2928">
        <f t="shared" si="186"/>
        <v>75</v>
      </c>
      <c r="Q2928" s="13" t="s">
        <v>8315</v>
      </c>
      <c r="R2928" t="s">
        <v>8357</v>
      </c>
      <c r="S2928" s="19">
        <f t="shared" si="187"/>
        <v>42044.765960648147</v>
      </c>
      <c r="T2928" s="19">
        <f t="shared" si="188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5"/>
        <v>131</v>
      </c>
      <c r="P2929">
        <f t="shared" si="186"/>
        <v>112.14</v>
      </c>
      <c r="Q2929" s="13" t="s">
        <v>8315</v>
      </c>
      <c r="R2929" t="s">
        <v>8357</v>
      </c>
      <c r="S2929" s="19">
        <f t="shared" si="187"/>
        <v>41806.669317129628</v>
      </c>
      <c r="T2929" s="19">
        <f t="shared" si="188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5"/>
        <v>100</v>
      </c>
      <c r="P2930">
        <f t="shared" si="186"/>
        <v>41.67</v>
      </c>
      <c r="Q2930" s="13" t="s">
        <v>8315</v>
      </c>
      <c r="R2930" t="s">
        <v>8357</v>
      </c>
      <c r="S2930" s="19">
        <f t="shared" si="187"/>
        <v>42403.998217592598</v>
      </c>
      <c r="T2930" s="19">
        <f t="shared" si="188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5"/>
        <v>102</v>
      </c>
      <c r="P2931">
        <f t="shared" si="186"/>
        <v>255.17</v>
      </c>
      <c r="Q2931" s="13" t="s">
        <v>8315</v>
      </c>
      <c r="R2931" t="s">
        <v>8357</v>
      </c>
      <c r="S2931" s="19">
        <f t="shared" si="187"/>
        <v>41754.564328703702</v>
      </c>
      <c r="T2931" s="19">
        <f t="shared" si="188"/>
        <v>41784.564328703702</v>
      </c>
    </row>
    <row r="2932" spans="1:20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5"/>
        <v>101</v>
      </c>
      <c r="P2932">
        <f t="shared" si="186"/>
        <v>162.77000000000001</v>
      </c>
      <c r="Q2932" s="13" t="s">
        <v>8315</v>
      </c>
      <c r="R2932" t="s">
        <v>8357</v>
      </c>
      <c r="S2932" s="19">
        <f t="shared" si="187"/>
        <v>42101.584074074075</v>
      </c>
      <c r="T2932" s="19">
        <f t="shared" si="188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5"/>
        <v>106</v>
      </c>
      <c r="P2933">
        <f t="shared" si="186"/>
        <v>88.33</v>
      </c>
      <c r="Q2933" s="13" t="s">
        <v>8315</v>
      </c>
      <c r="R2933" t="s">
        <v>8357</v>
      </c>
      <c r="S2933" s="19">
        <f t="shared" si="187"/>
        <v>41872.291238425925</v>
      </c>
      <c r="T2933" s="19">
        <f t="shared" si="188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5"/>
        <v>105</v>
      </c>
      <c r="P2934">
        <f t="shared" si="186"/>
        <v>85.74</v>
      </c>
      <c r="Q2934" s="13" t="s">
        <v>8315</v>
      </c>
      <c r="R2934" t="s">
        <v>8357</v>
      </c>
      <c r="S2934" s="19">
        <f t="shared" si="187"/>
        <v>42025.164780092593</v>
      </c>
      <c r="T2934" s="19">
        <f t="shared" si="188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5"/>
        <v>103</v>
      </c>
      <c r="P2935">
        <f t="shared" si="186"/>
        <v>47.57</v>
      </c>
      <c r="Q2935" s="13" t="s">
        <v>8315</v>
      </c>
      <c r="R2935" t="s">
        <v>8357</v>
      </c>
      <c r="S2935" s="19">
        <f t="shared" si="187"/>
        <v>42495.956631944442</v>
      </c>
      <c r="T2935" s="19">
        <f t="shared" si="188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5"/>
        <v>108</v>
      </c>
      <c r="P2936">
        <f t="shared" si="186"/>
        <v>72.97</v>
      </c>
      <c r="Q2936" s="13" t="s">
        <v>8315</v>
      </c>
      <c r="R2936" t="s">
        <v>8357</v>
      </c>
      <c r="S2936" s="19">
        <f t="shared" si="187"/>
        <v>41775.636157407411</v>
      </c>
      <c r="T2936" s="19">
        <f t="shared" si="188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5"/>
        <v>101</v>
      </c>
      <c r="P2937">
        <f t="shared" si="186"/>
        <v>90.54</v>
      </c>
      <c r="Q2937" s="13" t="s">
        <v>8315</v>
      </c>
      <c r="R2937" t="s">
        <v>8357</v>
      </c>
      <c r="S2937" s="19">
        <f t="shared" si="187"/>
        <v>42553.583425925928</v>
      </c>
      <c r="T2937" s="19">
        <f t="shared" si="188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5"/>
        <v>128</v>
      </c>
      <c r="P2938">
        <f t="shared" si="186"/>
        <v>37.65</v>
      </c>
      <c r="Q2938" s="13" t="s">
        <v>8315</v>
      </c>
      <c r="R2938" t="s">
        <v>8357</v>
      </c>
      <c r="S2938" s="19">
        <f t="shared" si="187"/>
        <v>41912.650729166664</v>
      </c>
      <c r="T2938" s="19">
        <f t="shared" si="188"/>
        <v>41925.207638888889</v>
      </c>
    </row>
    <row r="2939" spans="1:20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5"/>
        <v>133</v>
      </c>
      <c r="P2939">
        <f t="shared" si="186"/>
        <v>36.36</v>
      </c>
      <c r="Q2939" s="13" t="s">
        <v>8315</v>
      </c>
      <c r="R2939" t="s">
        <v>8357</v>
      </c>
      <c r="S2939" s="19">
        <f t="shared" si="187"/>
        <v>41803.457326388889</v>
      </c>
      <c r="T2939" s="19">
        <f t="shared" si="188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5"/>
        <v>101</v>
      </c>
      <c r="P2940">
        <f t="shared" si="186"/>
        <v>126.72</v>
      </c>
      <c r="Q2940" s="13" t="s">
        <v>8315</v>
      </c>
      <c r="R2940" t="s">
        <v>8357</v>
      </c>
      <c r="S2940" s="19">
        <f t="shared" si="187"/>
        <v>42004.703865740739</v>
      </c>
      <c r="T2940" s="19">
        <f t="shared" si="188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5"/>
        <v>103</v>
      </c>
      <c r="P2941">
        <f t="shared" si="186"/>
        <v>329.2</v>
      </c>
      <c r="Q2941" s="13" t="s">
        <v>8315</v>
      </c>
      <c r="R2941" t="s">
        <v>8357</v>
      </c>
      <c r="S2941" s="19">
        <f t="shared" si="187"/>
        <v>41845.809166666666</v>
      </c>
      <c r="T2941" s="19">
        <f t="shared" si="188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5"/>
        <v>107</v>
      </c>
      <c r="P2942">
        <f t="shared" si="186"/>
        <v>81.239999999999995</v>
      </c>
      <c r="Q2942" s="13" t="s">
        <v>8315</v>
      </c>
      <c r="R2942" t="s">
        <v>8357</v>
      </c>
      <c r="S2942" s="19">
        <f t="shared" si="187"/>
        <v>41982.773356481484</v>
      </c>
      <c r="T2942" s="19">
        <f t="shared" si="188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5"/>
        <v>0</v>
      </c>
      <c r="P2943">
        <f t="shared" si="186"/>
        <v>1</v>
      </c>
      <c r="Q2943" s="13" t="s">
        <v>8315</v>
      </c>
      <c r="R2943" t="s">
        <v>8355</v>
      </c>
      <c r="S2943" s="19">
        <f t="shared" si="187"/>
        <v>42034.960127314815</v>
      </c>
      <c r="T2943" s="19">
        <f t="shared" si="188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5"/>
        <v>20</v>
      </c>
      <c r="P2944">
        <f t="shared" si="186"/>
        <v>202.23</v>
      </c>
      <c r="Q2944" s="13" t="s">
        <v>8315</v>
      </c>
      <c r="R2944" t="s">
        <v>8355</v>
      </c>
      <c r="S2944" s="19">
        <f t="shared" si="187"/>
        <v>42334.803923611107</v>
      </c>
      <c r="T2944" s="19">
        <f t="shared" si="188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5"/>
        <v>0</v>
      </c>
      <c r="P2945">
        <f t="shared" si="186"/>
        <v>0</v>
      </c>
      <c r="Q2945" s="13" t="s">
        <v>8315</v>
      </c>
      <c r="R2945" t="s">
        <v>8355</v>
      </c>
      <c r="S2945" s="19">
        <f t="shared" si="187"/>
        <v>42077.129398148143</v>
      </c>
      <c r="T2945" s="19">
        <f t="shared" si="188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92">ROUND(E2946/D2946*100,0)</f>
        <v>1</v>
      </c>
      <c r="P2946">
        <f t="shared" ref="P2946:P3009" si="193">IFERROR(ROUND(E2946/L2946,2),0)</f>
        <v>100</v>
      </c>
      <c r="Q2946" s="13" t="s">
        <v>8315</v>
      </c>
      <c r="R2946" t="s">
        <v>8355</v>
      </c>
      <c r="S2946" s="19">
        <f t="shared" si="187"/>
        <v>42132.9143287037</v>
      </c>
      <c r="T2946" s="19">
        <f t="shared" si="188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92"/>
        <v>0</v>
      </c>
      <c r="P2947">
        <f t="shared" si="193"/>
        <v>0</v>
      </c>
      <c r="Q2947" s="13" t="s">
        <v>8315</v>
      </c>
      <c r="R2947" t="s">
        <v>8355</v>
      </c>
      <c r="S2947" s="19">
        <f t="shared" ref="S2947:S3010" si="194">(((J2947/60)/60)/24)+DATE(1970,1,1)</f>
        <v>42118.139583333337</v>
      </c>
      <c r="T2947" s="19">
        <f t="shared" ref="T2947:T3010" si="195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92"/>
        <v>0</v>
      </c>
      <c r="P2948">
        <f t="shared" si="193"/>
        <v>1</v>
      </c>
      <c r="Q2948" s="13" t="s">
        <v>8315</v>
      </c>
      <c r="R2948" t="s">
        <v>8355</v>
      </c>
      <c r="S2948" s="19">
        <f t="shared" si="194"/>
        <v>42567.531157407408</v>
      </c>
      <c r="T2948" s="19">
        <f t="shared" si="195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92"/>
        <v>4</v>
      </c>
      <c r="P2949">
        <f t="shared" si="193"/>
        <v>82.46</v>
      </c>
      <c r="Q2949" s="13" t="s">
        <v>8315</v>
      </c>
      <c r="R2949" t="s">
        <v>8355</v>
      </c>
      <c r="S2949" s="19">
        <f t="shared" si="194"/>
        <v>42649.562118055561</v>
      </c>
      <c r="T2949" s="19">
        <f t="shared" si="195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92"/>
        <v>0</v>
      </c>
      <c r="P2950">
        <f t="shared" si="193"/>
        <v>2.67</v>
      </c>
      <c r="Q2950" s="13" t="s">
        <v>8315</v>
      </c>
      <c r="R2950" t="s">
        <v>8355</v>
      </c>
      <c r="S2950" s="19">
        <f t="shared" si="194"/>
        <v>42097.649224537032</v>
      </c>
      <c r="T2950" s="19">
        <f t="shared" si="195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92"/>
        <v>3</v>
      </c>
      <c r="P2951">
        <f t="shared" si="193"/>
        <v>12.5</v>
      </c>
      <c r="Q2951" s="13" t="s">
        <v>8315</v>
      </c>
      <c r="R2951" t="s">
        <v>8355</v>
      </c>
      <c r="S2951" s="19">
        <f t="shared" si="194"/>
        <v>42297.823113425926</v>
      </c>
      <c r="T2951" s="19">
        <f t="shared" si="195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92"/>
        <v>0</v>
      </c>
      <c r="P2952">
        <f t="shared" si="193"/>
        <v>0</v>
      </c>
      <c r="Q2952" s="13" t="s">
        <v>8315</v>
      </c>
      <c r="R2952" t="s">
        <v>8355</v>
      </c>
      <c r="S2952" s="19">
        <f t="shared" si="194"/>
        <v>42362.36518518519</v>
      </c>
      <c r="T2952" s="19">
        <f t="shared" si="195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92"/>
        <v>2</v>
      </c>
      <c r="P2953">
        <f t="shared" si="193"/>
        <v>18.899999999999999</v>
      </c>
      <c r="Q2953" s="13" t="s">
        <v>8315</v>
      </c>
      <c r="R2953" t="s">
        <v>8355</v>
      </c>
      <c r="S2953" s="19">
        <f t="shared" si="194"/>
        <v>41872.802928240737</v>
      </c>
      <c r="T2953" s="19">
        <f t="shared" si="195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92"/>
        <v>8</v>
      </c>
      <c r="P2954">
        <f t="shared" si="193"/>
        <v>200.63</v>
      </c>
      <c r="Q2954" s="13" t="s">
        <v>8315</v>
      </c>
      <c r="R2954" t="s">
        <v>8355</v>
      </c>
      <c r="S2954" s="19">
        <f t="shared" si="194"/>
        <v>42628.690266203703</v>
      </c>
      <c r="T2954" s="19">
        <f t="shared" si="195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92"/>
        <v>0</v>
      </c>
      <c r="P2955">
        <f t="shared" si="193"/>
        <v>201.67</v>
      </c>
      <c r="Q2955" s="13" t="s">
        <v>8315</v>
      </c>
      <c r="R2955" t="s">
        <v>8355</v>
      </c>
      <c r="S2955" s="19">
        <f t="shared" si="194"/>
        <v>42255.791909722218</v>
      </c>
      <c r="T2955" s="19">
        <f t="shared" si="195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92"/>
        <v>0</v>
      </c>
      <c r="P2956">
        <f t="shared" si="193"/>
        <v>0</v>
      </c>
      <c r="Q2956" s="13" t="s">
        <v>8315</v>
      </c>
      <c r="R2956" t="s">
        <v>8355</v>
      </c>
      <c r="S2956" s="19">
        <f t="shared" si="194"/>
        <v>42790.583368055552</v>
      </c>
      <c r="T2956" s="19">
        <f t="shared" si="195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92"/>
        <v>60</v>
      </c>
      <c r="P2957">
        <f t="shared" si="193"/>
        <v>65</v>
      </c>
      <c r="Q2957" s="13" t="s">
        <v>8315</v>
      </c>
      <c r="R2957" t="s">
        <v>8355</v>
      </c>
      <c r="S2957" s="19">
        <f t="shared" si="194"/>
        <v>42141.741307870368</v>
      </c>
      <c r="T2957" s="19">
        <f t="shared" si="195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92"/>
        <v>17</v>
      </c>
      <c r="P2958">
        <f t="shared" si="193"/>
        <v>66.099999999999994</v>
      </c>
      <c r="Q2958" s="13" t="s">
        <v>8315</v>
      </c>
      <c r="R2958" t="s">
        <v>8355</v>
      </c>
      <c r="S2958" s="19">
        <f t="shared" si="194"/>
        <v>42464.958912037036</v>
      </c>
      <c r="T2958" s="19">
        <f t="shared" si="195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92"/>
        <v>2</v>
      </c>
      <c r="P2959">
        <f t="shared" si="193"/>
        <v>93.33</v>
      </c>
      <c r="Q2959" s="13" t="s">
        <v>8315</v>
      </c>
      <c r="R2959" t="s">
        <v>8355</v>
      </c>
      <c r="S2959" s="19">
        <f t="shared" si="194"/>
        <v>42031.011249999996</v>
      </c>
      <c r="T2959" s="19">
        <f t="shared" si="195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92"/>
        <v>0</v>
      </c>
      <c r="P2960">
        <f t="shared" si="193"/>
        <v>0</v>
      </c>
      <c r="Q2960" s="13" t="s">
        <v>8315</v>
      </c>
      <c r="R2960" t="s">
        <v>8355</v>
      </c>
      <c r="S2960" s="19">
        <f t="shared" si="194"/>
        <v>42438.779131944444</v>
      </c>
      <c r="T2960" s="19">
        <f t="shared" si="195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92"/>
        <v>0</v>
      </c>
      <c r="P2961">
        <f t="shared" si="193"/>
        <v>0</v>
      </c>
      <c r="Q2961" s="13" t="s">
        <v>8315</v>
      </c>
      <c r="R2961" t="s">
        <v>8355</v>
      </c>
      <c r="S2961" s="19">
        <f t="shared" si="194"/>
        <v>42498.008391203708</v>
      </c>
      <c r="T2961" s="19">
        <f t="shared" si="195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92"/>
        <v>0</v>
      </c>
      <c r="P2962">
        <f t="shared" si="193"/>
        <v>0</v>
      </c>
      <c r="Q2962" s="13" t="s">
        <v>8315</v>
      </c>
      <c r="R2962" t="s">
        <v>8355</v>
      </c>
      <c r="S2962" s="19">
        <f t="shared" si="194"/>
        <v>41863.757210648146</v>
      </c>
      <c r="T2962" s="19">
        <f t="shared" si="195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92"/>
        <v>110</v>
      </c>
      <c r="P2963">
        <f t="shared" si="193"/>
        <v>50.75</v>
      </c>
      <c r="Q2963" s="13" t="s">
        <v>8315</v>
      </c>
      <c r="R2963" t="s">
        <v>8316</v>
      </c>
      <c r="S2963" s="19">
        <f t="shared" si="194"/>
        <v>42061.212488425925</v>
      </c>
      <c r="T2963" s="19">
        <f t="shared" si="195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92"/>
        <v>122</v>
      </c>
      <c r="P2964">
        <f t="shared" si="193"/>
        <v>60.9</v>
      </c>
      <c r="Q2964" s="13" t="s">
        <v>8315</v>
      </c>
      <c r="R2964" t="s">
        <v>8316</v>
      </c>
      <c r="S2964" s="19">
        <f t="shared" si="194"/>
        <v>42036.24428240741</v>
      </c>
      <c r="T2964" s="19">
        <f t="shared" si="195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92"/>
        <v>107</v>
      </c>
      <c r="P2965">
        <f t="shared" si="193"/>
        <v>109.03</v>
      </c>
      <c r="Q2965" s="13" t="s">
        <v>8315</v>
      </c>
      <c r="R2965" t="s">
        <v>8316</v>
      </c>
      <c r="S2965" s="19">
        <f t="shared" si="194"/>
        <v>42157.470185185186</v>
      </c>
      <c r="T2965" s="19">
        <f t="shared" si="195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92"/>
        <v>101</v>
      </c>
      <c r="P2966">
        <f t="shared" si="193"/>
        <v>25.69</v>
      </c>
      <c r="Q2966" s="13" t="s">
        <v>8315</v>
      </c>
      <c r="R2966" t="s">
        <v>8316</v>
      </c>
      <c r="S2966" s="19">
        <f t="shared" si="194"/>
        <v>41827.909942129627</v>
      </c>
      <c r="T2966" s="19">
        <f t="shared" si="195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92"/>
        <v>109</v>
      </c>
      <c r="P2967">
        <f t="shared" si="193"/>
        <v>41.92</v>
      </c>
      <c r="Q2967" s="13" t="s">
        <v>8315</v>
      </c>
      <c r="R2967" t="s">
        <v>8316</v>
      </c>
      <c r="S2967" s="19">
        <f t="shared" si="194"/>
        <v>42162.729548611111</v>
      </c>
      <c r="T2967" s="19">
        <f t="shared" si="195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92"/>
        <v>114</v>
      </c>
      <c r="P2968">
        <f t="shared" si="193"/>
        <v>88.77</v>
      </c>
      <c r="Q2968" s="13" t="s">
        <v>8315</v>
      </c>
      <c r="R2968" t="s">
        <v>8316</v>
      </c>
      <c r="S2968" s="19">
        <f t="shared" si="194"/>
        <v>42233.738564814819</v>
      </c>
      <c r="T2968" s="19">
        <f t="shared" si="195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92"/>
        <v>114</v>
      </c>
      <c r="P2969">
        <f t="shared" si="193"/>
        <v>80.23</v>
      </c>
      <c r="Q2969" s="13" t="s">
        <v>8315</v>
      </c>
      <c r="R2969" t="s">
        <v>8316</v>
      </c>
      <c r="S2969" s="19">
        <f t="shared" si="194"/>
        <v>42042.197824074072</v>
      </c>
      <c r="T2969" s="19">
        <f t="shared" si="195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92"/>
        <v>106</v>
      </c>
      <c r="P2970">
        <f t="shared" si="193"/>
        <v>78.94</v>
      </c>
      <c r="Q2970" s="13" t="s">
        <v>8315</v>
      </c>
      <c r="R2970" t="s">
        <v>8316</v>
      </c>
      <c r="S2970" s="19">
        <f t="shared" si="194"/>
        <v>42585.523842592593</v>
      </c>
      <c r="T2970" s="19">
        <f t="shared" si="195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92"/>
        <v>163</v>
      </c>
      <c r="P2971">
        <f t="shared" si="193"/>
        <v>95.59</v>
      </c>
      <c r="Q2971" s="13" t="s">
        <v>8315</v>
      </c>
      <c r="R2971" t="s">
        <v>8316</v>
      </c>
      <c r="S2971" s="19">
        <f t="shared" si="194"/>
        <v>42097.786493055552</v>
      </c>
      <c r="T2971" s="19">
        <f t="shared" si="195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92"/>
        <v>106</v>
      </c>
      <c r="P2972">
        <f t="shared" si="193"/>
        <v>69.89</v>
      </c>
      <c r="Q2972" s="13" t="s">
        <v>8315</v>
      </c>
      <c r="R2972" t="s">
        <v>8316</v>
      </c>
      <c r="S2972" s="19">
        <f t="shared" si="194"/>
        <v>41808.669571759259</v>
      </c>
      <c r="T2972" s="19">
        <f t="shared" si="195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92"/>
        <v>100</v>
      </c>
      <c r="P2973">
        <f t="shared" si="193"/>
        <v>74.53</v>
      </c>
      <c r="Q2973" s="13" t="s">
        <v>8315</v>
      </c>
      <c r="R2973" t="s">
        <v>8316</v>
      </c>
      <c r="S2973" s="19">
        <f t="shared" si="194"/>
        <v>41852.658310185187</v>
      </c>
      <c r="T2973" s="19">
        <f t="shared" si="195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92"/>
        <v>105</v>
      </c>
      <c r="P2974">
        <f t="shared" si="193"/>
        <v>123.94</v>
      </c>
      <c r="Q2974" s="13" t="s">
        <v>8315</v>
      </c>
      <c r="R2974" t="s">
        <v>8316</v>
      </c>
      <c r="S2974" s="19">
        <f t="shared" si="194"/>
        <v>42694.110185185185</v>
      </c>
      <c r="T2974" s="19">
        <f t="shared" si="195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92"/>
        <v>175</v>
      </c>
      <c r="P2975">
        <f t="shared" si="193"/>
        <v>264.85000000000002</v>
      </c>
      <c r="Q2975" s="13" t="s">
        <v>8315</v>
      </c>
      <c r="R2975" t="s">
        <v>8316</v>
      </c>
      <c r="S2975" s="19">
        <f t="shared" si="194"/>
        <v>42341.818379629629</v>
      </c>
      <c r="T2975" s="19">
        <f t="shared" si="195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92"/>
        <v>102</v>
      </c>
      <c r="P2976">
        <f t="shared" si="193"/>
        <v>58.62</v>
      </c>
      <c r="Q2976" s="13" t="s">
        <v>8315</v>
      </c>
      <c r="R2976" t="s">
        <v>8316</v>
      </c>
      <c r="S2976" s="19">
        <f t="shared" si="194"/>
        <v>41880.061006944445</v>
      </c>
      <c r="T2976" s="19">
        <f t="shared" si="195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92"/>
        <v>100</v>
      </c>
      <c r="P2977">
        <f t="shared" si="193"/>
        <v>70.88</v>
      </c>
      <c r="Q2977" s="13" t="s">
        <v>8315</v>
      </c>
      <c r="R2977" t="s">
        <v>8316</v>
      </c>
      <c r="S2977" s="19">
        <f t="shared" si="194"/>
        <v>41941.683865740742</v>
      </c>
      <c r="T2977" s="19">
        <f t="shared" si="195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92"/>
        <v>171</v>
      </c>
      <c r="P2978">
        <f t="shared" si="193"/>
        <v>8.57</v>
      </c>
      <c r="Q2978" s="13" t="s">
        <v>8315</v>
      </c>
      <c r="R2978" t="s">
        <v>8316</v>
      </c>
      <c r="S2978" s="19">
        <f t="shared" si="194"/>
        <v>42425.730671296296</v>
      </c>
      <c r="T2978" s="19">
        <f t="shared" si="195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92"/>
        <v>114</v>
      </c>
      <c r="P2979">
        <f t="shared" si="193"/>
        <v>113.57</v>
      </c>
      <c r="Q2979" s="13" t="s">
        <v>8315</v>
      </c>
      <c r="R2979" t="s">
        <v>8316</v>
      </c>
      <c r="S2979" s="19">
        <f t="shared" si="194"/>
        <v>42026.88118055556</v>
      </c>
      <c r="T2979" s="19">
        <f t="shared" si="195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92"/>
        <v>129</v>
      </c>
      <c r="P2980">
        <f t="shared" si="193"/>
        <v>60.69</v>
      </c>
      <c r="Q2980" s="13" t="s">
        <v>8315</v>
      </c>
      <c r="R2980" t="s">
        <v>8316</v>
      </c>
      <c r="S2980" s="19">
        <f t="shared" si="194"/>
        <v>41922.640590277777</v>
      </c>
      <c r="T2980" s="19">
        <f t="shared" si="195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92"/>
        <v>101</v>
      </c>
      <c r="P2981">
        <f t="shared" si="193"/>
        <v>110.22</v>
      </c>
      <c r="Q2981" s="13" t="s">
        <v>8315</v>
      </c>
      <c r="R2981" t="s">
        <v>8316</v>
      </c>
      <c r="S2981" s="19">
        <f t="shared" si="194"/>
        <v>41993.824340277773</v>
      </c>
      <c r="T2981" s="19">
        <f t="shared" si="195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92"/>
        <v>109</v>
      </c>
      <c r="P2982">
        <f t="shared" si="193"/>
        <v>136.46</v>
      </c>
      <c r="Q2982" s="13" t="s">
        <v>8315</v>
      </c>
      <c r="R2982" t="s">
        <v>8316</v>
      </c>
      <c r="S2982" s="19">
        <f t="shared" si="194"/>
        <v>42219.915856481486</v>
      </c>
      <c r="T2982" s="19">
        <f t="shared" si="195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92"/>
        <v>129</v>
      </c>
      <c r="P2983">
        <f t="shared" si="193"/>
        <v>53.16</v>
      </c>
      <c r="Q2983" s="13" t="s">
        <v>8315</v>
      </c>
      <c r="R2983" t="s">
        <v>8355</v>
      </c>
      <c r="S2983" s="19">
        <f t="shared" si="194"/>
        <v>42225.559675925921</v>
      </c>
      <c r="T2983" s="19">
        <f t="shared" si="195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92"/>
        <v>102</v>
      </c>
      <c r="P2984">
        <f t="shared" si="193"/>
        <v>86.49</v>
      </c>
      <c r="Q2984" s="13" t="s">
        <v>8315</v>
      </c>
      <c r="R2984" t="s">
        <v>8355</v>
      </c>
      <c r="S2984" s="19">
        <f t="shared" si="194"/>
        <v>42381.686840277776</v>
      </c>
      <c r="T2984" s="19">
        <f t="shared" si="195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92"/>
        <v>147</v>
      </c>
      <c r="P2985">
        <f t="shared" si="193"/>
        <v>155.24</v>
      </c>
      <c r="Q2985" s="13" t="s">
        <v>8315</v>
      </c>
      <c r="R2985" t="s">
        <v>8355</v>
      </c>
      <c r="S2985" s="19">
        <f t="shared" si="194"/>
        <v>41894.632361111115</v>
      </c>
      <c r="T2985" s="19">
        <f t="shared" si="195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92"/>
        <v>100</v>
      </c>
      <c r="P2986">
        <f t="shared" si="193"/>
        <v>115.08</v>
      </c>
      <c r="Q2986" s="13" t="s">
        <v>8315</v>
      </c>
      <c r="R2986" t="s">
        <v>8355</v>
      </c>
      <c r="S2986" s="19">
        <f t="shared" si="194"/>
        <v>42576.278715277775</v>
      </c>
      <c r="T2986" s="19">
        <f t="shared" si="195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92"/>
        <v>122</v>
      </c>
      <c r="P2987">
        <f t="shared" si="193"/>
        <v>109.59</v>
      </c>
      <c r="Q2987" s="13" t="s">
        <v>8315</v>
      </c>
      <c r="R2987" t="s">
        <v>8355</v>
      </c>
      <c r="S2987" s="19">
        <f t="shared" si="194"/>
        <v>42654.973703703698</v>
      </c>
      <c r="T2987" s="19">
        <f t="shared" si="195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92"/>
        <v>106</v>
      </c>
      <c r="P2988">
        <f t="shared" si="193"/>
        <v>45.21</v>
      </c>
      <c r="Q2988" s="13" t="s">
        <v>8315</v>
      </c>
      <c r="R2988" t="s">
        <v>8355</v>
      </c>
      <c r="S2988" s="19">
        <f t="shared" si="194"/>
        <v>42431.500069444446</v>
      </c>
      <c r="T2988" s="19">
        <f t="shared" si="195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92"/>
        <v>110</v>
      </c>
      <c r="P2989">
        <f t="shared" si="193"/>
        <v>104.15</v>
      </c>
      <c r="Q2989" s="13" t="s">
        <v>8315</v>
      </c>
      <c r="R2989" t="s">
        <v>8355</v>
      </c>
      <c r="S2989" s="19">
        <f t="shared" si="194"/>
        <v>42627.307303240741</v>
      </c>
      <c r="T2989" s="19">
        <f t="shared" si="195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92"/>
        <v>100</v>
      </c>
      <c r="P2990">
        <f t="shared" si="193"/>
        <v>35.71</v>
      </c>
      <c r="Q2990" s="13" t="s">
        <v>8315</v>
      </c>
      <c r="R2990" t="s">
        <v>8355</v>
      </c>
      <c r="S2990" s="19">
        <f t="shared" si="194"/>
        <v>42511.362048611118</v>
      </c>
      <c r="T2990" s="19">
        <f t="shared" si="195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92"/>
        <v>177</v>
      </c>
      <c r="P2991">
        <f t="shared" si="193"/>
        <v>97</v>
      </c>
      <c r="Q2991" s="13" t="s">
        <v>8315</v>
      </c>
      <c r="R2991" t="s">
        <v>8355</v>
      </c>
      <c r="S2991" s="19">
        <f t="shared" si="194"/>
        <v>42337.02039351852</v>
      </c>
      <c r="T2991" s="19">
        <f t="shared" si="195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92"/>
        <v>100</v>
      </c>
      <c r="P2992">
        <f t="shared" si="193"/>
        <v>370.37</v>
      </c>
      <c r="Q2992" s="13" t="s">
        <v>8315</v>
      </c>
      <c r="R2992" t="s">
        <v>8355</v>
      </c>
      <c r="S2992" s="19">
        <f t="shared" si="194"/>
        <v>42341.57430555555</v>
      </c>
      <c r="T2992" s="19">
        <f t="shared" si="195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92"/>
        <v>103</v>
      </c>
      <c r="P2993">
        <f t="shared" si="193"/>
        <v>94.41</v>
      </c>
      <c r="Q2993" s="13" t="s">
        <v>8315</v>
      </c>
      <c r="R2993" t="s">
        <v>8355</v>
      </c>
      <c r="S2993" s="19">
        <f t="shared" si="194"/>
        <v>42740.837152777778</v>
      </c>
      <c r="T2993" s="19">
        <f t="shared" si="195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92"/>
        <v>105</v>
      </c>
      <c r="P2994">
        <f t="shared" si="193"/>
        <v>48.98</v>
      </c>
      <c r="Q2994" s="13" t="s">
        <v>8315</v>
      </c>
      <c r="R2994" t="s">
        <v>8355</v>
      </c>
      <c r="S2994" s="19">
        <f t="shared" si="194"/>
        <v>42622.767476851848</v>
      </c>
      <c r="T2994" s="19">
        <f t="shared" si="195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92"/>
        <v>100</v>
      </c>
      <c r="P2995">
        <f t="shared" si="193"/>
        <v>45.59</v>
      </c>
      <c r="Q2995" s="13" t="s">
        <v>8315</v>
      </c>
      <c r="R2995" t="s">
        <v>8355</v>
      </c>
      <c r="S2995" s="19">
        <f t="shared" si="194"/>
        <v>42390.838738425926</v>
      </c>
      <c r="T2995" s="19">
        <f t="shared" si="195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92"/>
        <v>458</v>
      </c>
      <c r="P2996">
        <f t="shared" si="193"/>
        <v>23.28</v>
      </c>
      <c r="Q2996" s="13" t="s">
        <v>8315</v>
      </c>
      <c r="R2996" t="s">
        <v>8355</v>
      </c>
      <c r="S2996" s="19">
        <f t="shared" si="194"/>
        <v>41885.478842592594</v>
      </c>
      <c r="T2996" s="19">
        <f t="shared" si="195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92"/>
        <v>105</v>
      </c>
      <c r="P2997">
        <f t="shared" si="193"/>
        <v>63.23</v>
      </c>
      <c r="Q2997" s="13" t="s">
        <v>8315</v>
      </c>
      <c r="R2997" t="s">
        <v>8355</v>
      </c>
      <c r="S2997" s="19">
        <f t="shared" si="194"/>
        <v>42724.665173611109</v>
      </c>
      <c r="T2997" s="19">
        <f t="shared" si="195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92"/>
        <v>172</v>
      </c>
      <c r="P2998">
        <f t="shared" si="193"/>
        <v>153.52000000000001</v>
      </c>
      <c r="Q2998" s="13" t="s">
        <v>8315</v>
      </c>
      <c r="R2998" t="s">
        <v>8355</v>
      </c>
      <c r="S2998" s="19">
        <f t="shared" si="194"/>
        <v>42090.912500000006</v>
      </c>
      <c r="T2998" s="19">
        <f t="shared" si="195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92"/>
        <v>104</v>
      </c>
      <c r="P2999">
        <f t="shared" si="193"/>
        <v>90.2</v>
      </c>
      <c r="Q2999" s="13" t="s">
        <v>8315</v>
      </c>
      <c r="R2999" t="s">
        <v>8355</v>
      </c>
      <c r="S2999" s="19">
        <f t="shared" si="194"/>
        <v>42775.733715277776</v>
      </c>
      <c r="T2999" s="19">
        <f t="shared" si="195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92"/>
        <v>103</v>
      </c>
      <c r="P3000">
        <f t="shared" si="193"/>
        <v>118.97</v>
      </c>
      <c r="Q3000" s="13" t="s">
        <v>8315</v>
      </c>
      <c r="R3000" t="s">
        <v>8355</v>
      </c>
      <c r="S3000" s="19">
        <f t="shared" si="194"/>
        <v>41778.193622685183</v>
      </c>
      <c r="T3000" s="19">
        <f t="shared" si="195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92"/>
        <v>119</v>
      </c>
      <c r="P3001">
        <f t="shared" si="193"/>
        <v>80.25</v>
      </c>
      <c r="Q3001" s="13" t="s">
        <v>8315</v>
      </c>
      <c r="R3001" t="s">
        <v>8355</v>
      </c>
      <c r="S3001" s="19">
        <f t="shared" si="194"/>
        <v>42780.740277777775</v>
      </c>
      <c r="T3001" s="19">
        <f t="shared" si="195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92"/>
        <v>100</v>
      </c>
      <c r="P3002">
        <f t="shared" si="193"/>
        <v>62.5</v>
      </c>
      <c r="Q3002" s="13" t="s">
        <v>8315</v>
      </c>
      <c r="R3002" t="s">
        <v>8355</v>
      </c>
      <c r="S3002" s="19">
        <f t="shared" si="194"/>
        <v>42752.827199074076</v>
      </c>
      <c r="T3002" s="19">
        <f t="shared" si="195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92"/>
        <v>319</v>
      </c>
      <c r="P3003">
        <f t="shared" si="193"/>
        <v>131.38</v>
      </c>
      <c r="Q3003" s="13" t="s">
        <v>8315</v>
      </c>
      <c r="R3003" t="s">
        <v>8355</v>
      </c>
      <c r="S3003" s="19">
        <f t="shared" si="194"/>
        <v>42534.895625000005</v>
      </c>
      <c r="T3003" s="19">
        <f t="shared" si="195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92"/>
        <v>109</v>
      </c>
      <c r="P3004">
        <f t="shared" si="193"/>
        <v>73.03</v>
      </c>
      <c r="Q3004" s="13" t="s">
        <v>8315</v>
      </c>
      <c r="R3004" t="s">
        <v>8355</v>
      </c>
      <c r="S3004" s="19">
        <f t="shared" si="194"/>
        <v>41239.83625</v>
      </c>
      <c r="T3004" s="19">
        <f t="shared" si="195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92"/>
        <v>101</v>
      </c>
      <c r="P3005">
        <f t="shared" si="193"/>
        <v>178.53</v>
      </c>
      <c r="Q3005" s="13" t="s">
        <v>8315</v>
      </c>
      <c r="R3005" t="s">
        <v>8355</v>
      </c>
      <c r="S3005" s="19">
        <f t="shared" si="194"/>
        <v>42398.849259259259</v>
      </c>
      <c r="T3005" s="19">
        <f t="shared" si="195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92"/>
        <v>113</v>
      </c>
      <c r="P3006">
        <f t="shared" si="193"/>
        <v>162.91</v>
      </c>
      <c r="Q3006" s="13" t="s">
        <v>8315</v>
      </c>
      <c r="R3006" t="s">
        <v>8355</v>
      </c>
      <c r="S3006" s="19">
        <f t="shared" si="194"/>
        <v>41928.881064814814</v>
      </c>
      <c r="T3006" s="19">
        <f t="shared" si="195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92"/>
        <v>120</v>
      </c>
      <c r="P3007">
        <f t="shared" si="193"/>
        <v>108.24</v>
      </c>
      <c r="Q3007" s="13" t="s">
        <v>8315</v>
      </c>
      <c r="R3007" t="s">
        <v>8355</v>
      </c>
      <c r="S3007" s="19">
        <f t="shared" si="194"/>
        <v>41888.674826388888</v>
      </c>
      <c r="T3007" s="19">
        <f t="shared" si="195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92"/>
        <v>108</v>
      </c>
      <c r="P3008">
        <f t="shared" si="193"/>
        <v>88.87</v>
      </c>
      <c r="Q3008" s="13" t="s">
        <v>8315</v>
      </c>
      <c r="R3008" t="s">
        <v>8355</v>
      </c>
      <c r="S3008" s="19">
        <f t="shared" si="194"/>
        <v>41957.756840277783</v>
      </c>
      <c r="T3008" s="19">
        <f t="shared" si="195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92"/>
        <v>180</v>
      </c>
      <c r="P3009">
        <f t="shared" si="193"/>
        <v>54</v>
      </c>
      <c r="Q3009" s="13" t="s">
        <v>8315</v>
      </c>
      <c r="R3009" t="s">
        <v>8355</v>
      </c>
      <c r="S3009" s="19">
        <f t="shared" si="194"/>
        <v>42098.216238425928</v>
      </c>
      <c r="T3009" s="19">
        <f t="shared" si="195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96">ROUND(E3010/D3010*100,0)</f>
        <v>101</v>
      </c>
      <c r="P3010">
        <f t="shared" ref="P3010:P3073" si="197">IFERROR(ROUND(E3010/L3010,2),0)</f>
        <v>116.73</v>
      </c>
      <c r="Q3010" s="13" t="s">
        <v>8315</v>
      </c>
      <c r="R3010" t="s">
        <v>8355</v>
      </c>
      <c r="S3010" s="19">
        <f t="shared" si="194"/>
        <v>42360.212025462963</v>
      </c>
      <c r="T3010" s="19">
        <f t="shared" si="195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96"/>
        <v>120</v>
      </c>
      <c r="P3011">
        <f t="shared" si="197"/>
        <v>233.9</v>
      </c>
      <c r="Q3011" s="13" t="s">
        <v>8315</v>
      </c>
      <c r="R3011" t="s">
        <v>8355</v>
      </c>
      <c r="S3011" s="19">
        <f t="shared" ref="S3011:S3074" si="198">(((J3011/60)/60)/24)+DATE(1970,1,1)</f>
        <v>41939.569907407407</v>
      </c>
      <c r="T3011" s="19">
        <f t="shared" ref="T3011:T3074" si="199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96"/>
        <v>158</v>
      </c>
      <c r="P3012">
        <f t="shared" si="197"/>
        <v>158</v>
      </c>
      <c r="Q3012" s="13" t="s">
        <v>8315</v>
      </c>
      <c r="R3012" t="s">
        <v>8355</v>
      </c>
      <c r="S3012" s="19">
        <f t="shared" si="198"/>
        <v>41996.832395833335</v>
      </c>
      <c r="T3012" s="19">
        <f t="shared" si="199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96"/>
        <v>124</v>
      </c>
      <c r="P3013">
        <f t="shared" si="197"/>
        <v>14.84</v>
      </c>
      <c r="Q3013" s="13" t="s">
        <v>8315</v>
      </c>
      <c r="R3013" t="s">
        <v>8355</v>
      </c>
      <c r="S3013" s="19">
        <f t="shared" si="198"/>
        <v>42334.468935185185</v>
      </c>
      <c r="T3013" s="19">
        <f t="shared" si="199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96"/>
        <v>117</v>
      </c>
      <c r="P3014">
        <f t="shared" si="197"/>
        <v>85.18</v>
      </c>
      <c r="Q3014" s="13" t="s">
        <v>8315</v>
      </c>
      <c r="R3014" t="s">
        <v>8355</v>
      </c>
      <c r="S3014" s="19">
        <f t="shared" si="198"/>
        <v>42024.702893518523</v>
      </c>
      <c r="T3014" s="19">
        <f t="shared" si="199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96"/>
        <v>157</v>
      </c>
      <c r="P3015">
        <f t="shared" si="197"/>
        <v>146.69</v>
      </c>
      <c r="Q3015" s="13" t="s">
        <v>8315</v>
      </c>
      <c r="R3015" t="s">
        <v>8355</v>
      </c>
      <c r="S3015" s="19">
        <f t="shared" si="198"/>
        <v>42146.836215277777</v>
      </c>
      <c r="T3015" s="19">
        <f t="shared" si="199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96"/>
        <v>113</v>
      </c>
      <c r="P3016">
        <f t="shared" si="197"/>
        <v>50.76</v>
      </c>
      <c r="Q3016" s="13" t="s">
        <v>8315</v>
      </c>
      <c r="R3016" t="s">
        <v>8355</v>
      </c>
      <c r="S3016" s="19">
        <f t="shared" si="198"/>
        <v>41920.123611111114</v>
      </c>
      <c r="T3016" s="19">
        <f t="shared" si="199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96"/>
        <v>103</v>
      </c>
      <c r="P3017">
        <f t="shared" si="197"/>
        <v>87.7</v>
      </c>
      <c r="Q3017" s="13" t="s">
        <v>8315</v>
      </c>
      <c r="R3017" t="s">
        <v>8355</v>
      </c>
      <c r="S3017" s="19">
        <f t="shared" si="198"/>
        <v>41785.72729166667</v>
      </c>
      <c r="T3017" s="19">
        <f t="shared" si="199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96"/>
        <v>103</v>
      </c>
      <c r="P3018">
        <f t="shared" si="197"/>
        <v>242.28</v>
      </c>
      <c r="Q3018" s="13" t="s">
        <v>8315</v>
      </c>
      <c r="R3018" t="s">
        <v>8355</v>
      </c>
      <c r="S3018" s="19">
        <f t="shared" si="198"/>
        <v>41778.548055555555</v>
      </c>
      <c r="T3018" s="19">
        <f t="shared" si="199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96"/>
        <v>106</v>
      </c>
      <c r="P3019">
        <f t="shared" si="197"/>
        <v>146.44999999999999</v>
      </c>
      <c r="Q3019" s="13" t="s">
        <v>8315</v>
      </c>
      <c r="R3019" t="s">
        <v>8355</v>
      </c>
      <c r="S3019" s="19">
        <f t="shared" si="198"/>
        <v>41841.850034722222</v>
      </c>
      <c r="T3019" s="19">
        <f t="shared" si="199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96"/>
        <v>101</v>
      </c>
      <c r="P3020">
        <f t="shared" si="197"/>
        <v>103.17</v>
      </c>
      <c r="Q3020" s="13" t="s">
        <v>8315</v>
      </c>
      <c r="R3020" t="s">
        <v>8355</v>
      </c>
      <c r="S3020" s="19">
        <f t="shared" si="198"/>
        <v>42163.29833333334</v>
      </c>
      <c r="T3020" s="19">
        <f t="shared" si="199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96"/>
        <v>121</v>
      </c>
      <c r="P3021">
        <f t="shared" si="197"/>
        <v>80.459999999999994</v>
      </c>
      <c r="Q3021" s="13" t="s">
        <v>8315</v>
      </c>
      <c r="R3021" t="s">
        <v>8355</v>
      </c>
      <c r="S3021" s="19">
        <f t="shared" si="198"/>
        <v>41758.833564814813</v>
      </c>
      <c r="T3021" s="19">
        <f t="shared" si="199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96"/>
        <v>101</v>
      </c>
      <c r="P3022">
        <f t="shared" si="197"/>
        <v>234.67</v>
      </c>
      <c r="Q3022" s="13" t="s">
        <v>8315</v>
      </c>
      <c r="R3022" t="s">
        <v>8355</v>
      </c>
      <c r="S3022" s="19">
        <f t="shared" si="198"/>
        <v>42170.846446759257</v>
      </c>
      <c r="T3022" s="19">
        <f t="shared" si="199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96"/>
        <v>116</v>
      </c>
      <c r="P3023">
        <f t="shared" si="197"/>
        <v>50.69</v>
      </c>
      <c r="Q3023" s="13" t="s">
        <v>8315</v>
      </c>
      <c r="R3023" t="s">
        <v>8355</v>
      </c>
      <c r="S3023" s="19">
        <f t="shared" si="198"/>
        <v>42660.618854166663</v>
      </c>
      <c r="T3023" s="19">
        <f t="shared" si="199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96"/>
        <v>101</v>
      </c>
      <c r="P3024">
        <f t="shared" si="197"/>
        <v>162.71</v>
      </c>
      <c r="Q3024" s="13" t="s">
        <v>8315</v>
      </c>
      <c r="R3024" t="s">
        <v>8355</v>
      </c>
      <c r="S3024" s="19">
        <f t="shared" si="198"/>
        <v>42564.95380787037</v>
      </c>
      <c r="T3024" s="19">
        <f t="shared" si="199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96"/>
        <v>103</v>
      </c>
      <c r="P3025">
        <f t="shared" si="197"/>
        <v>120.17</v>
      </c>
      <c r="Q3025" s="13" t="s">
        <v>8315</v>
      </c>
      <c r="R3025" t="s">
        <v>8355</v>
      </c>
      <c r="S3025" s="19">
        <f t="shared" si="198"/>
        <v>42121.675763888896</v>
      </c>
      <c r="T3025" s="19">
        <f t="shared" si="199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96"/>
        <v>246</v>
      </c>
      <c r="P3026">
        <f t="shared" si="197"/>
        <v>67.7</v>
      </c>
      <c r="Q3026" s="13" t="s">
        <v>8315</v>
      </c>
      <c r="R3026" t="s">
        <v>8355</v>
      </c>
      <c r="S3026" s="19">
        <f t="shared" si="198"/>
        <v>41158.993923611109</v>
      </c>
      <c r="T3026" s="19">
        <f t="shared" si="199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96"/>
        <v>302</v>
      </c>
      <c r="P3027">
        <f t="shared" si="197"/>
        <v>52.1</v>
      </c>
      <c r="Q3027" s="13" t="s">
        <v>8315</v>
      </c>
      <c r="R3027" t="s">
        <v>8355</v>
      </c>
      <c r="S3027" s="19">
        <f t="shared" si="198"/>
        <v>41761.509409722225</v>
      </c>
      <c r="T3027" s="19">
        <f t="shared" si="199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96"/>
        <v>143</v>
      </c>
      <c r="P3028">
        <f t="shared" si="197"/>
        <v>51.6</v>
      </c>
      <c r="Q3028" s="13" t="s">
        <v>8315</v>
      </c>
      <c r="R3028" t="s">
        <v>8355</v>
      </c>
      <c r="S3028" s="19">
        <f t="shared" si="198"/>
        <v>42783.459398148145</v>
      </c>
      <c r="T3028" s="19">
        <f t="shared" si="199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96"/>
        <v>131</v>
      </c>
      <c r="P3029">
        <f t="shared" si="197"/>
        <v>164.3</v>
      </c>
      <c r="Q3029" s="13" t="s">
        <v>8315</v>
      </c>
      <c r="R3029" t="s">
        <v>8355</v>
      </c>
      <c r="S3029" s="19">
        <f t="shared" si="198"/>
        <v>42053.704293981486</v>
      </c>
      <c r="T3029" s="19">
        <f t="shared" si="199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96"/>
        <v>168</v>
      </c>
      <c r="P3030">
        <f t="shared" si="197"/>
        <v>84.86</v>
      </c>
      <c r="Q3030" s="13" t="s">
        <v>8315</v>
      </c>
      <c r="R3030" t="s">
        <v>8355</v>
      </c>
      <c r="S3030" s="19">
        <f t="shared" si="198"/>
        <v>42567.264178240745</v>
      </c>
      <c r="T3030" s="19">
        <f t="shared" si="199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96"/>
        <v>110</v>
      </c>
      <c r="P3031">
        <f t="shared" si="197"/>
        <v>94.55</v>
      </c>
      <c r="Q3031" s="13" t="s">
        <v>8315</v>
      </c>
      <c r="R3031" t="s">
        <v>8355</v>
      </c>
      <c r="S3031" s="19">
        <f t="shared" si="198"/>
        <v>41932.708877314813</v>
      </c>
      <c r="T3031" s="19">
        <f t="shared" si="199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96"/>
        <v>107</v>
      </c>
      <c r="P3032">
        <f t="shared" si="197"/>
        <v>45.54</v>
      </c>
      <c r="Q3032" s="13" t="s">
        <v>8315</v>
      </c>
      <c r="R3032" t="s">
        <v>8355</v>
      </c>
      <c r="S3032" s="19">
        <f t="shared" si="198"/>
        <v>42233.747349537036</v>
      </c>
      <c r="T3032" s="19">
        <f t="shared" si="199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96"/>
        <v>100</v>
      </c>
      <c r="P3033">
        <f t="shared" si="197"/>
        <v>51.72</v>
      </c>
      <c r="Q3033" s="13" t="s">
        <v>8315</v>
      </c>
      <c r="R3033" t="s">
        <v>8355</v>
      </c>
      <c r="S3033" s="19">
        <f t="shared" si="198"/>
        <v>42597.882488425923</v>
      </c>
      <c r="T3033" s="19">
        <f t="shared" si="199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96"/>
        <v>127</v>
      </c>
      <c r="P3034">
        <f t="shared" si="197"/>
        <v>50.88</v>
      </c>
      <c r="Q3034" s="13" t="s">
        <v>8315</v>
      </c>
      <c r="R3034" t="s">
        <v>8355</v>
      </c>
      <c r="S3034" s="19">
        <f t="shared" si="198"/>
        <v>42228.044664351852</v>
      </c>
      <c r="T3034" s="19">
        <f t="shared" si="199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96"/>
        <v>147</v>
      </c>
      <c r="P3035">
        <f t="shared" si="197"/>
        <v>191.13</v>
      </c>
      <c r="Q3035" s="13" t="s">
        <v>8315</v>
      </c>
      <c r="R3035" t="s">
        <v>8355</v>
      </c>
      <c r="S3035" s="19">
        <f t="shared" si="198"/>
        <v>42570.110243055555</v>
      </c>
      <c r="T3035" s="19">
        <f t="shared" si="199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96"/>
        <v>113</v>
      </c>
      <c r="P3036">
        <f t="shared" si="197"/>
        <v>89.31</v>
      </c>
      <c r="Q3036" s="13" t="s">
        <v>8315</v>
      </c>
      <c r="R3036" t="s">
        <v>8355</v>
      </c>
      <c r="S3036" s="19">
        <f t="shared" si="198"/>
        <v>42644.535358796296</v>
      </c>
      <c r="T3036" s="19">
        <f t="shared" si="199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96"/>
        <v>109</v>
      </c>
      <c r="P3037">
        <f t="shared" si="197"/>
        <v>88.59</v>
      </c>
      <c r="Q3037" s="13" t="s">
        <v>8315</v>
      </c>
      <c r="R3037" t="s">
        <v>8355</v>
      </c>
      <c r="S3037" s="19">
        <f t="shared" si="198"/>
        <v>41368.560289351852</v>
      </c>
      <c r="T3037" s="19">
        <f t="shared" si="199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96"/>
        <v>127</v>
      </c>
      <c r="P3038">
        <f t="shared" si="197"/>
        <v>96.3</v>
      </c>
      <c r="Q3038" s="13" t="s">
        <v>8315</v>
      </c>
      <c r="R3038" t="s">
        <v>8355</v>
      </c>
      <c r="S3038" s="19">
        <f t="shared" si="198"/>
        <v>41466.785231481481</v>
      </c>
      <c r="T3038" s="19">
        <f t="shared" si="199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96"/>
        <v>213</v>
      </c>
      <c r="P3039">
        <f t="shared" si="197"/>
        <v>33.31</v>
      </c>
      <c r="Q3039" s="13" t="s">
        <v>8315</v>
      </c>
      <c r="R3039" t="s">
        <v>8355</v>
      </c>
      <c r="S3039" s="19">
        <f t="shared" si="198"/>
        <v>40378.893206018518</v>
      </c>
      <c r="T3039" s="19">
        <f t="shared" si="199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96"/>
        <v>101</v>
      </c>
      <c r="P3040">
        <f t="shared" si="197"/>
        <v>37.22</v>
      </c>
      <c r="Q3040" s="13" t="s">
        <v>8315</v>
      </c>
      <c r="R3040" t="s">
        <v>8355</v>
      </c>
      <c r="S3040" s="19">
        <f t="shared" si="198"/>
        <v>42373.252280092594</v>
      </c>
      <c r="T3040" s="19">
        <f t="shared" si="199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96"/>
        <v>109</v>
      </c>
      <c r="P3041">
        <f t="shared" si="197"/>
        <v>92.13</v>
      </c>
      <c r="Q3041" s="13" t="s">
        <v>8315</v>
      </c>
      <c r="R3041" t="s">
        <v>8355</v>
      </c>
      <c r="S3041" s="19">
        <f t="shared" si="198"/>
        <v>41610.794421296298</v>
      </c>
      <c r="T3041" s="19">
        <f t="shared" si="199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96"/>
        <v>108</v>
      </c>
      <c r="P3042">
        <f t="shared" si="197"/>
        <v>76.790000000000006</v>
      </c>
      <c r="Q3042" s="13" t="s">
        <v>8315</v>
      </c>
      <c r="R3042" t="s">
        <v>8355</v>
      </c>
      <c r="S3042" s="19">
        <f t="shared" si="198"/>
        <v>42177.791909722218</v>
      </c>
      <c r="T3042" s="19">
        <f t="shared" si="199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96"/>
        <v>110</v>
      </c>
      <c r="P3043">
        <f t="shared" si="197"/>
        <v>96.53</v>
      </c>
      <c r="Q3043" s="13" t="s">
        <v>8315</v>
      </c>
      <c r="R3043" t="s">
        <v>8355</v>
      </c>
      <c r="S3043" s="19">
        <f t="shared" si="198"/>
        <v>42359.868611111116</v>
      </c>
      <c r="T3043" s="19">
        <f t="shared" si="199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96"/>
        <v>128</v>
      </c>
      <c r="P3044">
        <f t="shared" si="197"/>
        <v>51.89</v>
      </c>
      <c r="Q3044" s="13" t="s">
        <v>8315</v>
      </c>
      <c r="R3044" t="s">
        <v>8355</v>
      </c>
      <c r="S3044" s="19">
        <f t="shared" si="198"/>
        <v>42253.688043981485</v>
      </c>
      <c r="T3044" s="19">
        <f t="shared" si="199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96"/>
        <v>110</v>
      </c>
      <c r="P3045">
        <f t="shared" si="197"/>
        <v>128.91</v>
      </c>
      <c r="Q3045" s="13" t="s">
        <v>8315</v>
      </c>
      <c r="R3045" t="s">
        <v>8355</v>
      </c>
      <c r="S3045" s="19">
        <f t="shared" si="198"/>
        <v>42083.070590277777</v>
      </c>
      <c r="T3045" s="19">
        <f t="shared" si="199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96"/>
        <v>109</v>
      </c>
      <c r="P3046">
        <f t="shared" si="197"/>
        <v>84.11</v>
      </c>
      <c r="Q3046" s="13" t="s">
        <v>8315</v>
      </c>
      <c r="R3046" t="s">
        <v>8355</v>
      </c>
      <c r="S3046" s="19">
        <f t="shared" si="198"/>
        <v>42387.7268287037</v>
      </c>
      <c r="T3046" s="19">
        <f t="shared" si="199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96"/>
        <v>133</v>
      </c>
      <c r="P3047">
        <f t="shared" si="197"/>
        <v>82.94</v>
      </c>
      <c r="Q3047" s="13" t="s">
        <v>8315</v>
      </c>
      <c r="R3047" t="s">
        <v>8355</v>
      </c>
      <c r="S3047" s="19">
        <f t="shared" si="198"/>
        <v>41843.155729166669</v>
      </c>
      <c r="T3047" s="19">
        <f t="shared" si="199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96"/>
        <v>191</v>
      </c>
      <c r="P3048">
        <f t="shared" si="197"/>
        <v>259.95</v>
      </c>
      <c r="Q3048" s="13" t="s">
        <v>8315</v>
      </c>
      <c r="R3048" t="s">
        <v>8355</v>
      </c>
      <c r="S3048" s="19">
        <f t="shared" si="198"/>
        <v>41862.803078703706</v>
      </c>
      <c r="T3048" s="19">
        <f t="shared" si="199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96"/>
        <v>149</v>
      </c>
      <c r="P3049">
        <f t="shared" si="197"/>
        <v>37.25</v>
      </c>
      <c r="Q3049" s="13" t="s">
        <v>8315</v>
      </c>
      <c r="R3049" t="s">
        <v>8355</v>
      </c>
      <c r="S3049" s="19">
        <f t="shared" si="198"/>
        <v>42443.989050925928</v>
      </c>
      <c r="T3049" s="19">
        <f t="shared" si="199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96"/>
        <v>166</v>
      </c>
      <c r="P3050">
        <f t="shared" si="197"/>
        <v>177.02</v>
      </c>
      <c r="Q3050" s="13" t="s">
        <v>8315</v>
      </c>
      <c r="R3050" t="s">
        <v>8355</v>
      </c>
      <c r="S3050" s="19">
        <f t="shared" si="198"/>
        <v>41975.901180555549</v>
      </c>
      <c r="T3050" s="19">
        <f t="shared" si="199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96"/>
        <v>107</v>
      </c>
      <c r="P3051">
        <f t="shared" si="197"/>
        <v>74.069999999999993</v>
      </c>
      <c r="Q3051" s="13" t="s">
        <v>8315</v>
      </c>
      <c r="R3051" t="s">
        <v>8355</v>
      </c>
      <c r="S3051" s="19">
        <f t="shared" si="198"/>
        <v>42139.014525462961</v>
      </c>
      <c r="T3051" s="19">
        <f t="shared" si="199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96"/>
        <v>106</v>
      </c>
      <c r="P3052">
        <f t="shared" si="197"/>
        <v>70.67</v>
      </c>
      <c r="Q3052" s="13" t="s">
        <v>8315</v>
      </c>
      <c r="R3052" t="s">
        <v>8355</v>
      </c>
      <c r="S3052" s="19">
        <f t="shared" si="198"/>
        <v>42465.16851851852</v>
      </c>
      <c r="T3052" s="19">
        <f t="shared" si="199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96"/>
        <v>24</v>
      </c>
      <c r="P3053">
        <f t="shared" si="197"/>
        <v>23.63</v>
      </c>
      <c r="Q3053" s="13" t="s">
        <v>8315</v>
      </c>
      <c r="R3053" t="s">
        <v>8355</v>
      </c>
      <c r="S3053" s="19">
        <f t="shared" si="198"/>
        <v>42744.416030092587</v>
      </c>
      <c r="T3053" s="19">
        <f t="shared" si="199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96"/>
        <v>0</v>
      </c>
      <c r="P3054">
        <f t="shared" si="197"/>
        <v>37.5</v>
      </c>
      <c r="Q3054" s="13" t="s">
        <v>8315</v>
      </c>
      <c r="R3054" t="s">
        <v>8355</v>
      </c>
      <c r="S3054" s="19">
        <f t="shared" si="198"/>
        <v>42122.670069444444</v>
      </c>
      <c r="T3054" s="19">
        <f t="shared" si="199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96"/>
        <v>0</v>
      </c>
      <c r="P3055">
        <f t="shared" si="197"/>
        <v>13.33</v>
      </c>
      <c r="Q3055" s="13" t="s">
        <v>8315</v>
      </c>
      <c r="R3055" t="s">
        <v>8355</v>
      </c>
      <c r="S3055" s="19">
        <f t="shared" si="198"/>
        <v>41862.761724537035</v>
      </c>
      <c r="T3055" s="19">
        <f t="shared" si="199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96"/>
        <v>0</v>
      </c>
      <c r="P3056">
        <f t="shared" si="197"/>
        <v>0</v>
      </c>
      <c r="Q3056" s="13" t="s">
        <v>8315</v>
      </c>
      <c r="R3056" t="s">
        <v>8355</v>
      </c>
      <c r="S3056" s="19">
        <f t="shared" si="198"/>
        <v>42027.832800925928</v>
      </c>
      <c r="T3056" s="19">
        <f t="shared" si="199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96"/>
        <v>0</v>
      </c>
      <c r="P3057">
        <f t="shared" si="197"/>
        <v>1</v>
      </c>
      <c r="Q3057" s="13" t="s">
        <v>8315</v>
      </c>
      <c r="R3057" t="s">
        <v>8355</v>
      </c>
      <c r="S3057" s="19">
        <f t="shared" si="198"/>
        <v>41953.95821759259</v>
      </c>
      <c r="T3057" s="19">
        <f t="shared" si="199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96"/>
        <v>0</v>
      </c>
      <c r="P3058">
        <f t="shared" si="197"/>
        <v>0</v>
      </c>
      <c r="Q3058" s="13" t="s">
        <v>8315</v>
      </c>
      <c r="R3058" t="s">
        <v>8355</v>
      </c>
      <c r="S3058" s="19">
        <f t="shared" si="198"/>
        <v>41851.636388888888</v>
      </c>
      <c r="T3058" s="19">
        <f t="shared" si="199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96"/>
        <v>0</v>
      </c>
      <c r="P3059">
        <f t="shared" si="197"/>
        <v>0</v>
      </c>
      <c r="Q3059" s="13" t="s">
        <v>8315</v>
      </c>
      <c r="R3059" t="s">
        <v>8355</v>
      </c>
      <c r="S3059" s="19">
        <f t="shared" si="198"/>
        <v>42433.650590277779</v>
      </c>
      <c r="T3059" s="19">
        <f t="shared" si="199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96"/>
        <v>0</v>
      </c>
      <c r="P3060">
        <f t="shared" si="197"/>
        <v>1</v>
      </c>
      <c r="Q3060" s="13" t="s">
        <v>8315</v>
      </c>
      <c r="R3060" t="s">
        <v>8355</v>
      </c>
      <c r="S3060" s="19">
        <f t="shared" si="198"/>
        <v>42460.374305555553</v>
      </c>
      <c r="T3060" s="19">
        <f t="shared" si="199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96"/>
        <v>3</v>
      </c>
      <c r="P3061">
        <f t="shared" si="197"/>
        <v>41</v>
      </c>
      <c r="Q3061" s="13" t="s">
        <v>8315</v>
      </c>
      <c r="R3061" t="s">
        <v>8355</v>
      </c>
      <c r="S3061" s="19">
        <f t="shared" si="198"/>
        <v>41829.935717592591</v>
      </c>
      <c r="T3061" s="19">
        <f t="shared" si="199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96"/>
        <v>0</v>
      </c>
      <c r="P3062">
        <f t="shared" si="197"/>
        <v>55.83</v>
      </c>
      <c r="Q3062" s="13" t="s">
        <v>8315</v>
      </c>
      <c r="R3062" t="s">
        <v>8355</v>
      </c>
      <c r="S3062" s="19">
        <f t="shared" si="198"/>
        <v>42245.274699074071</v>
      </c>
      <c r="T3062" s="19">
        <f t="shared" si="199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96"/>
        <v>0</v>
      </c>
      <c r="P3063">
        <f t="shared" si="197"/>
        <v>0</v>
      </c>
      <c r="Q3063" s="13" t="s">
        <v>8315</v>
      </c>
      <c r="R3063" t="s">
        <v>8355</v>
      </c>
      <c r="S3063" s="19">
        <f t="shared" si="198"/>
        <v>41834.784120370372</v>
      </c>
      <c r="T3063" s="19">
        <f t="shared" si="199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96"/>
        <v>67</v>
      </c>
      <c r="P3064">
        <f t="shared" si="197"/>
        <v>99.76</v>
      </c>
      <c r="Q3064" s="13" t="s">
        <v>8315</v>
      </c>
      <c r="R3064" t="s">
        <v>8355</v>
      </c>
      <c r="S3064" s="19">
        <f t="shared" si="198"/>
        <v>42248.535787037035</v>
      </c>
      <c r="T3064" s="19">
        <f t="shared" si="199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96"/>
        <v>20</v>
      </c>
      <c r="P3065">
        <f t="shared" si="197"/>
        <v>25.52</v>
      </c>
      <c r="Q3065" s="13" t="s">
        <v>8315</v>
      </c>
      <c r="R3065" t="s">
        <v>8355</v>
      </c>
      <c r="S3065" s="19">
        <f t="shared" si="198"/>
        <v>42630.922893518517</v>
      </c>
      <c r="T3065" s="19">
        <f t="shared" si="199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96"/>
        <v>11</v>
      </c>
      <c r="P3066">
        <f t="shared" si="197"/>
        <v>117.65</v>
      </c>
      <c r="Q3066" s="13" t="s">
        <v>8315</v>
      </c>
      <c r="R3066" t="s">
        <v>8355</v>
      </c>
      <c r="S3066" s="19">
        <f t="shared" si="198"/>
        <v>42299.130162037036</v>
      </c>
      <c r="T3066" s="19">
        <f t="shared" si="199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96"/>
        <v>0</v>
      </c>
      <c r="P3067">
        <f t="shared" si="197"/>
        <v>5</v>
      </c>
      <c r="Q3067" s="13" t="s">
        <v>8315</v>
      </c>
      <c r="R3067" t="s">
        <v>8355</v>
      </c>
      <c r="S3067" s="19">
        <f t="shared" si="198"/>
        <v>41825.055231481485</v>
      </c>
      <c r="T3067" s="19">
        <f t="shared" si="199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96"/>
        <v>12</v>
      </c>
      <c r="P3068">
        <f t="shared" si="197"/>
        <v>2796.67</v>
      </c>
      <c r="Q3068" s="13" t="s">
        <v>8315</v>
      </c>
      <c r="R3068" t="s">
        <v>8355</v>
      </c>
      <c r="S3068" s="19">
        <f t="shared" si="198"/>
        <v>42531.228437500002</v>
      </c>
      <c r="T3068" s="19">
        <f t="shared" si="199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96"/>
        <v>3</v>
      </c>
      <c r="P3069">
        <f t="shared" si="197"/>
        <v>200</v>
      </c>
      <c r="Q3069" s="13" t="s">
        <v>8315</v>
      </c>
      <c r="R3069" t="s">
        <v>8355</v>
      </c>
      <c r="S3069" s="19">
        <f t="shared" si="198"/>
        <v>42226.938414351855</v>
      </c>
      <c r="T3069" s="19">
        <f t="shared" si="199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96"/>
        <v>0</v>
      </c>
      <c r="P3070">
        <f t="shared" si="197"/>
        <v>87.5</v>
      </c>
      <c r="Q3070" s="13" t="s">
        <v>8315</v>
      </c>
      <c r="R3070" t="s">
        <v>8355</v>
      </c>
      <c r="S3070" s="19">
        <f t="shared" si="198"/>
        <v>42263.691574074073</v>
      </c>
      <c r="T3070" s="19">
        <f t="shared" si="199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96"/>
        <v>14</v>
      </c>
      <c r="P3071">
        <f t="shared" si="197"/>
        <v>20.14</v>
      </c>
      <c r="Q3071" s="13" t="s">
        <v>8315</v>
      </c>
      <c r="R3071" t="s">
        <v>8355</v>
      </c>
      <c r="S3071" s="19">
        <f t="shared" si="198"/>
        <v>41957.833726851852</v>
      </c>
      <c r="T3071" s="19">
        <f t="shared" si="199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96"/>
        <v>3</v>
      </c>
      <c r="P3072">
        <f t="shared" si="197"/>
        <v>20.88</v>
      </c>
      <c r="Q3072" s="13" t="s">
        <v>8315</v>
      </c>
      <c r="R3072" t="s">
        <v>8355</v>
      </c>
      <c r="S3072" s="19">
        <f t="shared" si="198"/>
        <v>42690.733437499999</v>
      </c>
      <c r="T3072" s="19">
        <f t="shared" si="199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96"/>
        <v>60</v>
      </c>
      <c r="P3073">
        <f t="shared" si="197"/>
        <v>61.31</v>
      </c>
      <c r="Q3073" s="13" t="s">
        <v>8315</v>
      </c>
      <c r="R3073" t="s">
        <v>8355</v>
      </c>
      <c r="S3073" s="19">
        <f t="shared" si="198"/>
        <v>42097.732418981483</v>
      </c>
      <c r="T3073" s="19">
        <f t="shared" si="199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00">ROUND(E3074/D3074*100,0)</f>
        <v>0</v>
      </c>
      <c r="P3074">
        <f t="shared" ref="P3074:P3137" si="201">IFERROR(ROUND(E3074/L3074,2),0)</f>
        <v>1</v>
      </c>
      <c r="Q3074" s="13" t="s">
        <v>8315</v>
      </c>
      <c r="R3074" t="s">
        <v>8355</v>
      </c>
      <c r="S3074" s="19">
        <f t="shared" si="198"/>
        <v>42658.690532407403</v>
      </c>
      <c r="T3074" s="19">
        <f t="shared" si="199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00"/>
        <v>0</v>
      </c>
      <c r="P3075">
        <f t="shared" si="201"/>
        <v>92.14</v>
      </c>
      <c r="Q3075" s="13" t="s">
        <v>8315</v>
      </c>
      <c r="R3075" t="s">
        <v>8355</v>
      </c>
      <c r="S3075" s="19">
        <f t="shared" ref="S3075:S3138" si="202">(((J3075/60)/60)/24)+DATE(1970,1,1)</f>
        <v>42111.684027777781</v>
      </c>
      <c r="T3075" s="19">
        <f t="shared" ref="T3075:T3138" si="203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00"/>
        <v>0</v>
      </c>
      <c r="P3076">
        <f t="shared" si="201"/>
        <v>7.33</v>
      </c>
      <c r="Q3076" s="13" t="s">
        <v>8315</v>
      </c>
      <c r="R3076" t="s">
        <v>8355</v>
      </c>
      <c r="S3076" s="19">
        <f t="shared" si="202"/>
        <v>42409.571284722217</v>
      </c>
      <c r="T3076" s="19">
        <f t="shared" si="203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00"/>
        <v>9</v>
      </c>
      <c r="P3077">
        <f t="shared" si="201"/>
        <v>64.8</v>
      </c>
      <c r="Q3077" s="13" t="s">
        <v>8315</v>
      </c>
      <c r="R3077" t="s">
        <v>8355</v>
      </c>
      <c r="S3077" s="19">
        <f t="shared" si="202"/>
        <v>42551.102314814809</v>
      </c>
      <c r="T3077" s="19">
        <f t="shared" si="203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00"/>
        <v>15</v>
      </c>
      <c r="P3078">
        <f t="shared" si="201"/>
        <v>30.12</v>
      </c>
      <c r="Q3078" s="13" t="s">
        <v>8315</v>
      </c>
      <c r="R3078" t="s">
        <v>8355</v>
      </c>
      <c r="S3078" s="19">
        <f t="shared" si="202"/>
        <v>42226.651886574073</v>
      </c>
      <c r="T3078" s="19">
        <f t="shared" si="203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00"/>
        <v>0</v>
      </c>
      <c r="P3079">
        <f t="shared" si="201"/>
        <v>52.5</v>
      </c>
      <c r="Q3079" s="13" t="s">
        <v>8315</v>
      </c>
      <c r="R3079" t="s">
        <v>8355</v>
      </c>
      <c r="S3079" s="19">
        <f t="shared" si="202"/>
        <v>42766.956921296296</v>
      </c>
      <c r="T3079" s="19">
        <f t="shared" si="203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00"/>
        <v>0</v>
      </c>
      <c r="P3080">
        <f t="shared" si="201"/>
        <v>23.67</v>
      </c>
      <c r="Q3080" s="13" t="s">
        <v>8315</v>
      </c>
      <c r="R3080" t="s">
        <v>8355</v>
      </c>
      <c r="S3080" s="19">
        <f t="shared" si="202"/>
        <v>42031.138831018514</v>
      </c>
      <c r="T3080" s="19">
        <f t="shared" si="203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00"/>
        <v>1</v>
      </c>
      <c r="P3081">
        <f t="shared" si="201"/>
        <v>415.78</v>
      </c>
      <c r="Q3081" s="13" t="s">
        <v>8315</v>
      </c>
      <c r="R3081" t="s">
        <v>8355</v>
      </c>
      <c r="S3081" s="19">
        <f t="shared" si="202"/>
        <v>42055.713368055556</v>
      </c>
      <c r="T3081" s="19">
        <f t="shared" si="203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00"/>
        <v>0</v>
      </c>
      <c r="P3082">
        <f t="shared" si="201"/>
        <v>53.71</v>
      </c>
      <c r="Q3082" s="13" t="s">
        <v>8315</v>
      </c>
      <c r="R3082" t="s">
        <v>8355</v>
      </c>
      <c r="S3082" s="19">
        <f t="shared" si="202"/>
        <v>41940.028287037036</v>
      </c>
      <c r="T3082" s="19">
        <f t="shared" si="203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00"/>
        <v>0</v>
      </c>
      <c r="P3083">
        <f t="shared" si="201"/>
        <v>420.6</v>
      </c>
      <c r="Q3083" s="13" t="s">
        <v>8315</v>
      </c>
      <c r="R3083" t="s">
        <v>8355</v>
      </c>
      <c r="S3083" s="19">
        <f t="shared" si="202"/>
        <v>42237.181608796294</v>
      </c>
      <c r="T3083" s="19">
        <f t="shared" si="203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00"/>
        <v>0</v>
      </c>
      <c r="P3084">
        <f t="shared" si="201"/>
        <v>0</v>
      </c>
      <c r="Q3084" s="13" t="s">
        <v>8315</v>
      </c>
      <c r="R3084" t="s">
        <v>8355</v>
      </c>
      <c r="S3084" s="19">
        <f t="shared" si="202"/>
        <v>42293.922986111109</v>
      </c>
      <c r="T3084" s="19">
        <f t="shared" si="203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00"/>
        <v>0</v>
      </c>
      <c r="P3085">
        <f t="shared" si="201"/>
        <v>18.670000000000002</v>
      </c>
      <c r="Q3085" s="13" t="s">
        <v>8315</v>
      </c>
      <c r="R3085" t="s">
        <v>8355</v>
      </c>
      <c r="S3085" s="19">
        <f t="shared" si="202"/>
        <v>41853.563402777778</v>
      </c>
      <c r="T3085" s="19">
        <f t="shared" si="203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00"/>
        <v>12</v>
      </c>
      <c r="P3086">
        <f t="shared" si="201"/>
        <v>78.33</v>
      </c>
      <c r="Q3086" s="13" t="s">
        <v>8315</v>
      </c>
      <c r="R3086" t="s">
        <v>8355</v>
      </c>
      <c r="S3086" s="19">
        <f t="shared" si="202"/>
        <v>42100.723738425921</v>
      </c>
      <c r="T3086" s="19">
        <f t="shared" si="203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00"/>
        <v>2</v>
      </c>
      <c r="P3087">
        <f t="shared" si="201"/>
        <v>67.78</v>
      </c>
      <c r="Q3087" s="13" t="s">
        <v>8315</v>
      </c>
      <c r="R3087" t="s">
        <v>8355</v>
      </c>
      <c r="S3087" s="19">
        <f t="shared" si="202"/>
        <v>42246.883784722217</v>
      </c>
      <c r="T3087" s="19">
        <f t="shared" si="203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00"/>
        <v>0</v>
      </c>
      <c r="P3088">
        <f t="shared" si="201"/>
        <v>16.670000000000002</v>
      </c>
      <c r="Q3088" s="13" t="s">
        <v>8315</v>
      </c>
      <c r="R3088" t="s">
        <v>8355</v>
      </c>
      <c r="S3088" s="19">
        <f t="shared" si="202"/>
        <v>42173.67082175926</v>
      </c>
      <c r="T3088" s="19">
        <f t="shared" si="203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00"/>
        <v>1</v>
      </c>
      <c r="P3089">
        <f t="shared" si="201"/>
        <v>62.5</v>
      </c>
      <c r="Q3089" s="13" t="s">
        <v>8315</v>
      </c>
      <c r="R3089" t="s">
        <v>8355</v>
      </c>
      <c r="S3089" s="19">
        <f t="shared" si="202"/>
        <v>42665.150347222225</v>
      </c>
      <c r="T3089" s="19">
        <f t="shared" si="203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00"/>
        <v>0</v>
      </c>
      <c r="P3090">
        <f t="shared" si="201"/>
        <v>42</v>
      </c>
      <c r="Q3090" s="13" t="s">
        <v>8315</v>
      </c>
      <c r="R3090" t="s">
        <v>8355</v>
      </c>
      <c r="S3090" s="19">
        <f t="shared" si="202"/>
        <v>41981.57230324074</v>
      </c>
      <c r="T3090" s="19">
        <f t="shared" si="203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00"/>
        <v>23</v>
      </c>
      <c r="P3091">
        <f t="shared" si="201"/>
        <v>130.09</v>
      </c>
      <c r="Q3091" s="13" t="s">
        <v>8315</v>
      </c>
      <c r="R3091" t="s">
        <v>8355</v>
      </c>
      <c r="S3091" s="19">
        <f t="shared" si="202"/>
        <v>42528.542627314819</v>
      </c>
      <c r="T3091" s="19">
        <f t="shared" si="203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00"/>
        <v>5</v>
      </c>
      <c r="P3092">
        <f t="shared" si="201"/>
        <v>1270.22</v>
      </c>
      <c r="Q3092" s="13" t="s">
        <v>8315</v>
      </c>
      <c r="R3092" t="s">
        <v>8355</v>
      </c>
      <c r="S3092" s="19">
        <f t="shared" si="202"/>
        <v>42065.818807870368</v>
      </c>
      <c r="T3092" s="19">
        <f t="shared" si="203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00"/>
        <v>16</v>
      </c>
      <c r="P3093">
        <f t="shared" si="201"/>
        <v>88.44</v>
      </c>
      <c r="Q3093" s="13" t="s">
        <v>8315</v>
      </c>
      <c r="R3093" t="s">
        <v>8355</v>
      </c>
      <c r="S3093" s="19">
        <f t="shared" si="202"/>
        <v>42566.948414351849</v>
      </c>
      <c r="T3093" s="19">
        <f t="shared" si="203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00"/>
        <v>1</v>
      </c>
      <c r="P3094">
        <f t="shared" si="201"/>
        <v>56.34</v>
      </c>
      <c r="Q3094" s="13" t="s">
        <v>8315</v>
      </c>
      <c r="R3094" t="s">
        <v>8355</v>
      </c>
      <c r="S3094" s="19">
        <f t="shared" si="202"/>
        <v>42255.619351851856</v>
      </c>
      <c r="T3094" s="19">
        <f t="shared" si="203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00"/>
        <v>23</v>
      </c>
      <c r="P3095">
        <f t="shared" si="201"/>
        <v>53.53</v>
      </c>
      <c r="Q3095" s="13" t="s">
        <v>8315</v>
      </c>
      <c r="R3095" t="s">
        <v>8355</v>
      </c>
      <c r="S3095" s="19">
        <f t="shared" si="202"/>
        <v>41760.909039351849</v>
      </c>
      <c r="T3095" s="19">
        <f t="shared" si="203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00"/>
        <v>0</v>
      </c>
      <c r="P3096">
        <f t="shared" si="201"/>
        <v>25</v>
      </c>
      <c r="Q3096" s="13" t="s">
        <v>8315</v>
      </c>
      <c r="R3096" t="s">
        <v>8355</v>
      </c>
      <c r="S3096" s="19">
        <f t="shared" si="202"/>
        <v>42207.795787037037</v>
      </c>
      <c r="T3096" s="19">
        <f t="shared" si="203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00"/>
        <v>0</v>
      </c>
      <c r="P3097">
        <f t="shared" si="201"/>
        <v>50</v>
      </c>
      <c r="Q3097" s="13" t="s">
        <v>8315</v>
      </c>
      <c r="R3097" t="s">
        <v>8355</v>
      </c>
      <c r="S3097" s="19">
        <f t="shared" si="202"/>
        <v>42523.025231481486</v>
      </c>
      <c r="T3097" s="19">
        <f t="shared" si="203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00"/>
        <v>4</v>
      </c>
      <c r="P3098">
        <f t="shared" si="201"/>
        <v>56.79</v>
      </c>
      <c r="Q3098" s="13" t="s">
        <v>8315</v>
      </c>
      <c r="R3098" t="s">
        <v>8355</v>
      </c>
      <c r="S3098" s="19">
        <f t="shared" si="202"/>
        <v>42114.825532407413</v>
      </c>
      <c r="T3098" s="19">
        <f t="shared" si="203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00"/>
        <v>17</v>
      </c>
      <c r="P3099">
        <f t="shared" si="201"/>
        <v>40.83</v>
      </c>
      <c r="Q3099" s="13" t="s">
        <v>8315</v>
      </c>
      <c r="R3099" t="s">
        <v>8355</v>
      </c>
      <c r="S3099" s="19">
        <f t="shared" si="202"/>
        <v>42629.503483796296</v>
      </c>
      <c r="T3099" s="19">
        <f t="shared" si="203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00"/>
        <v>4</v>
      </c>
      <c r="P3100">
        <f t="shared" si="201"/>
        <v>65.11</v>
      </c>
      <c r="Q3100" s="13" t="s">
        <v>8315</v>
      </c>
      <c r="R3100" t="s">
        <v>8355</v>
      </c>
      <c r="S3100" s="19">
        <f t="shared" si="202"/>
        <v>42359.792233796295</v>
      </c>
      <c r="T3100" s="19">
        <f t="shared" si="203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00"/>
        <v>14</v>
      </c>
      <c r="P3101">
        <f t="shared" si="201"/>
        <v>55.6</v>
      </c>
      <c r="Q3101" s="13" t="s">
        <v>8315</v>
      </c>
      <c r="R3101" t="s">
        <v>8355</v>
      </c>
      <c r="S3101" s="19">
        <f t="shared" si="202"/>
        <v>42382.189710648148</v>
      </c>
      <c r="T3101" s="19">
        <f t="shared" si="203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00"/>
        <v>15</v>
      </c>
      <c r="P3102">
        <f t="shared" si="201"/>
        <v>140.54</v>
      </c>
      <c r="Q3102" s="13" t="s">
        <v>8315</v>
      </c>
      <c r="R3102" t="s">
        <v>8355</v>
      </c>
      <c r="S3102" s="19">
        <f t="shared" si="202"/>
        <v>41902.622395833336</v>
      </c>
      <c r="T3102" s="19">
        <f t="shared" si="203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00"/>
        <v>12</v>
      </c>
      <c r="P3103">
        <f t="shared" si="201"/>
        <v>25</v>
      </c>
      <c r="Q3103" s="13" t="s">
        <v>8315</v>
      </c>
      <c r="R3103" t="s">
        <v>8355</v>
      </c>
      <c r="S3103" s="19">
        <f t="shared" si="202"/>
        <v>42171.383530092593</v>
      </c>
      <c r="T3103" s="19">
        <f t="shared" si="203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00"/>
        <v>39</v>
      </c>
      <c r="P3104">
        <f t="shared" si="201"/>
        <v>69.53</v>
      </c>
      <c r="Q3104" s="13" t="s">
        <v>8315</v>
      </c>
      <c r="R3104" t="s">
        <v>8355</v>
      </c>
      <c r="S3104" s="19">
        <f t="shared" si="202"/>
        <v>42555.340486111112</v>
      </c>
      <c r="T3104" s="19">
        <f t="shared" si="203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00"/>
        <v>0</v>
      </c>
      <c r="P3105">
        <f t="shared" si="201"/>
        <v>5.5</v>
      </c>
      <c r="Q3105" s="13" t="s">
        <v>8315</v>
      </c>
      <c r="R3105" t="s">
        <v>8355</v>
      </c>
      <c r="S3105" s="19">
        <f t="shared" si="202"/>
        <v>42107.156319444446</v>
      </c>
      <c r="T3105" s="19">
        <f t="shared" si="203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00"/>
        <v>30</v>
      </c>
      <c r="P3106">
        <f t="shared" si="201"/>
        <v>237</v>
      </c>
      <c r="Q3106" s="13" t="s">
        <v>8315</v>
      </c>
      <c r="R3106" t="s">
        <v>8355</v>
      </c>
      <c r="S3106" s="19">
        <f t="shared" si="202"/>
        <v>42006.908692129626</v>
      </c>
      <c r="T3106" s="19">
        <f t="shared" si="203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00"/>
        <v>42</v>
      </c>
      <c r="P3107">
        <f t="shared" si="201"/>
        <v>79.87</v>
      </c>
      <c r="Q3107" s="13" t="s">
        <v>8315</v>
      </c>
      <c r="R3107" t="s">
        <v>8355</v>
      </c>
      <c r="S3107" s="19">
        <f t="shared" si="202"/>
        <v>41876.718935185185</v>
      </c>
      <c r="T3107" s="19">
        <f t="shared" si="203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00"/>
        <v>4</v>
      </c>
      <c r="P3108">
        <f t="shared" si="201"/>
        <v>10.25</v>
      </c>
      <c r="Q3108" s="13" t="s">
        <v>8315</v>
      </c>
      <c r="R3108" t="s">
        <v>8355</v>
      </c>
      <c r="S3108" s="19">
        <f t="shared" si="202"/>
        <v>42241.429120370376</v>
      </c>
      <c r="T3108" s="19">
        <f t="shared" si="203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00"/>
        <v>20</v>
      </c>
      <c r="P3109">
        <f t="shared" si="201"/>
        <v>272.58999999999997</v>
      </c>
      <c r="Q3109" s="13" t="s">
        <v>8315</v>
      </c>
      <c r="R3109" t="s">
        <v>8355</v>
      </c>
      <c r="S3109" s="19">
        <f t="shared" si="202"/>
        <v>42128.814247685179</v>
      </c>
      <c r="T3109" s="19">
        <f t="shared" si="203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00"/>
        <v>0</v>
      </c>
      <c r="P3110">
        <f t="shared" si="201"/>
        <v>13</v>
      </c>
      <c r="Q3110" s="13" t="s">
        <v>8315</v>
      </c>
      <c r="R3110" t="s">
        <v>8355</v>
      </c>
      <c r="S3110" s="19">
        <f t="shared" si="202"/>
        <v>42062.680486111116</v>
      </c>
      <c r="T3110" s="19">
        <f t="shared" si="203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00"/>
        <v>25</v>
      </c>
      <c r="P3111">
        <f t="shared" si="201"/>
        <v>58.18</v>
      </c>
      <c r="Q3111" s="13" t="s">
        <v>8315</v>
      </c>
      <c r="R3111" t="s">
        <v>8355</v>
      </c>
      <c r="S3111" s="19">
        <f t="shared" si="202"/>
        <v>41844.125115740739</v>
      </c>
      <c r="T3111" s="19">
        <f t="shared" si="203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00"/>
        <v>0</v>
      </c>
      <c r="P3112">
        <f t="shared" si="201"/>
        <v>10</v>
      </c>
      <c r="Q3112" s="13" t="s">
        <v>8315</v>
      </c>
      <c r="R3112" t="s">
        <v>8355</v>
      </c>
      <c r="S3112" s="19">
        <f t="shared" si="202"/>
        <v>42745.031469907408</v>
      </c>
      <c r="T3112" s="19">
        <f t="shared" si="203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00"/>
        <v>27</v>
      </c>
      <c r="P3113">
        <f t="shared" si="201"/>
        <v>70.11</v>
      </c>
      <c r="Q3113" s="13" t="s">
        <v>8315</v>
      </c>
      <c r="R3113" t="s">
        <v>8355</v>
      </c>
      <c r="S3113" s="19">
        <f t="shared" si="202"/>
        <v>41885.595138888886</v>
      </c>
      <c r="T3113" s="19">
        <f t="shared" si="203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00"/>
        <v>5</v>
      </c>
      <c r="P3114">
        <f t="shared" si="201"/>
        <v>57.89</v>
      </c>
      <c r="Q3114" s="13" t="s">
        <v>8315</v>
      </c>
      <c r="R3114" t="s">
        <v>8355</v>
      </c>
      <c r="S3114" s="19">
        <f t="shared" si="202"/>
        <v>42615.121921296297</v>
      </c>
      <c r="T3114" s="19">
        <f t="shared" si="203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00"/>
        <v>4</v>
      </c>
      <c r="P3115">
        <f t="shared" si="201"/>
        <v>125.27</v>
      </c>
      <c r="Q3115" s="13" t="s">
        <v>8315</v>
      </c>
      <c r="R3115" t="s">
        <v>8355</v>
      </c>
      <c r="S3115" s="19">
        <f t="shared" si="202"/>
        <v>42081.731273148151</v>
      </c>
      <c r="T3115" s="19">
        <f t="shared" si="203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00"/>
        <v>0</v>
      </c>
      <c r="P3116">
        <f t="shared" si="201"/>
        <v>0</v>
      </c>
      <c r="Q3116" s="13" t="s">
        <v>8315</v>
      </c>
      <c r="R3116" t="s">
        <v>8355</v>
      </c>
      <c r="S3116" s="19">
        <f t="shared" si="202"/>
        <v>41843.632523148146</v>
      </c>
      <c r="T3116" s="19">
        <f t="shared" si="203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00"/>
        <v>3</v>
      </c>
      <c r="P3117">
        <f t="shared" si="201"/>
        <v>300</v>
      </c>
      <c r="Q3117" s="13" t="s">
        <v>8315</v>
      </c>
      <c r="R3117" t="s">
        <v>8355</v>
      </c>
      <c r="S3117" s="19">
        <f t="shared" si="202"/>
        <v>42496.447071759263</v>
      </c>
      <c r="T3117" s="19">
        <f t="shared" si="203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00"/>
        <v>57</v>
      </c>
      <c r="P3118">
        <f t="shared" si="201"/>
        <v>43</v>
      </c>
      <c r="Q3118" s="13" t="s">
        <v>8315</v>
      </c>
      <c r="R3118" t="s">
        <v>8355</v>
      </c>
      <c r="S3118" s="19">
        <f t="shared" si="202"/>
        <v>42081.515335648146</v>
      </c>
      <c r="T3118" s="19">
        <f t="shared" si="203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00"/>
        <v>0</v>
      </c>
      <c r="P3119">
        <f t="shared" si="201"/>
        <v>1</v>
      </c>
      <c r="Q3119" s="13" t="s">
        <v>8315</v>
      </c>
      <c r="R3119" t="s">
        <v>8355</v>
      </c>
      <c r="S3119" s="19">
        <f t="shared" si="202"/>
        <v>42509.374537037031</v>
      </c>
      <c r="T3119" s="19">
        <f t="shared" si="203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00"/>
        <v>0</v>
      </c>
      <c r="P3120">
        <f t="shared" si="201"/>
        <v>775</v>
      </c>
      <c r="Q3120" s="13" t="s">
        <v>8315</v>
      </c>
      <c r="R3120" t="s">
        <v>8355</v>
      </c>
      <c r="S3120" s="19">
        <f t="shared" si="202"/>
        <v>42534.649571759262</v>
      </c>
      <c r="T3120" s="19">
        <f t="shared" si="203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00"/>
        <v>0</v>
      </c>
      <c r="P3121">
        <f t="shared" si="201"/>
        <v>5</v>
      </c>
      <c r="Q3121" s="13" t="s">
        <v>8315</v>
      </c>
      <c r="R3121" t="s">
        <v>8355</v>
      </c>
      <c r="S3121" s="19">
        <f t="shared" si="202"/>
        <v>42060.04550925926</v>
      </c>
      <c r="T3121" s="19">
        <f t="shared" si="203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00"/>
        <v>0</v>
      </c>
      <c r="P3122">
        <f t="shared" si="201"/>
        <v>12.8</v>
      </c>
      <c r="Q3122" s="13" t="s">
        <v>8315</v>
      </c>
      <c r="R3122" t="s">
        <v>8355</v>
      </c>
      <c r="S3122" s="19">
        <f t="shared" si="202"/>
        <v>42435.942083333335</v>
      </c>
      <c r="T3122" s="19">
        <f t="shared" si="203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00"/>
        <v>1</v>
      </c>
      <c r="P3123">
        <f t="shared" si="201"/>
        <v>10</v>
      </c>
      <c r="Q3123" s="13" t="s">
        <v>8315</v>
      </c>
      <c r="R3123" t="s">
        <v>8355</v>
      </c>
      <c r="S3123" s="19">
        <f t="shared" si="202"/>
        <v>41848.679803240739</v>
      </c>
      <c r="T3123" s="19">
        <f t="shared" si="203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00"/>
        <v>58</v>
      </c>
      <c r="P3124">
        <f t="shared" si="201"/>
        <v>58</v>
      </c>
      <c r="Q3124" s="13" t="s">
        <v>8315</v>
      </c>
      <c r="R3124" t="s">
        <v>8355</v>
      </c>
      <c r="S3124" s="19">
        <f t="shared" si="202"/>
        <v>42678.932083333333</v>
      </c>
      <c r="T3124" s="19">
        <f t="shared" si="203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00"/>
        <v>68</v>
      </c>
      <c r="P3125">
        <f t="shared" si="201"/>
        <v>244.8</v>
      </c>
      <c r="Q3125" s="13" t="s">
        <v>8315</v>
      </c>
      <c r="R3125" t="s">
        <v>8355</v>
      </c>
      <c r="S3125" s="19">
        <f t="shared" si="202"/>
        <v>42530.993032407408</v>
      </c>
      <c r="T3125" s="19">
        <f t="shared" si="203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00"/>
        <v>0</v>
      </c>
      <c r="P3126">
        <f t="shared" si="201"/>
        <v>6.5</v>
      </c>
      <c r="Q3126" s="13" t="s">
        <v>8315</v>
      </c>
      <c r="R3126" t="s">
        <v>8355</v>
      </c>
      <c r="S3126" s="19">
        <f t="shared" si="202"/>
        <v>41977.780104166668</v>
      </c>
      <c r="T3126" s="19">
        <f t="shared" si="203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00"/>
        <v>0</v>
      </c>
      <c r="P3127">
        <f t="shared" si="201"/>
        <v>0</v>
      </c>
      <c r="Q3127" s="13" t="s">
        <v>8315</v>
      </c>
      <c r="R3127" t="s">
        <v>8355</v>
      </c>
      <c r="S3127" s="19">
        <f t="shared" si="202"/>
        <v>42346.20685185185</v>
      </c>
      <c r="T3127" s="19">
        <f t="shared" si="203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00"/>
        <v>4</v>
      </c>
      <c r="P3128">
        <f t="shared" si="201"/>
        <v>61.18</v>
      </c>
      <c r="Q3128" s="13" t="s">
        <v>8315</v>
      </c>
      <c r="R3128" t="s">
        <v>8355</v>
      </c>
      <c r="S3128" s="19">
        <f t="shared" si="202"/>
        <v>42427.01807870371</v>
      </c>
      <c r="T3128" s="19">
        <f t="shared" si="203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00"/>
        <v>0</v>
      </c>
      <c r="P3129">
        <f t="shared" si="201"/>
        <v>0</v>
      </c>
      <c r="Q3129" s="13" t="s">
        <v>8315</v>
      </c>
      <c r="R3129" t="s">
        <v>8355</v>
      </c>
      <c r="S3129" s="19">
        <f t="shared" si="202"/>
        <v>42034.856817129628</v>
      </c>
      <c r="T3129" s="19">
        <f t="shared" si="203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00"/>
        <v>109</v>
      </c>
      <c r="P3130">
        <f t="shared" si="201"/>
        <v>139.24</v>
      </c>
      <c r="Q3130" s="13" t="s">
        <v>8315</v>
      </c>
      <c r="R3130" t="s">
        <v>8316</v>
      </c>
      <c r="S3130" s="19">
        <f t="shared" si="202"/>
        <v>42780.825706018513</v>
      </c>
      <c r="T3130" s="19">
        <f t="shared" si="203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00"/>
        <v>1</v>
      </c>
      <c r="P3131">
        <f t="shared" si="201"/>
        <v>10</v>
      </c>
      <c r="Q3131" s="13" t="s">
        <v>8315</v>
      </c>
      <c r="R3131" t="s">
        <v>8316</v>
      </c>
      <c r="S3131" s="19">
        <f t="shared" si="202"/>
        <v>42803.842812499999</v>
      </c>
      <c r="T3131" s="19">
        <f t="shared" si="203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00"/>
        <v>4</v>
      </c>
      <c r="P3132">
        <f t="shared" si="201"/>
        <v>93.75</v>
      </c>
      <c r="Q3132" s="13" t="s">
        <v>8315</v>
      </c>
      <c r="R3132" t="s">
        <v>8316</v>
      </c>
      <c r="S3132" s="19">
        <f t="shared" si="202"/>
        <v>42808.640231481477</v>
      </c>
      <c r="T3132" s="19">
        <f t="shared" si="203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00"/>
        <v>16</v>
      </c>
      <c r="P3133">
        <f t="shared" si="201"/>
        <v>53.75</v>
      </c>
      <c r="Q3133" s="13" t="s">
        <v>8315</v>
      </c>
      <c r="R3133" t="s">
        <v>8316</v>
      </c>
      <c r="S3133" s="19">
        <f t="shared" si="202"/>
        <v>42803.579224537039</v>
      </c>
      <c r="T3133" s="19">
        <f t="shared" si="203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00"/>
        <v>0</v>
      </c>
      <c r="P3134">
        <f t="shared" si="201"/>
        <v>10</v>
      </c>
      <c r="Q3134" s="13" t="s">
        <v>8315</v>
      </c>
      <c r="R3134" t="s">
        <v>8316</v>
      </c>
      <c r="S3134" s="19">
        <f t="shared" si="202"/>
        <v>42786.350231481483</v>
      </c>
      <c r="T3134" s="19">
        <f t="shared" si="203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00"/>
        <v>108</v>
      </c>
      <c r="P3135">
        <f t="shared" si="201"/>
        <v>33.75</v>
      </c>
      <c r="Q3135" s="13" t="s">
        <v>8315</v>
      </c>
      <c r="R3135" t="s">
        <v>8316</v>
      </c>
      <c r="S3135" s="19">
        <f t="shared" si="202"/>
        <v>42788.565208333333</v>
      </c>
      <c r="T3135" s="19">
        <f t="shared" si="203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00"/>
        <v>23</v>
      </c>
      <c r="P3136">
        <f t="shared" si="201"/>
        <v>18.75</v>
      </c>
      <c r="Q3136" s="13" t="s">
        <v>8315</v>
      </c>
      <c r="R3136" t="s">
        <v>8316</v>
      </c>
      <c r="S3136" s="19">
        <f t="shared" si="202"/>
        <v>42800.720127314817</v>
      </c>
      <c r="T3136" s="19">
        <f t="shared" si="203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00"/>
        <v>21</v>
      </c>
      <c r="P3137">
        <f t="shared" si="201"/>
        <v>23.14</v>
      </c>
      <c r="Q3137" s="13" t="s">
        <v>8315</v>
      </c>
      <c r="R3137" t="s">
        <v>8316</v>
      </c>
      <c r="S3137" s="19">
        <f t="shared" si="202"/>
        <v>42807.151863425926</v>
      </c>
      <c r="T3137" s="19">
        <f t="shared" si="203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04">ROUND(E3138/D3138*100,0)</f>
        <v>128</v>
      </c>
      <c r="P3138">
        <f t="shared" ref="P3138:P3201" si="205">IFERROR(ROUND(E3138/L3138,2),0)</f>
        <v>29.05</v>
      </c>
      <c r="Q3138" s="13" t="s">
        <v>8315</v>
      </c>
      <c r="R3138" t="s">
        <v>8316</v>
      </c>
      <c r="S3138" s="19">
        <f t="shared" si="202"/>
        <v>42789.462430555555</v>
      </c>
      <c r="T3138" s="19">
        <f t="shared" si="203"/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04"/>
        <v>3</v>
      </c>
      <c r="P3139">
        <f t="shared" si="205"/>
        <v>50</v>
      </c>
      <c r="Q3139" s="13" t="s">
        <v>8315</v>
      </c>
      <c r="R3139" t="s">
        <v>8316</v>
      </c>
      <c r="S3139" s="19">
        <f t="shared" ref="S3139:S3202" si="206">(((J3139/60)/60)/24)+DATE(1970,1,1)</f>
        <v>42807.885057870371</v>
      </c>
      <c r="T3139" s="19">
        <f t="shared" ref="T3139:T3202" si="207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04"/>
        <v>0</v>
      </c>
      <c r="P3140">
        <f t="shared" si="205"/>
        <v>0</v>
      </c>
      <c r="Q3140" s="13" t="s">
        <v>8315</v>
      </c>
      <c r="R3140" t="s">
        <v>8316</v>
      </c>
      <c r="S3140" s="19">
        <f t="shared" si="206"/>
        <v>42809.645914351851</v>
      </c>
      <c r="T3140" s="19">
        <f t="shared" si="207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04"/>
        <v>5</v>
      </c>
      <c r="P3141">
        <f t="shared" si="205"/>
        <v>450</v>
      </c>
      <c r="Q3141" s="13" t="s">
        <v>8315</v>
      </c>
      <c r="R3141" t="s">
        <v>8316</v>
      </c>
      <c r="S3141" s="19">
        <f t="shared" si="206"/>
        <v>42785.270370370374</v>
      </c>
      <c r="T3141" s="19">
        <f t="shared" si="207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04"/>
        <v>1</v>
      </c>
      <c r="P3142">
        <f t="shared" si="205"/>
        <v>24</v>
      </c>
      <c r="Q3142" s="13" t="s">
        <v>8315</v>
      </c>
      <c r="R3142" t="s">
        <v>8316</v>
      </c>
      <c r="S3142" s="19">
        <f t="shared" si="206"/>
        <v>42802.718784722223</v>
      </c>
      <c r="T3142" s="19">
        <f t="shared" si="207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04"/>
        <v>52</v>
      </c>
      <c r="P3143">
        <f t="shared" si="205"/>
        <v>32.25</v>
      </c>
      <c r="Q3143" s="13" t="s">
        <v>8315</v>
      </c>
      <c r="R3143" t="s">
        <v>8316</v>
      </c>
      <c r="S3143" s="19">
        <f t="shared" si="206"/>
        <v>42800.753333333334</v>
      </c>
      <c r="T3143" s="19">
        <f t="shared" si="207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04"/>
        <v>2</v>
      </c>
      <c r="P3144">
        <f t="shared" si="205"/>
        <v>15</v>
      </c>
      <c r="Q3144" s="13" t="s">
        <v>8315</v>
      </c>
      <c r="R3144" t="s">
        <v>8316</v>
      </c>
      <c r="S3144" s="19">
        <f t="shared" si="206"/>
        <v>42783.513182870374</v>
      </c>
      <c r="T3144" s="19">
        <f t="shared" si="207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04"/>
        <v>0</v>
      </c>
      <c r="P3145">
        <f t="shared" si="205"/>
        <v>0</v>
      </c>
      <c r="Q3145" s="13" t="s">
        <v>8315</v>
      </c>
      <c r="R3145" t="s">
        <v>8316</v>
      </c>
      <c r="S3145" s="19">
        <f t="shared" si="206"/>
        <v>42808.358287037037</v>
      </c>
      <c r="T3145" s="19">
        <f t="shared" si="207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04"/>
        <v>75</v>
      </c>
      <c r="P3146">
        <f t="shared" si="205"/>
        <v>251.33</v>
      </c>
      <c r="Q3146" s="13" t="s">
        <v>8315</v>
      </c>
      <c r="R3146" t="s">
        <v>8316</v>
      </c>
      <c r="S3146" s="19">
        <f t="shared" si="206"/>
        <v>42796.538275462968</v>
      </c>
      <c r="T3146" s="19">
        <f t="shared" si="207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04"/>
        <v>0</v>
      </c>
      <c r="P3147">
        <f t="shared" si="205"/>
        <v>0</v>
      </c>
      <c r="Q3147" s="13" t="s">
        <v>8315</v>
      </c>
      <c r="R3147" t="s">
        <v>8316</v>
      </c>
      <c r="S3147" s="19">
        <f t="shared" si="206"/>
        <v>42762.040902777779</v>
      </c>
      <c r="T3147" s="19">
        <f t="shared" si="207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04"/>
        <v>11</v>
      </c>
      <c r="P3148">
        <f t="shared" si="205"/>
        <v>437.5</v>
      </c>
      <c r="Q3148" s="13" t="s">
        <v>8315</v>
      </c>
      <c r="R3148" t="s">
        <v>8316</v>
      </c>
      <c r="S3148" s="19">
        <f t="shared" si="206"/>
        <v>42796.682476851856</v>
      </c>
      <c r="T3148" s="19">
        <f t="shared" si="207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04"/>
        <v>118</v>
      </c>
      <c r="P3149">
        <f t="shared" si="205"/>
        <v>110.35</v>
      </c>
      <c r="Q3149" s="13" t="s">
        <v>8315</v>
      </c>
      <c r="R3149" t="s">
        <v>8316</v>
      </c>
      <c r="S3149" s="19">
        <f t="shared" si="206"/>
        <v>41909.969386574077</v>
      </c>
      <c r="T3149" s="19">
        <f t="shared" si="207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04"/>
        <v>131</v>
      </c>
      <c r="P3150">
        <f t="shared" si="205"/>
        <v>41.42</v>
      </c>
      <c r="Q3150" s="13" t="s">
        <v>8315</v>
      </c>
      <c r="R3150" t="s">
        <v>8316</v>
      </c>
      <c r="S3150" s="19">
        <f t="shared" si="206"/>
        <v>41891.665324074071</v>
      </c>
      <c r="T3150" s="19">
        <f t="shared" si="207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04"/>
        <v>104</v>
      </c>
      <c r="P3151">
        <f t="shared" si="205"/>
        <v>52</v>
      </c>
      <c r="Q3151" s="13" t="s">
        <v>8315</v>
      </c>
      <c r="R3151" t="s">
        <v>8316</v>
      </c>
      <c r="S3151" s="19">
        <f t="shared" si="206"/>
        <v>41226.017361111109</v>
      </c>
      <c r="T3151" s="19">
        <f t="shared" si="207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04"/>
        <v>101</v>
      </c>
      <c r="P3152">
        <f t="shared" si="205"/>
        <v>33.99</v>
      </c>
      <c r="Q3152" s="13" t="s">
        <v>8315</v>
      </c>
      <c r="R3152" t="s">
        <v>8316</v>
      </c>
      <c r="S3152" s="19">
        <f t="shared" si="206"/>
        <v>40478.263923611114</v>
      </c>
      <c r="T3152" s="19">
        <f t="shared" si="207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04"/>
        <v>100</v>
      </c>
      <c r="P3153">
        <f t="shared" si="205"/>
        <v>103.35</v>
      </c>
      <c r="Q3153" s="13" t="s">
        <v>8315</v>
      </c>
      <c r="R3153" t="s">
        <v>8316</v>
      </c>
      <c r="S3153" s="19">
        <f t="shared" si="206"/>
        <v>41862.83997685185</v>
      </c>
      <c r="T3153" s="19">
        <f t="shared" si="207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04"/>
        <v>106</v>
      </c>
      <c r="P3154">
        <f t="shared" si="205"/>
        <v>34.79</v>
      </c>
      <c r="Q3154" s="13" t="s">
        <v>8315</v>
      </c>
      <c r="R3154" t="s">
        <v>8316</v>
      </c>
      <c r="S3154" s="19">
        <f t="shared" si="206"/>
        <v>41550.867673611108</v>
      </c>
      <c r="T3154" s="19">
        <f t="shared" si="207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04"/>
        <v>336</v>
      </c>
      <c r="P3155">
        <f t="shared" si="205"/>
        <v>41.77</v>
      </c>
      <c r="Q3155" s="13" t="s">
        <v>8315</v>
      </c>
      <c r="R3155" t="s">
        <v>8316</v>
      </c>
      <c r="S3155" s="19">
        <f t="shared" si="206"/>
        <v>40633.154363425929</v>
      </c>
      <c r="T3155" s="19">
        <f t="shared" si="207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04"/>
        <v>113</v>
      </c>
      <c r="P3156">
        <f t="shared" si="205"/>
        <v>64.27</v>
      </c>
      <c r="Q3156" s="13" t="s">
        <v>8315</v>
      </c>
      <c r="R3156" t="s">
        <v>8316</v>
      </c>
      <c r="S3156" s="19">
        <f t="shared" si="206"/>
        <v>40970.875671296293</v>
      </c>
      <c r="T3156" s="19">
        <f t="shared" si="207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04"/>
        <v>189</v>
      </c>
      <c r="P3157">
        <f t="shared" si="205"/>
        <v>31.21</v>
      </c>
      <c r="Q3157" s="13" t="s">
        <v>8315</v>
      </c>
      <c r="R3157" t="s">
        <v>8316</v>
      </c>
      <c r="S3157" s="19">
        <f t="shared" si="206"/>
        <v>41233.499131944445</v>
      </c>
      <c r="T3157" s="19">
        <f t="shared" si="207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04"/>
        <v>102</v>
      </c>
      <c r="P3158">
        <f t="shared" si="205"/>
        <v>62.92</v>
      </c>
      <c r="Q3158" s="13" t="s">
        <v>8315</v>
      </c>
      <c r="R3158" t="s">
        <v>8316</v>
      </c>
      <c r="S3158" s="19">
        <f t="shared" si="206"/>
        <v>41026.953055555554</v>
      </c>
      <c r="T3158" s="19">
        <f t="shared" si="207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04"/>
        <v>101</v>
      </c>
      <c r="P3159">
        <f t="shared" si="205"/>
        <v>98.54</v>
      </c>
      <c r="Q3159" s="13" t="s">
        <v>8315</v>
      </c>
      <c r="R3159" t="s">
        <v>8316</v>
      </c>
      <c r="S3159" s="19">
        <f t="shared" si="206"/>
        <v>41829.788252314815</v>
      </c>
      <c r="T3159" s="19">
        <f t="shared" si="207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04"/>
        <v>114</v>
      </c>
      <c r="P3160">
        <f t="shared" si="205"/>
        <v>82.61</v>
      </c>
      <c r="Q3160" s="13" t="s">
        <v>8315</v>
      </c>
      <c r="R3160" t="s">
        <v>8316</v>
      </c>
      <c r="S3160" s="19">
        <f t="shared" si="206"/>
        <v>41447.839722222219</v>
      </c>
      <c r="T3160" s="19">
        <f t="shared" si="207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04"/>
        <v>133</v>
      </c>
      <c r="P3161">
        <f t="shared" si="205"/>
        <v>38.5</v>
      </c>
      <c r="Q3161" s="13" t="s">
        <v>8315</v>
      </c>
      <c r="R3161" t="s">
        <v>8316</v>
      </c>
      <c r="S3161" s="19">
        <f t="shared" si="206"/>
        <v>40884.066678240742</v>
      </c>
      <c r="T3161" s="19">
        <f t="shared" si="207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04"/>
        <v>102</v>
      </c>
      <c r="P3162">
        <f t="shared" si="205"/>
        <v>80.16</v>
      </c>
      <c r="Q3162" s="13" t="s">
        <v>8315</v>
      </c>
      <c r="R3162" t="s">
        <v>8316</v>
      </c>
      <c r="S3162" s="19">
        <f t="shared" si="206"/>
        <v>41841.26489583333</v>
      </c>
      <c r="T3162" s="19">
        <f t="shared" si="207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04"/>
        <v>105</v>
      </c>
      <c r="P3163">
        <f t="shared" si="205"/>
        <v>28.41</v>
      </c>
      <c r="Q3163" s="13" t="s">
        <v>8315</v>
      </c>
      <c r="R3163" t="s">
        <v>8316</v>
      </c>
      <c r="S3163" s="19">
        <f t="shared" si="206"/>
        <v>41897.536134259259</v>
      </c>
      <c r="T3163" s="19">
        <f t="shared" si="207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04"/>
        <v>127</v>
      </c>
      <c r="P3164">
        <f t="shared" si="205"/>
        <v>80.73</v>
      </c>
      <c r="Q3164" s="13" t="s">
        <v>8315</v>
      </c>
      <c r="R3164" t="s">
        <v>8316</v>
      </c>
      <c r="S3164" s="19">
        <f t="shared" si="206"/>
        <v>41799.685902777775</v>
      </c>
      <c r="T3164" s="19">
        <f t="shared" si="207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04"/>
        <v>111</v>
      </c>
      <c r="P3165">
        <f t="shared" si="205"/>
        <v>200.69</v>
      </c>
      <c r="Q3165" s="13" t="s">
        <v>8315</v>
      </c>
      <c r="R3165" t="s">
        <v>8316</v>
      </c>
      <c r="S3165" s="19">
        <f t="shared" si="206"/>
        <v>41775.753761574073</v>
      </c>
      <c r="T3165" s="19">
        <f t="shared" si="207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04"/>
        <v>107</v>
      </c>
      <c r="P3166">
        <f t="shared" si="205"/>
        <v>37.590000000000003</v>
      </c>
      <c r="Q3166" s="13" t="s">
        <v>8315</v>
      </c>
      <c r="R3166" t="s">
        <v>8316</v>
      </c>
      <c r="S3166" s="19">
        <f t="shared" si="206"/>
        <v>41766.80572916667</v>
      </c>
      <c r="T3166" s="19">
        <f t="shared" si="207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04"/>
        <v>163</v>
      </c>
      <c r="P3167">
        <f t="shared" si="205"/>
        <v>58.1</v>
      </c>
      <c r="Q3167" s="13" t="s">
        <v>8315</v>
      </c>
      <c r="R3167" t="s">
        <v>8316</v>
      </c>
      <c r="S3167" s="19">
        <f t="shared" si="206"/>
        <v>40644.159259259257</v>
      </c>
      <c r="T3167" s="19">
        <f t="shared" si="207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04"/>
        <v>160</v>
      </c>
      <c r="P3168">
        <f t="shared" si="205"/>
        <v>60.3</v>
      </c>
      <c r="Q3168" s="13" t="s">
        <v>8315</v>
      </c>
      <c r="R3168" t="s">
        <v>8316</v>
      </c>
      <c r="S3168" s="19">
        <f t="shared" si="206"/>
        <v>41940.69158564815</v>
      </c>
      <c r="T3168" s="19">
        <f t="shared" si="207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04"/>
        <v>116</v>
      </c>
      <c r="P3169">
        <f t="shared" si="205"/>
        <v>63.36</v>
      </c>
      <c r="Q3169" s="13" t="s">
        <v>8315</v>
      </c>
      <c r="R3169" t="s">
        <v>8316</v>
      </c>
      <c r="S3169" s="19">
        <f t="shared" si="206"/>
        <v>41839.175706018519</v>
      </c>
      <c r="T3169" s="19">
        <f t="shared" si="207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04"/>
        <v>124</v>
      </c>
      <c r="P3170">
        <f t="shared" si="205"/>
        <v>50.9</v>
      </c>
      <c r="Q3170" s="13" t="s">
        <v>8315</v>
      </c>
      <c r="R3170" t="s">
        <v>8316</v>
      </c>
      <c r="S3170" s="19">
        <f t="shared" si="206"/>
        <v>41772.105937500004</v>
      </c>
      <c r="T3170" s="19">
        <f t="shared" si="207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04"/>
        <v>103</v>
      </c>
      <c r="P3171">
        <f t="shared" si="205"/>
        <v>100.5</v>
      </c>
      <c r="Q3171" s="13" t="s">
        <v>8315</v>
      </c>
      <c r="R3171" t="s">
        <v>8316</v>
      </c>
      <c r="S3171" s="19">
        <f t="shared" si="206"/>
        <v>41591.737974537034</v>
      </c>
      <c r="T3171" s="19">
        <f t="shared" si="207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04"/>
        <v>112</v>
      </c>
      <c r="P3172">
        <f t="shared" si="205"/>
        <v>31.62</v>
      </c>
      <c r="Q3172" s="13" t="s">
        <v>8315</v>
      </c>
      <c r="R3172" t="s">
        <v>8316</v>
      </c>
      <c r="S3172" s="19">
        <f t="shared" si="206"/>
        <v>41789.080370370371</v>
      </c>
      <c r="T3172" s="19">
        <f t="shared" si="207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04"/>
        <v>109</v>
      </c>
      <c r="P3173">
        <f t="shared" si="205"/>
        <v>65.099999999999994</v>
      </c>
      <c r="Q3173" s="13" t="s">
        <v>8315</v>
      </c>
      <c r="R3173" t="s">
        <v>8316</v>
      </c>
      <c r="S3173" s="19">
        <f t="shared" si="206"/>
        <v>42466.608310185184</v>
      </c>
      <c r="T3173" s="19">
        <f t="shared" si="207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04"/>
        <v>115</v>
      </c>
      <c r="P3174">
        <f t="shared" si="205"/>
        <v>79.31</v>
      </c>
      <c r="Q3174" s="13" t="s">
        <v>8315</v>
      </c>
      <c r="R3174" t="s">
        <v>8316</v>
      </c>
      <c r="S3174" s="19">
        <f t="shared" si="206"/>
        <v>40923.729953703703</v>
      </c>
      <c r="T3174" s="19">
        <f t="shared" si="207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04"/>
        <v>103</v>
      </c>
      <c r="P3175">
        <f t="shared" si="205"/>
        <v>139.19</v>
      </c>
      <c r="Q3175" s="13" t="s">
        <v>8315</v>
      </c>
      <c r="R3175" t="s">
        <v>8316</v>
      </c>
      <c r="S3175" s="19">
        <f t="shared" si="206"/>
        <v>41878.878379629627</v>
      </c>
      <c r="T3175" s="19">
        <f t="shared" si="207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04"/>
        <v>101</v>
      </c>
      <c r="P3176">
        <f t="shared" si="205"/>
        <v>131.91</v>
      </c>
      <c r="Q3176" s="13" t="s">
        <v>8315</v>
      </c>
      <c r="R3176" t="s">
        <v>8316</v>
      </c>
      <c r="S3176" s="19">
        <f t="shared" si="206"/>
        <v>41862.864675925928</v>
      </c>
      <c r="T3176" s="19">
        <f t="shared" si="207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04"/>
        <v>110</v>
      </c>
      <c r="P3177">
        <f t="shared" si="205"/>
        <v>91.3</v>
      </c>
      <c r="Q3177" s="13" t="s">
        <v>8315</v>
      </c>
      <c r="R3177" t="s">
        <v>8316</v>
      </c>
      <c r="S3177" s="19">
        <f t="shared" si="206"/>
        <v>40531.886886574073</v>
      </c>
      <c r="T3177" s="19">
        <f t="shared" si="207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04"/>
        <v>115</v>
      </c>
      <c r="P3178">
        <f t="shared" si="205"/>
        <v>39.67</v>
      </c>
      <c r="Q3178" s="13" t="s">
        <v>8315</v>
      </c>
      <c r="R3178" t="s">
        <v>8316</v>
      </c>
      <c r="S3178" s="19">
        <f t="shared" si="206"/>
        <v>41477.930914351848</v>
      </c>
      <c r="T3178" s="19">
        <f t="shared" si="207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04"/>
        <v>117</v>
      </c>
      <c r="P3179">
        <f t="shared" si="205"/>
        <v>57.55</v>
      </c>
      <c r="Q3179" s="13" t="s">
        <v>8315</v>
      </c>
      <c r="R3179" t="s">
        <v>8316</v>
      </c>
      <c r="S3179" s="19">
        <f t="shared" si="206"/>
        <v>41781.666770833333</v>
      </c>
      <c r="T3179" s="19">
        <f t="shared" si="207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04"/>
        <v>172</v>
      </c>
      <c r="P3180">
        <f t="shared" si="205"/>
        <v>33.03</v>
      </c>
      <c r="Q3180" s="13" t="s">
        <v>8315</v>
      </c>
      <c r="R3180" t="s">
        <v>8316</v>
      </c>
      <c r="S3180" s="19">
        <f t="shared" si="206"/>
        <v>41806.605034722219</v>
      </c>
      <c r="T3180" s="19">
        <f t="shared" si="207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04"/>
        <v>114</v>
      </c>
      <c r="P3181">
        <f t="shared" si="205"/>
        <v>77.34</v>
      </c>
      <c r="Q3181" s="13" t="s">
        <v>8315</v>
      </c>
      <c r="R3181" t="s">
        <v>8316</v>
      </c>
      <c r="S3181" s="19">
        <f t="shared" si="206"/>
        <v>41375.702210648145</v>
      </c>
      <c r="T3181" s="19">
        <f t="shared" si="207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04"/>
        <v>120</v>
      </c>
      <c r="P3182">
        <f t="shared" si="205"/>
        <v>31.93</v>
      </c>
      <c r="Q3182" s="13" t="s">
        <v>8315</v>
      </c>
      <c r="R3182" t="s">
        <v>8316</v>
      </c>
      <c r="S3182" s="19">
        <f t="shared" si="206"/>
        <v>41780.412604166668</v>
      </c>
      <c r="T3182" s="19">
        <f t="shared" si="207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04"/>
        <v>109</v>
      </c>
      <c r="P3183">
        <f t="shared" si="205"/>
        <v>36.33</v>
      </c>
      <c r="Q3183" s="13" t="s">
        <v>8315</v>
      </c>
      <c r="R3183" t="s">
        <v>8316</v>
      </c>
      <c r="S3183" s="19">
        <f t="shared" si="206"/>
        <v>41779.310034722221</v>
      </c>
      <c r="T3183" s="19">
        <f t="shared" si="207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04"/>
        <v>101</v>
      </c>
      <c r="P3184">
        <f t="shared" si="205"/>
        <v>46.77</v>
      </c>
      <c r="Q3184" s="13" t="s">
        <v>8315</v>
      </c>
      <c r="R3184" t="s">
        <v>8316</v>
      </c>
      <c r="S3184" s="19">
        <f t="shared" si="206"/>
        <v>40883.949317129627</v>
      </c>
      <c r="T3184" s="19">
        <f t="shared" si="207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04"/>
        <v>109</v>
      </c>
      <c r="P3185">
        <f t="shared" si="205"/>
        <v>40.07</v>
      </c>
      <c r="Q3185" s="13" t="s">
        <v>8315</v>
      </c>
      <c r="R3185" t="s">
        <v>8316</v>
      </c>
      <c r="S3185" s="19">
        <f t="shared" si="206"/>
        <v>41491.79478009259</v>
      </c>
      <c r="T3185" s="19">
        <f t="shared" si="207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04"/>
        <v>107</v>
      </c>
      <c r="P3186">
        <f t="shared" si="205"/>
        <v>100.22</v>
      </c>
      <c r="Q3186" s="13" t="s">
        <v>8315</v>
      </c>
      <c r="R3186" t="s">
        <v>8316</v>
      </c>
      <c r="S3186" s="19">
        <f t="shared" si="206"/>
        <v>41791.993414351848</v>
      </c>
      <c r="T3186" s="19">
        <f t="shared" si="207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04"/>
        <v>100</v>
      </c>
      <c r="P3187">
        <f t="shared" si="205"/>
        <v>41.67</v>
      </c>
      <c r="Q3187" s="13" t="s">
        <v>8315</v>
      </c>
      <c r="R3187" t="s">
        <v>8316</v>
      </c>
      <c r="S3187" s="19">
        <f t="shared" si="206"/>
        <v>41829.977326388893</v>
      </c>
      <c r="T3187" s="19">
        <f t="shared" si="207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04"/>
        <v>102</v>
      </c>
      <c r="P3188">
        <f t="shared" si="205"/>
        <v>46.71</v>
      </c>
      <c r="Q3188" s="13" t="s">
        <v>8315</v>
      </c>
      <c r="R3188" t="s">
        <v>8316</v>
      </c>
      <c r="S3188" s="19">
        <f t="shared" si="206"/>
        <v>41868.924050925925</v>
      </c>
      <c r="T3188" s="19">
        <f t="shared" si="207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04"/>
        <v>116</v>
      </c>
      <c r="P3189">
        <f t="shared" si="205"/>
        <v>71.489999999999995</v>
      </c>
      <c r="Q3189" s="13" t="s">
        <v>8315</v>
      </c>
      <c r="R3189" t="s">
        <v>8316</v>
      </c>
      <c r="S3189" s="19">
        <f t="shared" si="206"/>
        <v>41835.666354166664</v>
      </c>
      <c r="T3189" s="19">
        <f t="shared" si="207"/>
        <v>41855.666354166664</v>
      </c>
    </row>
    <row r="3190" spans="1:20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04"/>
        <v>65</v>
      </c>
      <c r="P3190">
        <f t="shared" si="205"/>
        <v>14.44</v>
      </c>
      <c r="Q3190" s="13" t="s">
        <v>8315</v>
      </c>
      <c r="R3190" t="s">
        <v>8357</v>
      </c>
      <c r="S3190" s="19">
        <f t="shared" si="206"/>
        <v>42144.415532407409</v>
      </c>
      <c r="T3190" s="19">
        <f t="shared" si="207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04"/>
        <v>12</v>
      </c>
      <c r="P3191">
        <f t="shared" si="205"/>
        <v>356.84</v>
      </c>
      <c r="Q3191" s="13" t="s">
        <v>8315</v>
      </c>
      <c r="R3191" t="s">
        <v>8357</v>
      </c>
      <c r="S3191" s="19">
        <f t="shared" si="206"/>
        <v>42118.346435185187</v>
      </c>
      <c r="T3191" s="19">
        <f t="shared" si="207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04"/>
        <v>0</v>
      </c>
      <c r="P3192">
        <f t="shared" si="205"/>
        <v>0</v>
      </c>
      <c r="Q3192" s="13" t="s">
        <v>8315</v>
      </c>
      <c r="R3192" t="s">
        <v>8357</v>
      </c>
      <c r="S3192" s="19">
        <f t="shared" si="206"/>
        <v>42683.151331018518</v>
      </c>
      <c r="T3192" s="19">
        <f t="shared" si="207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04"/>
        <v>4</v>
      </c>
      <c r="P3193">
        <f t="shared" si="205"/>
        <v>37.75</v>
      </c>
      <c r="Q3193" s="13" t="s">
        <v>8315</v>
      </c>
      <c r="R3193" t="s">
        <v>8357</v>
      </c>
      <c r="S3193" s="19">
        <f t="shared" si="206"/>
        <v>42538.755428240736</v>
      </c>
      <c r="T3193" s="19">
        <f t="shared" si="207"/>
        <v>42598.755428240736</v>
      </c>
    </row>
    <row r="3194" spans="1:20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04"/>
        <v>1</v>
      </c>
      <c r="P3194">
        <f t="shared" si="205"/>
        <v>12.75</v>
      </c>
      <c r="Q3194" s="13" t="s">
        <v>8315</v>
      </c>
      <c r="R3194" t="s">
        <v>8357</v>
      </c>
      <c r="S3194" s="19">
        <f t="shared" si="206"/>
        <v>42018.94049768518</v>
      </c>
      <c r="T3194" s="19">
        <f t="shared" si="207"/>
        <v>42063.916666666672</v>
      </c>
    </row>
    <row r="3195" spans="1:20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04"/>
        <v>12</v>
      </c>
      <c r="P3195">
        <f t="shared" si="205"/>
        <v>24.46</v>
      </c>
      <c r="Q3195" s="13" t="s">
        <v>8315</v>
      </c>
      <c r="R3195" t="s">
        <v>8357</v>
      </c>
      <c r="S3195" s="19">
        <f t="shared" si="206"/>
        <v>42010.968240740738</v>
      </c>
      <c r="T3195" s="19">
        <f t="shared" si="207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04"/>
        <v>0</v>
      </c>
      <c r="P3196">
        <f t="shared" si="205"/>
        <v>0</v>
      </c>
      <c r="Q3196" s="13" t="s">
        <v>8315</v>
      </c>
      <c r="R3196" t="s">
        <v>8357</v>
      </c>
      <c r="S3196" s="19">
        <f t="shared" si="206"/>
        <v>42182.062476851846</v>
      </c>
      <c r="T3196" s="19">
        <f t="shared" si="207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04"/>
        <v>59</v>
      </c>
      <c r="P3197">
        <f t="shared" si="205"/>
        <v>53.08</v>
      </c>
      <c r="Q3197" s="13" t="s">
        <v>8315</v>
      </c>
      <c r="R3197" t="s">
        <v>8357</v>
      </c>
      <c r="S3197" s="19">
        <f t="shared" si="206"/>
        <v>42017.594236111108</v>
      </c>
      <c r="T3197" s="19">
        <f t="shared" si="207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04"/>
        <v>0</v>
      </c>
      <c r="P3198">
        <f t="shared" si="205"/>
        <v>300</v>
      </c>
      <c r="Q3198" s="13" t="s">
        <v>8315</v>
      </c>
      <c r="R3198" t="s">
        <v>8357</v>
      </c>
      <c r="S3198" s="19">
        <f t="shared" si="206"/>
        <v>42157.598090277781</v>
      </c>
      <c r="T3198" s="19">
        <f t="shared" si="207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04"/>
        <v>11</v>
      </c>
      <c r="P3199">
        <f t="shared" si="205"/>
        <v>286.25</v>
      </c>
      <c r="Q3199" s="13" t="s">
        <v>8315</v>
      </c>
      <c r="R3199" t="s">
        <v>8357</v>
      </c>
      <c r="S3199" s="19">
        <f t="shared" si="206"/>
        <v>42009.493263888886</v>
      </c>
      <c r="T3199" s="19">
        <f t="shared" si="207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04"/>
        <v>0</v>
      </c>
      <c r="P3200">
        <f t="shared" si="205"/>
        <v>36.67</v>
      </c>
      <c r="Q3200" s="13" t="s">
        <v>8315</v>
      </c>
      <c r="R3200" t="s">
        <v>8357</v>
      </c>
      <c r="S3200" s="19">
        <f t="shared" si="206"/>
        <v>42013.424502314811</v>
      </c>
      <c r="T3200" s="19">
        <f t="shared" si="207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04"/>
        <v>52</v>
      </c>
      <c r="P3201">
        <f t="shared" si="205"/>
        <v>49.21</v>
      </c>
      <c r="Q3201" s="13" t="s">
        <v>8315</v>
      </c>
      <c r="R3201" t="s">
        <v>8357</v>
      </c>
      <c r="S3201" s="19">
        <f t="shared" si="206"/>
        <v>41858.761782407404</v>
      </c>
      <c r="T3201" s="19">
        <f t="shared" si="207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8">ROUND(E3202/D3202*100,0)</f>
        <v>0</v>
      </c>
      <c r="P3202">
        <f t="shared" ref="P3202:P3265" si="209">IFERROR(ROUND(E3202/L3202,2),0)</f>
        <v>1</v>
      </c>
      <c r="Q3202" s="13" t="s">
        <v>8315</v>
      </c>
      <c r="R3202" t="s">
        <v>8357</v>
      </c>
      <c r="S3202" s="19">
        <f t="shared" si="206"/>
        <v>42460.320613425924</v>
      </c>
      <c r="T3202" s="19">
        <f t="shared" si="207"/>
        <v>42490.231944444444</v>
      </c>
    </row>
    <row r="3203" spans="1:20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8"/>
        <v>1</v>
      </c>
      <c r="P3203">
        <f t="shared" si="209"/>
        <v>12.5</v>
      </c>
      <c r="Q3203" s="13" t="s">
        <v>8315</v>
      </c>
      <c r="R3203" t="s">
        <v>8357</v>
      </c>
      <c r="S3203" s="19">
        <f t="shared" ref="S3203:S3266" si="210">(((J3203/60)/60)/24)+DATE(1970,1,1)</f>
        <v>41861.767094907409</v>
      </c>
      <c r="T3203" s="19">
        <f t="shared" ref="T3203:T3266" si="211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8"/>
        <v>55</v>
      </c>
      <c r="P3204">
        <f t="shared" si="209"/>
        <v>109.04</v>
      </c>
      <c r="Q3204" s="13" t="s">
        <v>8315</v>
      </c>
      <c r="R3204" t="s">
        <v>8357</v>
      </c>
      <c r="S3204" s="19">
        <f t="shared" si="210"/>
        <v>42293.853541666671</v>
      </c>
      <c r="T3204" s="19">
        <f t="shared" si="211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8"/>
        <v>25</v>
      </c>
      <c r="P3205">
        <f t="shared" si="209"/>
        <v>41.67</v>
      </c>
      <c r="Q3205" s="13" t="s">
        <v>8315</v>
      </c>
      <c r="R3205" t="s">
        <v>8357</v>
      </c>
      <c r="S3205" s="19">
        <f t="shared" si="210"/>
        <v>42242.988680555558</v>
      </c>
      <c r="T3205" s="19">
        <f t="shared" si="211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8"/>
        <v>0</v>
      </c>
      <c r="P3206">
        <f t="shared" si="209"/>
        <v>0</v>
      </c>
      <c r="Q3206" s="13" t="s">
        <v>8315</v>
      </c>
      <c r="R3206" t="s">
        <v>8357</v>
      </c>
      <c r="S3206" s="19">
        <f t="shared" si="210"/>
        <v>42172.686099537037</v>
      </c>
      <c r="T3206" s="19">
        <f t="shared" si="211"/>
        <v>42202.676388888889</v>
      </c>
    </row>
    <row r="3207" spans="1:20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8"/>
        <v>3</v>
      </c>
      <c r="P3207">
        <f t="shared" si="209"/>
        <v>22.75</v>
      </c>
      <c r="Q3207" s="13" t="s">
        <v>8315</v>
      </c>
      <c r="R3207" t="s">
        <v>8357</v>
      </c>
      <c r="S3207" s="19">
        <f t="shared" si="210"/>
        <v>42095.374675925923</v>
      </c>
      <c r="T3207" s="19">
        <f t="shared" si="211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8"/>
        <v>0</v>
      </c>
      <c r="P3208">
        <f t="shared" si="209"/>
        <v>0</v>
      </c>
      <c r="Q3208" s="13" t="s">
        <v>8315</v>
      </c>
      <c r="R3208" t="s">
        <v>8357</v>
      </c>
      <c r="S3208" s="19">
        <f t="shared" si="210"/>
        <v>42236.276053240741</v>
      </c>
      <c r="T3208" s="19">
        <f t="shared" si="211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8"/>
        <v>46</v>
      </c>
      <c r="P3209">
        <f t="shared" si="209"/>
        <v>70.83</v>
      </c>
      <c r="Q3209" s="13" t="s">
        <v>8315</v>
      </c>
      <c r="R3209" t="s">
        <v>8357</v>
      </c>
      <c r="S3209" s="19">
        <f t="shared" si="210"/>
        <v>42057.277858796297</v>
      </c>
      <c r="T3209" s="19">
        <f t="shared" si="211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8"/>
        <v>104</v>
      </c>
      <c r="P3210">
        <f t="shared" si="209"/>
        <v>63.11</v>
      </c>
      <c r="Q3210" s="13" t="s">
        <v>8315</v>
      </c>
      <c r="R3210" t="s">
        <v>8316</v>
      </c>
      <c r="S3210" s="19">
        <f t="shared" si="210"/>
        <v>41827.605057870373</v>
      </c>
      <c r="T3210" s="19">
        <f t="shared" si="211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8"/>
        <v>119</v>
      </c>
      <c r="P3211">
        <f t="shared" si="209"/>
        <v>50.16</v>
      </c>
      <c r="Q3211" s="13" t="s">
        <v>8315</v>
      </c>
      <c r="R3211" t="s">
        <v>8316</v>
      </c>
      <c r="S3211" s="19">
        <f t="shared" si="210"/>
        <v>41778.637245370373</v>
      </c>
      <c r="T3211" s="19">
        <f t="shared" si="211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8"/>
        <v>126</v>
      </c>
      <c r="P3212">
        <f t="shared" si="209"/>
        <v>62.88</v>
      </c>
      <c r="Q3212" s="13" t="s">
        <v>8315</v>
      </c>
      <c r="R3212" t="s">
        <v>8316</v>
      </c>
      <c r="S3212" s="19">
        <f t="shared" si="210"/>
        <v>41013.936562499999</v>
      </c>
      <c r="T3212" s="19">
        <f t="shared" si="211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8"/>
        <v>120</v>
      </c>
      <c r="P3213">
        <f t="shared" si="209"/>
        <v>85.53</v>
      </c>
      <c r="Q3213" s="13" t="s">
        <v>8315</v>
      </c>
      <c r="R3213" t="s">
        <v>8316</v>
      </c>
      <c r="S3213" s="19">
        <f t="shared" si="210"/>
        <v>41834.586574074077</v>
      </c>
      <c r="T3213" s="19">
        <f t="shared" si="211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8"/>
        <v>126</v>
      </c>
      <c r="P3214">
        <f t="shared" si="209"/>
        <v>53.72</v>
      </c>
      <c r="Q3214" s="13" t="s">
        <v>8315</v>
      </c>
      <c r="R3214" t="s">
        <v>8316</v>
      </c>
      <c r="S3214" s="19">
        <f t="shared" si="210"/>
        <v>41829.795729166668</v>
      </c>
      <c r="T3214" s="19">
        <f t="shared" si="211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8"/>
        <v>100</v>
      </c>
      <c r="P3215">
        <f t="shared" si="209"/>
        <v>127.81</v>
      </c>
      <c r="Q3215" s="13" t="s">
        <v>8315</v>
      </c>
      <c r="R3215" t="s">
        <v>8316</v>
      </c>
      <c r="S3215" s="19">
        <f t="shared" si="210"/>
        <v>42171.763414351852</v>
      </c>
      <c r="T3215" s="19">
        <f t="shared" si="211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8"/>
        <v>102</v>
      </c>
      <c r="P3216">
        <f t="shared" si="209"/>
        <v>106.57</v>
      </c>
      <c r="Q3216" s="13" t="s">
        <v>8315</v>
      </c>
      <c r="R3216" t="s">
        <v>8316</v>
      </c>
      <c r="S3216" s="19">
        <f t="shared" si="210"/>
        <v>42337.792511574073</v>
      </c>
      <c r="T3216" s="19">
        <f t="shared" si="211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8"/>
        <v>100</v>
      </c>
      <c r="P3217">
        <f t="shared" si="209"/>
        <v>262.11</v>
      </c>
      <c r="Q3217" s="13" t="s">
        <v>8315</v>
      </c>
      <c r="R3217" t="s">
        <v>8316</v>
      </c>
      <c r="S3217" s="19">
        <f t="shared" si="210"/>
        <v>42219.665173611109</v>
      </c>
      <c r="T3217" s="19">
        <f t="shared" si="211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8"/>
        <v>100</v>
      </c>
      <c r="P3218">
        <f t="shared" si="209"/>
        <v>57.17</v>
      </c>
      <c r="Q3218" s="13" t="s">
        <v>8315</v>
      </c>
      <c r="R3218" t="s">
        <v>8316</v>
      </c>
      <c r="S3218" s="19">
        <f t="shared" si="210"/>
        <v>42165.462627314817</v>
      </c>
      <c r="T3218" s="19">
        <f t="shared" si="211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8"/>
        <v>116</v>
      </c>
      <c r="P3219">
        <f t="shared" si="209"/>
        <v>50.2</v>
      </c>
      <c r="Q3219" s="13" t="s">
        <v>8315</v>
      </c>
      <c r="R3219" t="s">
        <v>8316</v>
      </c>
      <c r="S3219" s="19">
        <f t="shared" si="210"/>
        <v>42648.546111111107</v>
      </c>
      <c r="T3219" s="19">
        <f t="shared" si="211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8"/>
        <v>102</v>
      </c>
      <c r="P3220">
        <f t="shared" si="209"/>
        <v>66.59</v>
      </c>
      <c r="Q3220" s="13" t="s">
        <v>8315</v>
      </c>
      <c r="R3220" t="s">
        <v>8316</v>
      </c>
      <c r="S3220" s="19">
        <f t="shared" si="210"/>
        <v>41971.002152777779</v>
      </c>
      <c r="T3220" s="19">
        <f t="shared" si="211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8"/>
        <v>100</v>
      </c>
      <c r="P3221">
        <f t="shared" si="209"/>
        <v>168.25</v>
      </c>
      <c r="Q3221" s="13" t="s">
        <v>8315</v>
      </c>
      <c r="R3221" t="s">
        <v>8316</v>
      </c>
      <c r="S3221" s="19">
        <f t="shared" si="210"/>
        <v>42050.983182870375</v>
      </c>
      <c r="T3221" s="19">
        <f t="shared" si="211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8"/>
        <v>101</v>
      </c>
      <c r="P3222">
        <f t="shared" si="209"/>
        <v>256.37</v>
      </c>
      <c r="Q3222" s="13" t="s">
        <v>8315</v>
      </c>
      <c r="R3222" t="s">
        <v>8316</v>
      </c>
      <c r="S3222" s="19">
        <f t="shared" si="210"/>
        <v>42772.833379629628</v>
      </c>
      <c r="T3222" s="19">
        <f t="shared" si="211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8"/>
        <v>103</v>
      </c>
      <c r="P3223">
        <f t="shared" si="209"/>
        <v>36.61</v>
      </c>
      <c r="Q3223" s="13" t="s">
        <v>8315</v>
      </c>
      <c r="R3223" t="s">
        <v>8316</v>
      </c>
      <c r="S3223" s="19">
        <f t="shared" si="210"/>
        <v>42155.696793981479</v>
      </c>
      <c r="T3223" s="19">
        <f t="shared" si="211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8"/>
        <v>125</v>
      </c>
      <c r="P3224">
        <f t="shared" si="209"/>
        <v>37.14</v>
      </c>
      <c r="Q3224" s="13" t="s">
        <v>8315</v>
      </c>
      <c r="R3224" t="s">
        <v>8316</v>
      </c>
      <c r="S3224" s="19">
        <f t="shared" si="210"/>
        <v>42270.582141203704</v>
      </c>
      <c r="T3224" s="19">
        <f t="shared" si="211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8"/>
        <v>110</v>
      </c>
      <c r="P3225">
        <f t="shared" si="209"/>
        <v>45.88</v>
      </c>
      <c r="Q3225" s="13" t="s">
        <v>8315</v>
      </c>
      <c r="R3225" t="s">
        <v>8316</v>
      </c>
      <c r="S3225" s="19">
        <f t="shared" si="210"/>
        <v>42206.835370370376</v>
      </c>
      <c r="T3225" s="19">
        <f t="shared" si="211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8"/>
        <v>102</v>
      </c>
      <c r="P3226">
        <f t="shared" si="209"/>
        <v>141.71</v>
      </c>
      <c r="Q3226" s="13" t="s">
        <v>8315</v>
      </c>
      <c r="R3226" t="s">
        <v>8316</v>
      </c>
      <c r="S3226" s="19">
        <f t="shared" si="210"/>
        <v>42697.850844907407</v>
      </c>
      <c r="T3226" s="19">
        <f t="shared" si="211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8"/>
        <v>102</v>
      </c>
      <c r="P3227">
        <f t="shared" si="209"/>
        <v>52.49</v>
      </c>
      <c r="Q3227" s="13" t="s">
        <v>8315</v>
      </c>
      <c r="R3227" t="s">
        <v>8316</v>
      </c>
      <c r="S3227" s="19">
        <f t="shared" si="210"/>
        <v>42503.559467592597</v>
      </c>
      <c r="T3227" s="19">
        <f t="shared" si="211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8"/>
        <v>104</v>
      </c>
      <c r="P3228">
        <f t="shared" si="209"/>
        <v>59.52</v>
      </c>
      <c r="Q3228" s="13" t="s">
        <v>8315</v>
      </c>
      <c r="R3228" t="s">
        <v>8316</v>
      </c>
      <c r="S3228" s="19">
        <f t="shared" si="210"/>
        <v>42277.583472222221</v>
      </c>
      <c r="T3228" s="19">
        <f t="shared" si="211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8"/>
        <v>125</v>
      </c>
      <c r="P3229">
        <f t="shared" si="209"/>
        <v>50</v>
      </c>
      <c r="Q3229" s="13" t="s">
        <v>8315</v>
      </c>
      <c r="R3229" t="s">
        <v>8316</v>
      </c>
      <c r="S3229" s="19">
        <f t="shared" si="210"/>
        <v>42722.882361111115</v>
      </c>
      <c r="T3229" s="19">
        <f t="shared" si="211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8"/>
        <v>102</v>
      </c>
      <c r="P3230">
        <f t="shared" si="209"/>
        <v>193.62</v>
      </c>
      <c r="Q3230" s="13" t="s">
        <v>8315</v>
      </c>
      <c r="R3230" t="s">
        <v>8316</v>
      </c>
      <c r="S3230" s="19">
        <f t="shared" si="210"/>
        <v>42323.70930555556</v>
      </c>
      <c r="T3230" s="19">
        <f t="shared" si="211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8"/>
        <v>108</v>
      </c>
      <c r="P3231">
        <f t="shared" si="209"/>
        <v>106.8</v>
      </c>
      <c r="Q3231" s="13" t="s">
        <v>8315</v>
      </c>
      <c r="R3231" t="s">
        <v>8316</v>
      </c>
      <c r="S3231" s="19">
        <f t="shared" si="210"/>
        <v>41933.291643518518</v>
      </c>
      <c r="T3231" s="19">
        <f t="shared" si="211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8"/>
        <v>110</v>
      </c>
      <c r="P3232">
        <f t="shared" si="209"/>
        <v>77.22</v>
      </c>
      <c r="Q3232" s="13" t="s">
        <v>8315</v>
      </c>
      <c r="R3232" t="s">
        <v>8316</v>
      </c>
      <c r="S3232" s="19">
        <f t="shared" si="210"/>
        <v>41898.168125000004</v>
      </c>
      <c r="T3232" s="19">
        <f t="shared" si="211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8"/>
        <v>161</v>
      </c>
      <c r="P3233">
        <f t="shared" si="209"/>
        <v>57.5</v>
      </c>
      <c r="Q3233" s="13" t="s">
        <v>8315</v>
      </c>
      <c r="R3233" t="s">
        <v>8316</v>
      </c>
      <c r="S3233" s="19">
        <f t="shared" si="210"/>
        <v>42446.943831018521</v>
      </c>
      <c r="T3233" s="19">
        <f t="shared" si="211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8"/>
        <v>131</v>
      </c>
      <c r="P3234">
        <f t="shared" si="209"/>
        <v>50.46</v>
      </c>
      <c r="Q3234" s="13" t="s">
        <v>8315</v>
      </c>
      <c r="R3234" t="s">
        <v>8316</v>
      </c>
      <c r="S3234" s="19">
        <f t="shared" si="210"/>
        <v>42463.81385416667</v>
      </c>
      <c r="T3234" s="19">
        <f t="shared" si="211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8"/>
        <v>119</v>
      </c>
      <c r="P3235">
        <f t="shared" si="209"/>
        <v>97.38</v>
      </c>
      <c r="Q3235" s="13" t="s">
        <v>8315</v>
      </c>
      <c r="R3235" t="s">
        <v>8316</v>
      </c>
      <c r="S3235" s="19">
        <f t="shared" si="210"/>
        <v>42766.805034722223</v>
      </c>
      <c r="T3235" s="19">
        <f t="shared" si="211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8"/>
        <v>100</v>
      </c>
      <c r="P3236">
        <f t="shared" si="209"/>
        <v>34.92</v>
      </c>
      <c r="Q3236" s="13" t="s">
        <v>8315</v>
      </c>
      <c r="R3236" t="s">
        <v>8316</v>
      </c>
      <c r="S3236" s="19">
        <f t="shared" si="210"/>
        <v>42734.789444444439</v>
      </c>
      <c r="T3236" s="19">
        <f t="shared" si="211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8"/>
        <v>103</v>
      </c>
      <c r="P3237">
        <f t="shared" si="209"/>
        <v>85.53</v>
      </c>
      <c r="Q3237" s="13" t="s">
        <v>8315</v>
      </c>
      <c r="R3237" t="s">
        <v>8316</v>
      </c>
      <c r="S3237" s="19">
        <f t="shared" si="210"/>
        <v>42522.347812499997</v>
      </c>
      <c r="T3237" s="19">
        <f t="shared" si="211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8"/>
        <v>101</v>
      </c>
      <c r="P3238">
        <f t="shared" si="209"/>
        <v>182.91</v>
      </c>
      <c r="Q3238" s="13" t="s">
        <v>8315</v>
      </c>
      <c r="R3238" t="s">
        <v>8316</v>
      </c>
      <c r="S3238" s="19">
        <f t="shared" si="210"/>
        <v>42702.917048611111</v>
      </c>
      <c r="T3238" s="19">
        <f t="shared" si="211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8"/>
        <v>101</v>
      </c>
      <c r="P3239">
        <f t="shared" si="209"/>
        <v>131.13999999999999</v>
      </c>
      <c r="Q3239" s="13" t="s">
        <v>8315</v>
      </c>
      <c r="R3239" t="s">
        <v>8316</v>
      </c>
      <c r="S3239" s="19">
        <f t="shared" si="210"/>
        <v>42252.474351851852</v>
      </c>
      <c r="T3239" s="19">
        <f t="shared" si="211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8"/>
        <v>112</v>
      </c>
      <c r="P3240">
        <f t="shared" si="209"/>
        <v>39.81</v>
      </c>
      <c r="Q3240" s="13" t="s">
        <v>8315</v>
      </c>
      <c r="R3240" t="s">
        <v>8316</v>
      </c>
      <c r="S3240" s="19">
        <f t="shared" si="210"/>
        <v>42156.510393518518</v>
      </c>
      <c r="T3240" s="19">
        <f t="shared" si="211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8"/>
        <v>106</v>
      </c>
      <c r="P3241">
        <f t="shared" si="209"/>
        <v>59.7</v>
      </c>
      <c r="Q3241" s="13" t="s">
        <v>8315</v>
      </c>
      <c r="R3241" t="s">
        <v>8316</v>
      </c>
      <c r="S3241" s="19">
        <f t="shared" si="210"/>
        <v>42278.089039351849</v>
      </c>
      <c r="T3241" s="19">
        <f t="shared" si="211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8"/>
        <v>101</v>
      </c>
      <c r="P3242">
        <f t="shared" si="209"/>
        <v>88.74</v>
      </c>
      <c r="Q3242" s="13" t="s">
        <v>8315</v>
      </c>
      <c r="R3242" t="s">
        <v>8316</v>
      </c>
      <c r="S3242" s="19">
        <f t="shared" si="210"/>
        <v>42754.693842592591</v>
      </c>
      <c r="T3242" s="19">
        <f t="shared" si="211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8"/>
        <v>115</v>
      </c>
      <c r="P3243">
        <f t="shared" si="209"/>
        <v>58.69</v>
      </c>
      <c r="Q3243" s="13" t="s">
        <v>8315</v>
      </c>
      <c r="R3243" t="s">
        <v>8316</v>
      </c>
      <c r="S3243" s="19">
        <f t="shared" si="210"/>
        <v>41893.324884259258</v>
      </c>
      <c r="T3243" s="19">
        <f t="shared" si="211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8"/>
        <v>127</v>
      </c>
      <c r="P3244">
        <f t="shared" si="209"/>
        <v>69.569999999999993</v>
      </c>
      <c r="Q3244" s="13" t="s">
        <v>8315</v>
      </c>
      <c r="R3244" t="s">
        <v>8316</v>
      </c>
      <c r="S3244" s="19">
        <f t="shared" si="210"/>
        <v>41871.755694444444</v>
      </c>
      <c r="T3244" s="19">
        <f t="shared" si="211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8"/>
        <v>103</v>
      </c>
      <c r="P3245">
        <f t="shared" si="209"/>
        <v>115.87</v>
      </c>
      <c r="Q3245" s="13" t="s">
        <v>8315</v>
      </c>
      <c r="R3245" t="s">
        <v>8316</v>
      </c>
      <c r="S3245" s="19">
        <f t="shared" si="210"/>
        <v>42262.096782407403</v>
      </c>
      <c r="T3245" s="19">
        <f t="shared" si="211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8"/>
        <v>103</v>
      </c>
      <c r="P3246">
        <f t="shared" si="209"/>
        <v>23.87</v>
      </c>
      <c r="Q3246" s="13" t="s">
        <v>8315</v>
      </c>
      <c r="R3246" t="s">
        <v>8316</v>
      </c>
      <c r="S3246" s="19">
        <f t="shared" si="210"/>
        <v>42675.694236111114</v>
      </c>
      <c r="T3246" s="19">
        <f t="shared" si="211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8"/>
        <v>104</v>
      </c>
      <c r="P3247">
        <f t="shared" si="209"/>
        <v>81.13</v>
      </c>
      <c r="Q3247" s="13" t="s">
        <v>8315</v>
      </c>
      <c r="R3247" t="s">
        <v>8316</v>
      </c>
      <c r="S3247" s="19">
        <f t="shared" si="210"/>
        <v>42135.60020833333</v>
      </c>
      <c r="T3247" s="19">
        <f t="shared" si="211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8"/>
        <v>111</v>
      </c>
      <c r="P3248">
        <f t="shared" si="209"/>
        <v>57.63</v>
      </c>
      <c r="Q3248" s="13" t="s">
        <v>8315</v>
      </c>
      <c r="R3248" t="s">
        <v>8316</v>
      </c>
      <c r="S3248" s="19">
        <f t="shared" si="210"/>
        <v>42230.472222222219</v>
      </c>
      <c r="T3248" s="19">
        <f t="shared" si="211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8"/>
        <v>106</v>
      </c>
      <c r="P3249">
        <f t="shared" si="209"/>
        <v>46.43</v>
      </c>
      <c r="Q3249" s="13" t="s">
        <v>8315</v>
      </c>
      <c r="R3249" t="s">
        <v>8316</v>
      </c>
      <c r="S3249" s="19">
        <f t="shared" si="210"/>
        <v>42167.434166666666</v>
      </c>
      <c r="T3249" s="19">
        <f t="shared" si="211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8"/>
        <v>101</v>
      </c>
      <c r="P3250">
        <f t="shared" si="209"/>
        <v>60.48</v>
      </c>
      <c r="Q3250" s="13" t="s">
        <v>8315</v>
      </c>
      <c r="R3250" t="s">
        <v>8316</v>
      </c>
      <c r="S3250" s="19">
        <f t="shared" si="210"/>
        <v>42068.888391203705</v>
      </c>
      <c r="T3250" s="19">
        <f t="shared" si="211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8"/>
        <v>105</v>
      </c>
      <c r="P3251">
        <f t="shared" si="209"/>
        <v>65.58</v>
      </c>
      <c r="Q3251" s="13" t="s">
        <v>8315</v>
      </c>
      <c r="R3251" t="s">
        <v>8316</v>
      </c>
      <c r="S3251" s="19">
        <f t="shared" si="210"/>
        <v>42145.746689814812</v>
      </c>
      <c r="T3251" s="19">
        <f t="shared" si="211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8"/>
        <v>102</v>
      </c>
      <c r="P3252">
        <f t="shared" si="209"/>
        <v>119.19</v>
      </c>
      <c r="Q3252" s="13" t="s">
        <v>8315</v>
      </c>
      <c r="R3252" t="s">
        <v>8316</v>
      </c>
      <c r="S3252" s="19">
        <f t="shared" si="210"/>
        <v>41918.742175925923</v>
      </c>
      <c r="T3252" s="19">
        <f t="shared" si="211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8"/>
        <v>111</v>
      </c>
      <c r="P3253">
        <f t="shared" si="209"/>
        <v>83.05</v>
      </c>
      <c r="Q3253" s="13" t="s">
        <v>8315</v>
      </c>
      <c r="R3253" t="s">
        <v>8316</v>
      </c>
      <c r="S3253" s="19">
        <f t="shared" si="210"/>
        <v>42146.731087962966</v>
      </c>
      <c r="T3253" s="19">
        <f t="shared" si="211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8"/>
        <v>128</v>
      </c>
      <c r="P3254">
        <f t="shared" si="209"/>
        <v>57.52</v>
      </c>
      <c r="Q3254" s="13" t="s">
        <v>8315</v>
      </c>
      <c r="R3254" t="s">
        <v>8316</v>
      </c>
      <c r="S3254" s="19">
        <f t="shared" si="210"/>
        <v>42590.472685185188</v>
      </c>
      <c r="T3254" s="19">
        <f t="shared" si="211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8"/>
        <v>102</v>
      </c>
      <c r="P3255">
        <f t="shared" si="209"/>
        <v>177.09</v>
      </c>
      <c r="Q3255" s="13" t="s">
        <v>8315</v>
      </c>
      <c r="R3255" t="s">
        <v>8316</v>
      </c>
      <c r="S3255" s="19">
        <f t="shared" si="210"/>
        <v>42602.576712962968</v>
      </c>
      <c r="T3255" s="19">
        <f t="shared" si="211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8"/>
        <v>101</v>
      </c>
      <c r="P3256">
        <f t="shared" si="209"/>
        <v>70.77</v>
      </c>
      <c r="Q3256" s="13" t="s">
        <v>8315</v>
      </c>
      <c r="R3256" t="s">
        <v>8316</v>
      </c>
      <c r="S3256" s="19">
        <f t="shared" si="210"/>
        <v>42059.085752314815</v>
      </c>
      <c r="T3256" s="19">
        <f t="shared" si="211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8"/>
        <v>175</v>
      </c>
      <c r="P3257">
        <f t="shared" si="209"/>
        <v>29.17</v>
      </c>
      <c r="Q3257" s="13" t="s">
        <v>8315</v>
      </c>
      <c r="R3257" t="s">
        <v>8316</v>
      </c>
      <c r="S3257" s="19">
        <f t="shared" si="210"/>
        <v>41889.768229166664</v>
      </c>
      <c r="T3257" s="19">
        <f t="shared" si="211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8"/>
        <v>128</v>
      </c>
      <c r="P3258">
        <f t="shared" si="209"/>
        <v>72.760000000000005</v>
      </c>
      <c r="Q3258" s="13" t="s">
        <v>8315</v>
      </c>
      <c r="R3258" t="s">
        <v>8316</v>
      </c>
      <c r="S3258" s="19">
        <f t="shared" si="210"/>
        <v>42144.573807870373</v>
      </c>
      <c r="T3258" s="19">
        <f t="shared" si="211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8"/>
        <v>106</v>
      </c>
      <c r="P3259">
        <f t="shared" si="209"/>
        <v>51.85</v>
      </c>
      <c r="Q3259" s="13" t="s">
        <v>8315</v>
      </c>
      <c r="R3259" t="s">
        <v>8316</v>
      </c>
      <c r="S3259" s="19">
        <f t="shared" si="210"/>
        <v>42758.559629629628</v>
      </c>
      <c r="T3259" s="19">
        <f t="shared" si="211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8"/>
        <v>105</v>
      </c>
      <c r="P3260">
        <f t="shared" si="209"/>
        <v>98.2</v>
      </c>
      <c r="Q3260" s="13" t="s">
        <v>8315</v>
      </c>
      <c r="R3260" t="s">
        <v>8316</v>
      </c>
      <c r="S3260" s="19">
        <f t="shared" si="210"/>
        <v>41982.887280092589</v>
      </c>
      <c r="T3260" s="19">
        <f t="shared" si="211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8"/>
        <v>106</v>
      </c>
      <c r="P3261">
        <f t="shared" si="209"/>
        <v>251.74</v>
      </c>
      <c r="Q3261" s="13" t="s">
        <v>8315</v>
      </c>
      <c r="R3261" t="s">
        <v>8316</v>
      </c>
      <c r="S3261" s="19">
        <f t="shared" si="210"/>
        <v>42614.760937500003</v>
      </c>
      <c r="T3261" s="19">
        <f t="shared" si="211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8"/>
        <v>109</v>
      </c>
      <c r="P3262">
        <f t="shared" si="209"/>
        <v>74.819999999999993</v>
      </c>
      <c r="Q3262" s="13" t="s">
        <v>8315</v>
      </c>
      <c r="R3262" t="s">
        <v>8316</v>
      </c>
      <c r="S3262" s="19">
        <f t="shared" si="210"/>
        <v>42303.672662037032</v>
      </c>
      <c r="T3262" s="19">
        <f t="shared" si="211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8"/>
        <v>100</v>
      </c>
      <c r="P3263">
        <f t="shared" si="209"/>
        <v>67.650000000000006</v>
      </c>
      <c r="Q3263" s="13" t="s">
        <v>8315</v>
      </c>
      <c r="R3263" t="s">
        <v>8316</v>
      </c>
      <c r="S3263" s="19">
        <f t="shared" si="210"/>
        <v>42171.725416666668</v>
      </c>
      <c r="T3263" s="19">
        <f t="shared" si="211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8"/>
        <v>103</v>
      </c>
      <c r="P3264">
        <f t="shared" si="209"/>
        <v>93.81</v>
      </c>
      <c r="Q3264" s="13" t="s">
        <v>8315</v>
      </c>
      <c r="R3264" t="s">
        <v>8316</v>
      </c>
      <c r="S3264" s="19">
        <f t="shared" si="210"/>
        <v>41964.315532407403</v>
      </c>
      <c r="T3264" s="19">
        <f t="shared" si="211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8"/>
        <v>112</v>
      </c>
      <c r="P3265">
        <f t="shared" si="209"/>
        <v>41.24</v>
      </c>
      <c r="Q3265" s="13" t="s">
        <v>8315</v>
      </c>
      <c r="R3265" t="s">
        <v>8316</v>
      </c>
      <c r="S3265" s="19">
        <f t="shared" si="210"/>
        <v>42284.516064814816</v>
      </c>
      <c r="T3265" s="19">
        <f t="shared" si="211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12">ROUND(E3266/D3266*100,0)</f>
        <v>103</v>
      </c>
      <c r="P3266">
        <f t="shared" ref="P3266:P3329" si="213">IFERROR(ROUND(E3266/L3266,2),0)</f>
        <v>52.55</v>
      </c>
      <c r="Q3266" s="13" t="s">
        <v>8315</v>
      </c>
      <c r="R3266" t="s">
        <v>8316</v>
      </c>
      <c r="S3266" s="19">
        <f t="shared" si="210"/>
        <v>42016.800208333334</v>
      </c>
      <c r="T3266" s="19">
        <f t="shared" si="211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12"/>
        <v>164</v>
      </c>
      <c r="P3267">
        <f t="shared" si="213"/>
        <v>70.290000000000006</v>
      </c>
      <c r="Q3267" s="13" t="s">
        <v>8315</v>
      </c>
      <c r="R3267" t="s">
        <v>8316</v>
      </c>
      <c r="S3267" s="19">
        <f t="shared" ref="S3267:S3330" si="214">(((J3267/60)/60)/24)+DATE(1970,1,1)</f>
        <v>42311.711979166663</v>
      </c>
      <c r="T3267" s="19">
        <f t="shared" ref="T3267:T3330" si="215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12"/>
        <v>131</v>
      </c>
      <c r="P3268">
        <f t="shared" si="213"/>
        <v>48.33</v>
      </c>
      <c r="Q3268" s="13" t="s">
        <v>8315</v>
      </c>
      <c r="R3268" t="s">
        <v>8316</v>
      </c>
      <c r="S3268" s="19">
        <f t="shared" si="214"/>
        <v>42136.536134259266</v>
      </c>
      <c r="T3268" s="19">
        <f t="shared" si="215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12"/>
        <v>102</v>
      </c>
      <c r="P3269">
        <f t="shared" si="213"/>
        <v>53.18</v>
      </c>
      <c r="Q3269" s="13" t="s">
        <v>8315</v>
      </c>
      <c r="R3269" t="s">
        <v>8316</v>
      </c>
      <c r="S3269" s="19">
        <f t="shared" si="214"/>
        <v>42172.757638888885</v>
      </c>
      <c r="T3269" s="19">
        <f t="shared" si="215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12"/>
        <v>128</v>
      </c>
      <c r="P3270">
        <f t="shared" si="213"/>
        <v>60.95</v>
      </c>
      <c r="Q3270" s="13" t="s">
        <v>8315</v>
      </c>
      <c r="R3270" t="s">
        <v>8316</v>
      </c>
      <c r="S3270" s="19">
        <f t="shared" si="214"/>
        <v>42590.90425925926</v>
      </c>
      <c r="T3270" s="19">
        <f t="shared" si="215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12"/>
        <v>102</v>
      </c>
      <c r="P3271">
        <f t="shared" si="213"/>
        <v>116</v>
      </c>
      <c r="Q3271" s="13" t="s">
        <v>8315</v>
      </c>
      <c r="R3271" t="s">
        <v>8316</v>
      </c>
      <c r="S3271" s="19">
        <f t="shared" si="214"/>
        <v>42137.395798611105</v>
      </c>
      <c r="T3271" s="19">
        <f t="shared" si="215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12"/>
        <v>102</v>
      </c>
      <c r="P3272">
        <f t="shared" si="213"/>
        <v>61</v>
      </c>
      <c r="Q3272" s="13" t="s">
        <v>8315</v>
      </c>
      <c r="R3272" t="s">
        <v>8316</v>
      </c>
      <c r="S3272" s="19">
        <f t="shared" si="214"/>
        <v>42167.533159722225</v>
      </c>
      <c r="T3272" s="19">
        <f t="shared" si="215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12"/>
        <v>130</v>
      </c>
      <c r="P3273">
        <f t="shared" si="213"/>
        <v>38.24</v>
      </c>
      <c r="Q3273" s="13" t="s">
        <v>8315</v>
      </c>
      <c r="R3273" t="s">
        <v>8316</v>
      </c>
      <c r="S3273" s="19">
        <f t="shared" si="214"/>
        <v>41915.437210648146</v>
      </c>
      <c r="T3273" s="19">
        <f t="shared" si="215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12"/>
        <v>154</v>
      </c>
      <c r="P3274">
        <f t="shared" si="213"/>
        <v>106.5</v>
      </c>
      <c r="Q3274" s="13" t="s">
        <v>8315</v>
      </c>
      <c r="R3274" t="s">
        <v>8316</v>
      </c>
      <c r="S3274" s="19">
        <f t="shared" si="214"/>
        <v>42284.500104166669</v>
      </c>
      <c r="T3274" s="19">
        <f t="shared" si="215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12"/>
        <v>107</v>
      </c>
      <c r="P3275">
        <f t="shared" si="213"/>
        <v>204.57</v>
      </c>
      <c r="Q3275" s="13" t="s">
        <v>8315</v>
      </c>
      <c r="R3275" t="s">
        <v>8316</v>
      </c>
      <c r="S3275" s="19">
        <f t="shared" si="214"/>
        <v>42611.801412037035</v>
      </c>
      <c r="T3275" s="19">
        <f t="shared" si="215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12"/>
        <v>101</v>
      </c>
      <c r="P3276">
        <f t="shared" si="213"/>
        <v>54.91</v>
      </c>
      <c r="Q3276" s="13" t="s">
        <v>8315</v>
      </c>
      <c r="R3276" t="s">
        <v>8316</v>
      </c>
      <c r="S3276" s="19">
        <f t="shared" si="214"/>
        <v>42400.704537037032</v>
      </c>
      <c r="T3276" s="19">
        <f t="shared" si="215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12"/>
        <v>100</v>
      </c>
      <c r="P3277">
        <f t="shared" si="213"/>
        <v>150.41999999999999</v>
      </c>
      <c r="Q3277" s="13" t="s">
        <v>8315</v>
      </c>
      <c r="R3277" t="s">
        <v>8316</v>
      </c>
      <c r="S3277" s="19">
        <f t="shared" si="214"/>
        <v>42017.88045138889</v>
      </c>
      <c r="T3277" s="19">
        <f t="shared" si="215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12"/>
        <v>117</v>
      </c>
      <c r="P3278">
        <f t="shared" si="213"/>
        <v>52.58</v>
      </c>
      <c r="Q3278" s="13" t="s">
        <v>8315</v>
      </c>
      <c r="R3278" t="s">
        <v>8316</v>
      </c>
      <c r="S3278" s="19">
        <f t="shared" si="214"/>
        <v>42426.949988425928</v>
      </c>
      <c r="T3278" s="19">
        <f t="shared" si="215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12"/>
        <v>109</v>
      </c>
      <c r="P3279">
        <f t="shared" si="213"/>
        <v>54.3</v>
      </c>
      <c r="Q3279" s="13" t="s">
        <v>8315</v>
      </c>
      <c r="R3279" t="s">
        <v>8316</v>
      </c>
      <c r="S3279" s="19">
        <f t="shared" si="214"/>
        <v>41931.682939814818</v>
      </c>
      <c r="T3279" s="19">
        <f t="shared" si="215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12"/>
        <v>103</v>
      </c>
      <c r="P3280">
        <f t="shared" si="213"/>
        <v>76.03</v>
      </c>
      <c r="Q3280" s="13" t="s">
        <v>8315</v>
      </c>
      <c r="R3280" t="s">
        <v>8316</v>
      </c>
      <c r="S3280" s="19">
        <f t="shared" si="214"/>
        <v>42124.848414351851</v>
      </c>
      <c r="T3280" s="19">
        <f t="shared" si="215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12"/>
        <v>114</v>
      </c>
      <c r="P3281">
        <f t="shared" si="213"/>
        <v>105.21</v>
      </c>
      <c r="Q3281" s="13" t="s">
        <v>8315</v>
      </c>
      <c r="R3281" t="s">
        <v>8316</v>
      </c>
      <c r="S3281" s="19">
        <f t="shared" si="214"/>
        <v>42431.102534722217</v>
      </c>
      <c r="T3281" s="19">
        <f t="shared" si="215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12"/>
        <v>103</v>
      </c>
      <c r="P3282">
        <f t="shared" si="213"/>
        <v>68.67</v>
      </c>
      <c r="Q3282" s="13" t="s">
        <v>8315</v>
      </c>
      <c r="R3282" t="s">
        <v>8316</v>
      </c>
      <c r="S3282" s="19">
        <f t="shared" si="214"/>
        <v>42121.756921296299</v>
      </c>
      <c r="T3282" s="19">
        <f t="shared" si="215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12"/>
        <v>122</v>
      </c>
      <c r="P3283">
        <f t="shared" si="213"/>
        <v>129.36000000000001</v>
      </c>
      <c r="Q3283" s="13" t="s">
        <v>8315</v>
      </c>
      <c r="R3283" t="s">
        <v>8316</v>
      </c>
      <c r="S3283" s="19">
        <f t="shared" si="214"/>
        <v>42219.019733796296</v>
      </c>
      <c r="T3283" s="19">
        <f t="shared" si="215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12"/>
        <v>103</v>
      </c>
      <c r="P3284">
        <f t="shared" si="213"/>
        <v>134.26</v>
      </c>
      <c r="Q3284" s="13" t="s">
        <v>8315</v>
      </c>
      <c r="R3284" t="s">
        <v>8316</v>
      </c>
      <c r="S3284" s="19">
        <f t="shared" si="214"/>
        <v>42445.19430555556</v>
      </c>
      <c r="T3284" s="19">
        <f t="shared" si="215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12"/>
        <v>105</v>
      </c>
      <c r="P3285">
        <f t="shared" si="213"/>
        <v>17.829999999999998</v>
      </c>
      <c r="Q3285" s="13" t="s">
        <v>8315</v>
      </c>
      <c r="R3285" t="s">
        <v>8316</v>
      </c>
      <c r="S3285" s="19">
        <f t="shared" si="214"/>
        <v>42379.74418981481</v>
      </c>
      <c r="T3285" s="19">
        <f t="shared" si="215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12"/>
        <v>102</v>
      </c>
      <c r="P3286">
        <f t="shared" si="213"/>
        <v>203.2</v>
      </c>
      <c r="Q3286" s="13" t="s">
        <v>8315</v>
      </c>
      <c r="R3286" t="s">
        <v>8316</v>
      </c>
      <c r="S3286" s="19">
        <f t="shared" si="214"/>
        <v>42380.884872685187</v>
      </c>
      <c r="T3286" s="19">
        <f t="shared" si="215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12"/>
        <v>112</v>
      </c>
      <c r="P3287">
        <f t="shared" si="213"/>
        <v>69.19</v>
      </c>
      <c r="Q3287" s="13" t="s">
        <v>8315</v>
      </c>
      <c r="R3287" t="s">
        <v>8316</v>
      </c>
      <c r="S3287" s="19">
        <f t="shared" si="214"/>
        <v>42762.942430555559</v>
      </c>
      <c r="T3287" s="19">
        <f t="shared" si="215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12"/>
        <v>102</v>
      </c>
      <c r="P3288">
        <f t="shared" si="213"/>
        <v>125.12</v>
      </c>
      <c r="Q3288" s="13" t="s">
        <v>8315</v>
      </c>
      <c r="R3288" t="s">
        <v>8316</v>
      </c>
      <c r="S3288" s="19">
        <f t="shared" si="214"/>
        <v>42567.840069444443</v>
      </c>
      <c r="T3288" s="19">
        <f t="shared" si="215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12"/>
        <v>100</v>
      </c>
      <c r="P3289">
        <f t="shared" si="213"/>
        <v>73.53</v>
      </c>
      <c r="Q3289" s="13" t="s">
        <v>8315</v>
      </c>
      <c r="R3289" t="s">
        <v>8316</v>
      </c>
      <c r="S3289" s="19">
        <f t="shared" si="214"/>
        <v>42311.750324074077</v>
      </c>
      <c r="T3289" s="19">
        <f t="shared" si="215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12"/>
        <v>100</v>
      </c>
      <c r="P3290">
        <f t="shared" si="213"/>
        <v>48.44</v>
      </c>
      <c r="Q3290" s="13" t="s">
        <v>8315</v>
      </c>
      <c r="R3290" t="s">
        <v>8316</v>
      </c>
      <c r="S3290" s="19">
        <f t="shared" si="214"/>
        <v>42505.774479166663</v>
      </c>
      <c r="T3290" s="19">
        <f t="shared" si="215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12"/>
        <v>133</v>
      </c>
      <c r="P3291">
        <f t="shared" si="213"/>
        <v>26.61</v>
      </c>
      <c r="Q3291" s="13" t="s">
        <v>8315</v>
      </c>
      <c r="R3291" t="s">
        <v>8316</v>
      </c>
      <c r="S3291" s="19">
        <f t="shared" si="214"/>
        <v>42758.368078703701</v>
      </c>
      <c r="T3291" s="19">
        <f t="shared" si="215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12"/>
        <v>121</v>
      </c>
      <c r="P3292">
        <f t="shared" si="213"/>
        <v>33.67</v>
      </c>
      <c r="Q3292" s="13" t="s">
        <v>8315</v>
      </c>
      <c r="R3292" t="s">
        <v>8316</v>
      </c>
      <c r="S3292" s="19">
        <f t="shared" si="214"/>
        <v>42775.51494212963</v>
      </c>
      <c r="T3292" s="19">
        <f t="shared" si="215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12"/>
        <v>114</v>
      </c>
      <c r="P3293">
        <f t="shared" si="213"/>
        <v>40.71</v>
      </c>
      <c r="Q3293" s="13" t="s">
        <v>8315</v>
      </c>
      <c r="R3293" t="s">
        <v>8316</v>
      </c>
      <c r="S3293" s="19">
        <f t="shared" si="214"/>
        <v>42232.702546296292</v>
      </c>
      <c r="T3293" s="19">
        <f t="shared" si="215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12"/>
        <v>286</v>
      </c>
      <c r="P3294">
        <f t="shared" si="213"/>
        <v>19.27</v>
      </c>
      <c r="Q3294" s="13" t="s">
        <v>8315</v>
      </c>
      <c r="R3294" t="s">
        <v>8316</v>
      </c>
      <c r="S3294" s="19">
        <f t="shared" si="214"/>
        <v>42282.770231481481</v>
      </c>
      <c r="T3294" s="19">
        <f t="shared" si="215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12"/>
        <v>170</v>
      </c>
      <c r="P3295">
        <f t="shared" si="213"/>
        <v>84.29</v>
      </c>
      <c r="Q3295" s="13" t="s">
        <v>8315</v>
      </c>
      <c r="R3295" t="s">
        <v>8316</v>
      </c>
      <c r="S3295" s="19">
        <f t="shared" si="214"/>
        <v>42768.425370370373</v>
      </c>
      <c r="T3295" s="19">
        <f t="shared" si="215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12"/>
        <v>118</v>
      </c>
      <c r="P3296">
        <f t="shared" si="213"/>
        <v>29.58</v>
      </c>
      <c r="Q3296" s="13" t="s">
        <v>8315</v>
      </c>
      <c r="R3296" t="s">
        <v>8316</v>
      </c>
      <c r="S3296" s="19">
        <f t="shared" si="214"/>
        <v>42141.541134259256</v>
      </c>
      <c r="T3296" s="19">
        <f t="shared" si="215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12"/>
        <v>103</v>
      </c>
      <c r="P3297">
        <f t="shared" si="213"/>
        <v>26.67</v>
      </c>
      <c r="Q3297" s="13" t="s">
        <v>8315</v>
      </c>
      <c r="R3297" t="s">
        <v>8316</v>
      </c>
      <c r="S3297" s="19">
        <f t="shared" si="214"/>
        <v>42609.442465277782</v>
      </c>
      <c r="T3297" s="19">
        <f t="shared" si="215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12"/>
        <v>144</v>
      </c>
      <c r="P3298">
        <f t="shared" si="213"/>
        <v>45.98</v>
      </c>
      <c r="Q3298" s="13" t="s">
        <v>8315</v>
      </c>
      <c r="R3298" t="s">
        <v>8316</v>
      </c>
      <c r="S3298" s="19">
        <f t="shared" si="214"/>
        <v>42309.756620370375</v>
      </c>
      <c r="T3298" s="19">
        <f t="shared" si="215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12"/>
        <v>100</v>
      </c>
      <c r="P3299">
        <f t="shared" si="213"/>
        <v>125.09</v>
      </c>
      <c r="Q3299" s="13" t="s">
        <v>8315</v>
      </c>
      <c r="R3299" t="s">
        <v>8316</v>
      </c>
      <c r="S3299" s="19">
        <f t="shared" si="214"/>
        <v>42193.771481481483</v>
      </c>
      <c r="T3299" s="19">
        <f t="shared" si="215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12"/>
        <v>102</v>
      </c>
      <c r="P3300">
        <f t="shared" si="213"/>
        <v>141.29</v>
      </c>
      <c r="Q3300" s="13" t="s">
        <v>8315</v>
      </c>
      <c r="R3300" t="s">
        <v>8316</v>
      </c>
      <c r="S3300" s="19">
        <f t="shared" si="214"/>
        <v>42239.957962962959</v>
      </c>
      <c r="T3300" s="19">
        <f t="shared" si="215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12"/>
        <v>116</v>
      </c>
      <c r="P3301">
        <f t="shared" si="213"/>
        <v>55.33</v>
      </c>
      <c r="Q3301" s="13" t="s">
        <v>8315</v>
      </c>
      <c r="R3301" t="s">
        <v>8316</v>
      </c>
      <c r="S3301" s="19">
        <f t="shared" si="214"/>
        <v>42261.917395833334</v>
      </c>
      <c r="T3301" s="19">
        <f t="shared" si="215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12"/>
        <v>136</v>
      </c>
      <c r="P3302">
        <f t="shared" si="213"/>
        <v>46.42</v>
      </c>
      <c r="Q3302" s="13" t="s">
        <v>8315</v>
      </c>
      <c r="R3302" t="s">
        <v>8316</v>
      </c>
      <c r="S3302" s="19">
        <f t="shared" si="214"/>
        <v>42102.743773148148</v>
      </c>
      <c r="T3302" s="19">
        <f t="shared" si="215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12"/>
        <v>133</v>
      </c>
      <c r="P3303">
        <f t="shared" si="213"/>
        <v>57.2</v>
      </c>
      <c r="Q3303" s="13" t="s">
        <v>8315</v>
      </c>
      <c r="R3303" t="s">
        <v>8316</v>
      </c>
      <c r="S3303" s="19">
        <f t="shared" si="214"/>
        <v>42538.73583333334</v>
      </c>
      <c r="T3303" s="19">
        <f t="shared" si="215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12"/>
        <v>103</v>
      </c>
      <c r="P3304">
        <f t="shared" si="213"/>
        <v>173.7</v>
      </c>
      <c r="Q3304" s="13" t="s">
        <v>8315</v>
      </c>
      <c r="R3304" t="s">
        <v>8316</v>
      </c>
      <c r="S3304" s="19">
        <f t="shared" si="214"/>
        <v>42681.35157407407</v>
      </c>
      <c r="T3304" s="19">
        <f t="shared" si="215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12"/>
        <v>116</v>
      </c>
      <c r="P3305">
        <f t="shared" si="213"/>
        <v>59.6</v>
      </c>
      <c r="Q3305" s="13" t="s">
        <v>8315</v>
      </c>
      <c r="R3305" t="s">
        <v>8316</v>
      </c>
      <c r="S3305" s="19">
        <f t="shared" si="214"/>
        <v>42056.65143518518</v>
      </c>
      <c r="T3305" s="19">
        <f t="shared" si="215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12"/>
        <v>105</v>
      </c>
      <c r="P3306">
        <f t="shared" si="213"/>
        <v>89.59</v>
      </c>
      <c r="Q3306" s="13" t="s">
        <v>8315</v>
      </c>
      <c r="R3306" t="s">
        <v>8316</v>
      </c>
      <c r="S3306" s="19">
        <f t="shared" si="214"/>
        <v>42696.624444444446</v>
      </c>
      <c r="T3306" s="19">
        <f t="shared" si="215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12"/>
        <v>102</v>
      </c>
      <c r="P3307">
        <f t="shared" si="213"/>
        <v>204.05</v>
      </c>
      <c r="Q3307" s="13" t="s">
        <v>8315</v>
      </c>
      <c r="R3307" t="s">
        <v>8316</v>
      </c>
      <c r="S3307" s="19">
        <f t="shared" si="214"/>
        <v>42186.855879629627</v>
      </c>
      <c r="T3307" s="19">
        <f t="shared" si="215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12"/>
        <v>175</v>
      </c>
      <c r="P3308">
        <f t="shared" si="213"/>
        <v>48.7</v>
      </c>
      <c r="Q3308" s="13" t="s">
        <v>8315</v>
      </c>
      <c r="R3308" t="s">
        <v>8316</v>
      </c>
      <c r="S3308" s="19">
        <f t="shared" si="214"/>
        <v>42493.219236111108</v>
      </c>
      <c r="T3308" s="19">
        <f t="shared" si="215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12"/>
        <v>107</v>
      </c>
      <c r="P3309">
        <f t="shared" si="213"/>
        <v>53.34</v>
      </c>
      <c r="Q3309" s="13" t="s">
        <v>8315</v>
      </c>
      <c r="R3309" t="s">
        <v>8316</v>
      </c>
      <c r="S3309" s="19">
        <f t="shared" si="214"/>
        <v>42475.057164351849</v>
      </c>
      <c r="T3309" s="19">
        <f t="shared" si="215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12"/>
        <v>122</v>
      </c>
      <c r="P3310">
        <f t="shared" si="213"/>
        <v>75.09</v>
      </c>
      <c r="Q3310" s="13" t="s">
        <v>8315</v>
      </c>
      <c r="R3310" t="s">
        <v>8316</v>
      </c>
      <c r="S3310" s="19">
        <f t="shared" si="214"/>
        <v>42452.876909722225</v>
      </c>
      <c r="T3310" s="19">
        <f t="shared" si="215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12"/>
        <v>159</v>
      </c>
      <c r="P3311">
        <f t="shared" si="213"/>
        <v>18</v>
      </c>
      <c r="Q3311" s="13" t="s">
        <v>8315</v>
      </c>
      <c r="R3311" t="s">
        <v>8316</v>
      </c>
      <c r="S3311" s="19">
        <f t="shared" si="214"/>
        <v>42628.650208333333</v>
      </c>
      <c r="T3311" s="19">
        <f t="shared" si="215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12"/>
        <v>100</v>
      </c>
      <c r="P3312">
        <f t="shared" si="213"/>
        <v>209.84</v>
      </c>
      <c r="Q3312" s="13" t="s">
        <v>8315</v>
      </c>
      <c r="R3312" t="s">
        <v>8316</v>
      </c>
      <c r="S3312" s="19">
        <f t="shared" si="214"/>
        <v>42253.928530092591</v>
      </c>
      <c r="T3312" s="19">
        <f t="shared" si="215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12"/>
        <v>110</v>
      </c>
      <c r="P3313">
        <f t="shared" si="213"/>
        <v>61.02</v>
      </c>
      <c r="Q3313" s="13" t="s">
        <v>8315</v>
      </c>
      <c r="R3313" t="s">
        <v>8316</v>
      </c>
      <c r="S3313" s="19">
        <f t="shared" si="214"/>
        <v>42264.29178240741</v>
      </c>
      <c r="T3313" s="19">
        <f t="shared" si="215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12"/>
        <v>100</v>
      </c>
      <c r="P3314">
        <f t="shared" si="213"/>
        <v>61</v>
      </c>
      <c r="Q3314" s="13" t="s">
        <v>8315</v>
      </c>
      <c r="R3314" t="s">
        <v>8316</v>
      </c>
      <c r="S3314" s="19">
        <f t="shared" si="214"/>
        <v>42664.809560185182</v>
      </c>
      <c r="T3314" s="19">
        <f t="shared" si="215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12"/>
        <v>116</v>
      </c>
      <c r="P3315">
        <f t="shared" si="213"/>
        <v>80.03</v>
      </c>
      <c r="Q3315" s="13" t="s">
        <v>8315</v>
      </c>
      <c r="R3315" t="s">
        <v>8316</v>
      </c>
      <c r="S3315" s="19">
        <f t="shared" si="214"/>
        <v>42382.244409722218</v>
      </c>
      <c r="T3315" s="19">
        <f t="shared" si="215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12"/>
        <v>211</v>
      </c>
      <c r="P3316">
        <f t="shared" si="213"/>
        <v>29.07</v>
      </c>
      <c r="Q3316" s="13" t="s">
        <v>8315</v>
      </c>
      <c r="R3316" t="s">
        <v>8316</v>
      </c>
      <c r="S3316" s="19">
        <f t="shared" si="214"/>
        <v>42105.267488425925</v>
      </c>
      <c r="T3316" s="19">
        <f t="shared" si="215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12"/>
        <v>110</v>
      </c>
      <c r="P3317">
        <f t="shared" si="213"/>
        <v>49.44</v>
      </c>
      <c r="Q3317" s="13" t="s">
        <v>8315</v>
      </c>
      <c r="R3317" t="s">
        <v>8316</v>
      </c>
      <c r="S3317" s="19">
        <f t="shared" si="214"/>
        <v>42466.303715277783</v>
      </c>
      <c r="T3317" s="19">
        <f t="shared" si="215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12"/>
        <v>100</v>
      </c>
      <c r="P3318">
        <f t="shared" si="213"/>
        <v>93.98</v>
      </c>
      <c r="Q3318" s="13" t="s">
        <v>8315</v>
      </c>
      <c r="R3318" t="s">
        <v>8316</v>
      </c>
      <c r="S3318" s="19">
        <f t="shared" si="214"/>
        <v>41826.871238425927</v>
      </c>
      <c r="T3318" s="19">
        <f t="shared" si="215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12"/>
        <v>106</v>
      </c>
      <c r="P3319">
        <f t="shared" si="213"/>
        <v>61.94</v>
      </c>
      <c r="Q3319" s="13" t="s">
        <v>8315</v>
      </c>
      <c r="R3319" t="s">
        <v>8316</v>
      </c>
      <c r="S3319" s="19">
        <f t="shared" si="214"/>
        <v>42499.039629629624</v>
      </c>
      <c r="T3319" s="19">
        <f t="shared" si="215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12"/>
        <v>126</v>
      </c>
      <c r="P3320">
        <f t="shared" si="213"/>
        <v>78.5</v>
      </c>
      <c r="Q3320" s="13" t="s">
        <v>8315</v>
      </c>
      <c r="R3320" t="s">
        <v>8316</v>
      </c>
      <c r="S3320" s="19">
        <f t="shared" si="214"/>
        <v>42431.302002314813</v>
      </c>
      <c r="T3320" s="19">
        <f t="shared" si="215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12"/>
        <v>108</v>
      </c>
      <c r="P3321">
        <f t="shared" si="213"/>
        <v>33.75</v>
      </c>
      <c r="Q3321" s="13" t="s">
        <v>8315</v>
      </c>
      <c r="R3321" t="s">
        <v>8316</v>
      </c>
      <c r="S3321" s="19">
        <f t="shared" si="214"/>
        <v>41990.585486111115</v>
      </c>
      <c r="T3321" s="19">
        <f t="shared" si="215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12"/>
        <v>101</v>
      </c>
      <c r="P3322">
        <f t="shared" si="213"/>
        <v>66.45</v>
      </c>
      <c r="Q3322" s="13" t="s">
        <v>8315</v>
      </c>
      <c r="R3322" t="s">
        <v>8316</v>
      </c>
      <c r="S3322" s="19">
        <f t="shared" si="214"/>
        <v>42513.045798611114</v>
      </c>
      <c r="T3322" s="19">
        <f t="shared" si="215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12"/>
        <v>107</v>
      </c>
      <c r="P3323">
        <f t="shared" si="213"/>
        <v>35.799999999999997</v>
      </c>
      <c r="Q3323" s="13" t="s">
        <v>8315</v>
      </c>
      <c r="R3323" t="s">
        <v>8316</v>
      </c>
      <c r="S3323" s="19">
        <f t="shared" si="214"/>
        <v>41914.100289351853</v>
      </c>
      <c r="T3323" s="19">
        <f t="shared" si="215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12"/>
        <v>102</v>
      </c>
      <c r="P3324">
        <f t="shared" si="213"/>
        <v>145.65</v>
      </c>
      <c r="Q3324" s="13" t="s">
        <v>8315</v>
      </c>
      <c r="R3324" t="s">
        <v>8316</v>
      </c>
      <c r="S3324" s="19">
        <f t="shared" si="214"/>
        <v>42521.010370370372</v>
      </c>
      <c r="T3324" s="19">
        <f t="shared" si="215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12"/>
        <v>126</v>
      </c>
      <c r="P3325">
        <f t="shared" si="213"/>
        <v>25.69</v>
      </c>
      <c r="Q3325" s="13" t="s">
        <v>8315</v>
      </c>
      <c r="R3325" t="s">
        <v>8316</v>
      </c>
      <c r="S3325" s="19">
        <f t="shared" si="214"/>
        <v>42608.36583333333</v>
      </c>
      <c r="T3325" s="19">
        <f t="shared" si="215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12"/>
        <v>102</v>
      </c>
      <c r="P3326">
        <f t="shared" si="213"/>
        <v>152.5</v>
      </c>
      <c r="Q3326" s="13" t="s">
        <v>8315</v>
      </c>
      <c r="R3326" t="s">
        <v>8316</v>
      </c>
      <c r="S3326" s="19">
        <f t="shared" si="214"/>
        <v>42512.58321759259</v>
      </c>
      <c r="T3326" s="19">
        <f t="shared" si="215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12"/>
        <v>113</v>
      </c>
      <c r="P3327">
        <f t="shared" si="213"/>
        <v>30</v>
      </c>
      <c r="Q3327" s="13" t="s">
        <v>8315</v>
      </c>
      <c r="R3327" t="s">
        <v>8316</v>
      </c>
      <c r="S3327" s="19">
        <f t="shared" si="214"/>
        <v>42064.785613425927</v>
      </c>
      <c r="T3327" s="19">
        <f t="shared" si="215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12"/>
        <v>101</v>
      </c>
      <c r="P3328">
        <f t="shared" si="213"/>
        <v>142.28</v>
      </c>
      <c r="Q3328" s="13" t="s">
        <v>8315</v>
      </c>
      <c r="R3328" t="s">
        <v>8316</v>
      </c>
      <c r="S3328" s="19">
        <f t="shared" si="214"/>
        <v>42041.714178240742</v>
      </c>
      <c r="T3328" s="19">
        <f t="shared" si="215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12"/>
        <v>101</v>
      </c>
      <c r="P3329">
        <f t="shared" si="213"/>
        <v>24.55</v>
      </c>
      <c r="Q3329" s="13" t="s">
        <v>8315</v>
      </c>
      <c r="R3329" t="s">
        <v>8316</v>
      </c>
      <c r="S3329" s="19">
        <f t="shared" si="214"/>
        <v>42468.374606481477</v>
      </c>
      <c r="T3329" s="19">
        <f t="shared" si="215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16">ROUND(E3330/D3330*100,0)</f>
        <v>146</v>
      </c>
      <c r="P3330">
        <f t="shared" ref="P3330:P3393" si="217">IFERROR(ROUND(E3330/L3330,2),0)</f>
        <v>292.77999999999997</v>
      </c>
      <c r="Q3330" s="13" t="s">
        <v>8315</v>
      </c>
      <c r="R3330" t="s">
        <v>8316</v>
      </c>
      <c r="S3330" s="19">
        <f t="shared" si="214"/>
        <v>41822.57503472222</v>
      </c>
      <c r="T3330" s="19">
        <f t="shared" si="215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16"/>
        <v>117</v>
      </c>
      <c r="P3331">
        <f t="shared" si="217"/>
        <v>44.92</v>
      </c>
      <c r="Q3331" s="13" t="s">
        <v>8315</v>
      </c>
      <c r="R3331" t="s">
        <v>8316</v>
      </c>
      <c r="S3331" s="19">
        <f t="shared" ref="S3331:S3394" si="218">(((J3331/60)/60)/24)+DATE(1970,1,1)</f>
        <v>41837.323009259257</v>
      </c>
      <c r="T3331" s="19">
        <f t="shared" ref="T3331:T3394" si="219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16"/>
        <v>106</v>
      </c>
      <c r="P3332">
        <f t="shared" si="217"/>
        <v>23.1</v>
      </c>
      <c r="Q3332" s="13" t="s">
        <v>8315</v>
      </c>
      <c r="R3332" t="s">
        <v>8316</v>
      </c>
      <c r="S3332" s="19">
        <f t="shared" si="218"/>
        <v>42065.887361111112</v>
      </c>
      <c r="T3332" s="19">
        <f t="shared" si="219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16"/>
        <v>105</v>
      </c>
      <c r="P3333">
        <f t="shared" si="217"/>
        <v>80.400000000000006</v>
      </c>
      <c r="Q3333" s="13" t="s">
        <v>8315</v>
      </c>
      <c r="R3333" t="s">
        <v>8316</v>
      </c>
      <c r="S3333" s="19">
        <f t="shared" si="218"/>
        <v>42248.697754629626</v>
      </c>
      <c r="T3333" s="19">
        <f t="shared" si="219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16"/>
        <v>100</v>
      </c>
      <c r="P3334">
        <f t="shared" si="217"/>
        <v>72.290000000000006</v>
      </c>
      <c r="Q3334" s="13" t="s">
        <v>8315</v>
      </c>
      <c r="R3334" t="s">
        <v>8316</v>
      </c>
      <c r="S3334" s="19">
        <f t="shared" si="218"/>
        <v>41809.860300925924</v>
      </c>
      <c r="T3334" s="19">
        <f t="shared" si="219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16"/>
        <v>105</v>
      </c>
      <c r="P3335">
        <f t="shared" si="217"/>
        <v>32.97</v>
      </c>
      <c r="Q3335" s="13" t="s">
        <v>8315</v>
      </c>
      <c r="R3335" t="s">
        <v>8316</v>
      </c>
      <c r="S3335" s="19">
        <f t="shared" si="218"/>
        <v>42148.676851851851</v>
      </c>
      <c r="T3335" s="19">
        <f t="shared" si="219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16"/>
        <v>139</v>
      </c>
      <c r="P3336">
        <f t="shared" si="217"/>
        <v>116.65</v>
      </c>
      <c r="Q3336" s="13" t="s">
        <v>8315</v>
      </c>
      <c r="R3336" t="s">
        <v>8316</v>
      </c>
      <c r="S3336" s="19">
        <f t="shared" si="218"/>
        <v>42185.521087962959</v>
      </c>
      <c r="T3336" s="19">
        <f t="shared" si="219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16"/>
        <v>100</v>
      </c>
      <c r="P3337">
        <f t="shared" si="217"/>
        <v>79.62</v>
      </c>
      <c r="Q3337" s="13" t="s">
        <v>8315</v>
      </c>
      <c r="R3337" t="s">
        <v>8316</v>
      </c>
      <c r="S3337" s="19">
        <f t="shared" si="218"/>
        <v>41827.674143518518</v>
      </c>
      <c r="T3337" s="19">
        <f t="shared" si="219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16"/>
        <v>100</v>
      </c>
      <c r="P3338">
        <f t="shared" si="217"/>
        <v>27.78</v>
      </c>
      <c r="Q3338" s="13" t="s">
        <v>8315</v>
      </c>
      <c r="R3338" t="s">
        <v>8316</v>
      </c>
      <c r="S3338" s="19">
        <f t="shared" si="218"/>
        <v>42437.398680555561</v>
      </c>
      <c r="T3338" s="19">
        <f t="shared" si="219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16"/>
        <v>110</v>
      </c>
      <c r="P3339">
        <f t="shared" si="217"/>
        <v>81.03</v>
      </c>
      <c r="Q3339" s="13" t="s">
        <v>8315</v>
      </c>
      <c r="R3339" t="s">
        <v>8316</v>
      </c>
      <c r="S3339" s="19">
        <f t="shared" si="218"/>
        <v>41901.282025462962</v>
      </c>
      <c r="T3339" s="19">
        <f t="shared" si="219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16"/>
        <v>102</v>
      </c>
      <c r="P3340">
        <f t="shared" si="217"/>
        <v>136.85</v>
      </c>
      <c r="Q3340" s="13" t="s">
        <v>8315</v>
      </c>
      <c r="R3340" t="s">
        <v>8316</v>
      </c>
      <c r="S3340" s="19">
        <f t="shared" si="218"/>
        <v>42769.574999999997</v>
      </c>
      <c r="T3340" s="19">
        <f t="shared" si="219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16"/>
        <v>104</v>
      </c>
      <c r="P3341">
        <f t="shared" si="217"/>
        <v>177.62</v>
      </c>
      <c r="Q3341" s="13" t="s">
        <v>8315</v>
      </c>
      <c r="R3341" t="s">
        <v>8316</v>
      </c>
      <c r="S3341" s="19">
        <f t="shared" si="218"/>
        <v>42549.665717592594</v>
      </c>
      <c r="T3341" s="19">
        <f t="shared" si="219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16"/>
        <v>138</v>
      </c>
      <c r="P3342">
        <f t="shared" si="217"/>
        <v>109.08</v>
      </c>
      <c r="Q3342" s="13" t="s">
        <v>8315</v>
      </c>
      <c r="R3342" t="s">
        <v>8316</v>
      </c>
      <c r="S3342" s="19">
        <f t="shared" si="218"/>
        <v>42685.974004629628</v>
      </c>
      <c r="T3342" s="19">
        <f t="shared" si="219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16"/>
        <v>100</v>
      </c>
      <c r="P3343">
        <f t="shared" si="217"/>
        <v>119.64</v>
      </c>
      <c r="Q3343" s="13" t="s">
        <v>8315</v>
      </c>
      <c r="R3343" t="s">
        <v>8316</v>
      </c>
      <c r="S3343" s="19">
        <f t="shared" si="218"/>
        <v>42510.798854166671</v>
      </c>
      <c r="T3343" s="19">
        <f t="shared" si="219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16"/>
        <v>102</v>
      </c>
      <c r="P3344">
        <f t="shared" si="217"/>
        <v>78.209999999999994</v>
      </c>
      <c r="Q3344" s="13" t="s">
        <v>8315</v>
      </c>
      <c r="R3344" t="s">
        <v>8316</v>
      </c>
      <c r="S3344" s="19">
        <f t="shared" si="218"/>
        <v>42062.296412037031</v>
      </c>
      <c r="T3344" s="19">
        <f t="shared" si="219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16"/>
        <v>171</v>
      </c>
      <c r="P3345">
        <f t="shared" si="217"/>
        <v>52.17</v>
      </c>
      <c r="Q3345" s="13" t="s">
        <v>8315</v>
      </c>
      <c r="R3345" t="s">
        <v>8316</v>
      </c>
      <c r="S3345" s="19">
        <f t="shared" si="218"/>
        <v>42452.916481481487</v>
      </c>
      <c r="T3345" s="19">
        <f t="shared" si="219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16"/>
        <v>101</v>
      </c>
      <c r="P3346">
        <f t="shared" si="217"/>
        <v>114.13</v>
      </c>
      <c r="Q3346" s="13" t="s">
        <v>8315</v>
      </c>
      <c r="R3346" t="s">
        <v>8316</v>
      </c>
      <c r="S3346" s="19">
        <f t="shared" si="218"/>
        <v>41851.200150462959</v>
      </c>
      <c r="T3346" s="19">
        <f t="shared" si="219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16"/>
        <v>130</v>
      </c>
      <c r="P3347">
        <f t="shared" si="217"/>
        <v>50</v>
      </c>
      <c r="Q3347" s="13" t="s">
        <v>8315</v>
      </c>
      <c r="R3347" t="s">
        <v>8316</v>
      </c>
      <c r="S3347" s="19">
        <f t="shared" si="218"/>
        <v>42053.106111111112</v>
      </c>
      <c r="T3347" s="19">
        <f t="shared" si="219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16"/>
        <v>110</v>
      </c>
      <c r="P3348">
        <f t="shared" si="217"/>
        <v>91.67</v>
      </c>
      <c r="Q3348" s="13" t="s">
        <v>8315</v>
      </c>
      <c r="R3348" t="s">
        <v>8316</v>
      </c>
      <c r="S3348" s="19">
        <f t="shared" si="218"/>
        <v>42054.024421296301</v>
      </c>
      <c r="T3348" s="19">
        <f t="shared" si="219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16"/>
        <v>119</v>
      </c>
      <c r="P3349">
        <f t="shared" si="217"/>
        <v>108.59</v>
      </c>
      <c r="Q3349" s="13" t="s">
        <v>8315</v>
      </c>
      <c r="R3349" t="s">
        <v>8316</v>
      </c>
      <c r="S3349" s="19">
        <f t="shared" si="218"/>
        <v>42484.551550925928</v>
      </c>
      <c r="T3349" s="19">
        <f t="shared" si="219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16"/>
        <v>100</v>
      </c>
      <c r="P3350">
        <f t="shared" si="217"/>
        <v>69.819999999999993</v>
      </c>
      <c r="Q3350" s="13" t="s">
        <v>8315</v>
      </c>
      <c r="R3350" t="s">
        <v>8316</v>
      </c>
      <c r="S3350" s="19">
        <f t="shared" si="218"/>
        <v>42466.558796296296</v>
      </c>
      <c r="T3350" s="19">
        <f t="shared" si="219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16"/>
        <v>153</v>
      </c>
      <c r="P3351">
        <f t="shared" si="217"/>
        <v>109.57</v>
      </c>
      <c r="Q3351" s="13" t="s">
        <v>8315</v>
      </c>
      <c r="R3351" t="s">
        <v>8316</v>
      </c>
      <c r="S3351" s="19">
        <f t="shared" si="218"/>
        <v>42513.110787037032</v>
      </c>
      <c r="T3351" s="19">
        <f t="shared" si="219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16"/>
        <v>104</v>
      </c>
      <c r="P3352">
        <f t="shared" si="217"/>
        <v>71.67</v>
      </c>
      <c r="Q3352" s="13" t="s">
        <v>8315</v>
      </c>
      <c r="R3352" t="s">
        <v>8316</v>
      </c>
      <c r="S3352" s="19">
        <f t="shared" si="218"/>
        <v>42302.701516203699</v>
      </c>
      <c r="T3352" s="19">
        <f t="shared" si="219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16"/>
        <v>101</v>
      </c>
      <c r="P3353">
        <f t="shared" si="217"/>
        <v>93.61</v>
      </c>
      <c r="Q3353" s="13" t="s">
        <v>8315</v>
      </c>
      <c r="R3353" t="s">
        <v>8316</v>
      </c>
      <c r="S3353" s="19">
        <f t="shared" si="218"/>
        <v>41806.395428240743</v>
      </c>
      <c r="T3353" s="19">
        <f t="shared" si="219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16"/>
        <v>108</v>
      </c>
      <c r="P3354">
        <f t="shared" si="217"/>
        <v>76.8</v>
      </c>
      <c r="Q3354" s="13" t="s">
        <v>8315</v>
      </c>
      <c r="R3354" t="s">
        <v>8316</v>
      </c>
      <c r="S3354" s="19">
        <f t="shared" si="218"/>
        <v>42495.992800925931</v>
      </c>
      <c r="T3354" s="19">
        <f t="shared" si="219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16"/>
        <v>315</v>
      </c>
      <c r="P3355">
        <f t="shared" si="217"/>
        <v>35.799999999999997</v>
      </c>
      <c r="Q3355" s="13" t="s">
        <v>8315</v>
      </c>
      <c r="R3355" t="s">
        <v>8316</v>
      </c>
      <c r="S3355" s="19">
        <f t="shared" si="218"/>
        <v>42479.432291666672</v>
      </c>
      <c r="T3355" s="19">
        <f t="shared" si="219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16"/>
        <v>102</v>
      </c>
      <c r="P3356">
        <f t="shared" si="217"/>
        <v>55.6</v>
      </c>
      <c r="Q3356" s="13" t="s">
        <v>8315</v>
      </c>
      <c r="R3356" t="s">
        <v>8316</v>
      </c>
      <c r="S3356" s="19">
        <f t="shared" si="218"/>
        <v>42270.7269212963</v>
      </c>
      <c r="T3356" s="19">
        <f t="shared" si="219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16"/>
        <v>126</v>
      </c>
      <c r="P3357">
        <f t="shared" si="217"/>
        <v>147.33000000000001</v>
      </c>
      <c r="Q3357" s="13" t="s">
        <v>8315</v>
      </c>
      <c r="R3357" t="s">
        <v>8316</v>
      </c>
      <c r="S3357" s="19">
        <f t="shared" si="218"/>
        <v>42489.619525462964</v>
      </c>
      <c r="T3357" s="19">
        <f t="shared" si="219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16"/>
        <v>101</v>
      </c>
      <c r="P3358">
        <f t="shared" si="217"/>
        <v>56.33</v>
      </c>
      <c r="Q3358" s="13" t="s">
        <v>8315</v>
      </c>
      <c r="R3358" t="s">
        <v>8316</v>
      </c>
      <c r="S3358" s="19">
        <f t="shared" si="218"/>
        <v>42536.815648148149</v>
      </c>
      <c r="T3358" s="19">
        <f t="shared" si="219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16"/>
        <v>101</v>
      </c>
      <c r="P3359">
        <f t="shared" si="217"/>
        <v>96.19</v>
      </c>
      <c r="Q3359" s="13" t="s">
        <v>8315</v>
      </c>
      <c r="R3359" t="s">
        <v>8316</v>
      </c>
      <c r="S3359" s="19">
        <f t="shared" si="218"/>
        <v>41822.417939814812</v>
      </c>
      <c r="T3359" s="19">
        <f t="shared" si="219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16"/>
        <v>103</v>
      </c>
      <c r="P3360">
        <f t="shared" si="217"/>
        <v>63.57</v>
      </c>
      <c r="Q3360" s="13" t="s">
        <v>8315</v>
      </c>
      <c r="R3360" t="s">
        <v>8316</v>
      </c>
      <c r="S3360" s="19">
        <f t="shared" si="218"/>
        <v>41932.311099537037</v>
      </c>
      <c r="T3360" s="19">
        <f t="shared" si="219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16"/>
        <v>106</v>
      </c>
      <c r="P3361">
        <f t="shared" si="217"/>
        <v>184.78</v>
      </c>
      <c r="Q3361" s="13" t="s">
        <v>8315</v>
      </c>
      <c r="R3361" t="s">
        <v>8316</v>
      </c>
      <c r="S3361" s="19">
        <f t="shared" si="218"/>
        <v>42746.057106481487</v>
      </c>
      <c r="T3361" s="19">
        <f t="shared" si="219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16"/>
        <v>101</v>
      </c>
      <c r="P3362">
        <f t="shared" si="217"/>
        <v>126.72</v>
      </c>
      <c r="Q3362" s="13" t="s">
        <v>8315</v>
      </c>
      <c r="R3362" t="s">
        <v>8316</v>
      </c>
      <c r="S3362" s="19">
        <f t="shared" si="218"/>
        <v>42697.082673611112</v>
      </c>
      <c r="T3362" s="19">
        <f t="shared" si="219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16"/>
        <v>113</v>
      </c>
      <c r="P3363">
        <f t="shared" si="217"/>
        <v>83.43</v>
      </c>
      <c r="Q3363" s="13" t="s">
        <v>8315</v>
      </c>
      <c r="R3363" t="s">
        <v>8316</v>
      </c>
      <c r="S3363" s="19">
        <f t="shared" si="218"/>
        <v>41866.025347222225</v>
      </c>
      <c r="T3363" s="19">
        <f t="shared" si="219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16"/>
        <v>218</v>
      </c>
      <c r="P3364">
        <f t="shared" si="217"/>
        <v>54.5</v>
      </c>
      <c r="Q3364" s="13" t="s">
        <v>8315</v>
      </c>
      <c r="R3364" t="s">
        <v>8316</v>
      </c>
      <c r="S3364" s="19">
        <f t="shared" si="218"/>
        <v>42056.091631944444</v>
      </c>
      <c r="T3364" s="19">
        <f t="shared" si="219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16"/>
        <v>101</v>
      </c>
      <c r="P3365">
        <f t="shared" si="217"/>
        <v>302.31</v>
      </c>
      <c r="Q3365" s="13" t="s">
        <v>8315</v>
      </c>
      <c r="R3365" t="s">
        <v>8316</v>
      </c>
      <c r="S3365" s="19">
        <f t="shared" si="218"/>
        <v>41851.771354166667</v>
      </c>
      <c r="T3365" s="19">
        <f t="shared" si="219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16"/>
        <v>106</v>
      </c>
      <c r="P3366">
        <f t="shared" si="217"/>
        <v>44.14</v>
      </c>
      <c r="Q3366" s="13" t="s">
        <v>8315</v>
      </c>
      <c r="R3366" t="s">
        <v>8316</v>
      </c>
      <c r="S3366" s="19">
        <f t="shared" si="218"/>
        <v>42422.977418981478</v>
      </c>
      <c r="T3366" s="19">
        <f t="shared" si="219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16"/>
        <v>104</v>
      </c>
      <c r="P3367">
        <f t="shared" si="217"/>
        <v>866.67</v>
      </c>
      <c r="Q3367" s="13" t="s">
        <v>8315</v>
      </c>
      <c r="R3367" t="s">
        <v>8316</v>
      </c>
      <c r="S3367" s="19">
        <f t="shared" si="218"/>
        <v>42321.101759259262</v>
      </c>
      <c r="T3367" s="19">
        <f t="shared" si="219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16"/>
        <v>221</v>
      </c>
      <c r="P3368">
        <f t="shared" si="217"/>
        <v>61.39</v>
      </c>
      <c r="Q3368" s="13" t="s">
        <v>8315</v>
      </c>
      <c r="R3368" t="s">
        <v>8316</v>
      </c>
      <c r="S3368" s="19">
        <f t="shared" si="218"/>
        <v>42107.067557870367</v>
      </c>
      <c r="T3368" s="19">
        <f t="shared" si="219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16"/>
        <v>119</v>
      </c>
      <c r="P3369">
        <f t="shared" si="217"/>
        <v>29.67</v>
      </c>
      <c r="Q3369" s="13" t="s">
        <v>8315</v>
      </c>
      <c r="R3369" t="s">
        <v>8316</v>
      </c>
      <c r="S3369" s="19">
        <f t="shared" si="218"/>
        <v>42192.933958333335</v>
      </c>
      <c r="T3369" s="19">
        <f t="shared" si="219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16"/>
        <v>105</v>
      </c>
      <c r="P3370">
        <f t="shared" si="217"/>
        <v>45.48</v>
      </c>
      <c r="Q3370" s="13" t="s">
        <v>8315</v>
      </c>
      <c r="R3370" t="s">
        <v>8316</v>
      </c>
      <c r="S3370" s="19">
        <f t="shared" si="218"/>
        <v>41969.199756944443</v>
      </c>
      <c r="T3370" s="19">
        <f t="shared" si="219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16"/>
        <v>104</v>
      </c>
      <c r="P3371">
        <f t="shared" si="217"/>
        <v>96.2</v>
      </c>
      <c r="Q3371" s="13" t="s">
        <v>8315</v>
      </c>
      <c r="R3371" t="s">
        <v>8316</v>
      </c>
      <c r="S3371" s="19">
        <f t="shared" si="218"/>
        <v>42690.041435185187</v>
      </c>
      <c r="T3371" s="19">
        <f t="shared" si="219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16"/>
        <v>118</v>
      </c>
      <c r="P3372">
        <f t="shared" si="217"/>
        <v>67.92</v>
      </c>
      <c r="Q3372" s="13" t="s">
        <v>8315</v>
      </c>
      <c r="R3372" t="s">
        <v>8316</v>
      </c>
      <c r="S3372" s="19">
        <f t="shared" si="218"/>
        <v>42690.334317129629</v>
      </c>
      <c r="T3372" s="19">
        <f t="shared" si="219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16"/>
        <v>139</v>
      </c>
      <c r="P3373">
        <f t="shared" si="217"/>
        <v>30.78</v>
      </c>
      <c r="Q3373" s="13" t="s">
        <v>8315</v>
      </c>
      <c r="R3373" t="s">
        <v>8316</v>
      </c>
      <c r="S3373" s="19">
        <f t="shared" si="218"/>
        <v>42312.874594907407</v>
      </c>
      <c r="T3373" s="19">
        <f t="shared" si="219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16"/>
        <v>104</v>
      </c>
      <c r="P3374">
        <f t="shared" si="217"/>
        <v>38.33</v>
      </c>
      <c r="Q3374" s="13" t="s">
        <v>8315</v>
      </c>
      <c r="R3374" t="s">
        <v>8316</v>
      </c>
      <c r="S3374" s="19">
        <f t="shared" si="218"/>
        <v>41855.548101851848</v>
      </c>
      <c r="T3374" s="19">
        <f t="shared" si="219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16"/>
        <v>100</v>
      </c>
      <c r="P3375">
        <f t="shared" si="217"/>
        <v>66.83</v>
      </c>
      <c r="Q3375" s="13" t="s">
        <v>8315</v>
      </c>
      <c r="R3375" t="s">
        <v>8316</v>
      </c>
      <c r="S3375" s="19">
        <f t="shared" si="218"/>
        <v>42179.854629629626</v>
      </c>
      <c r="T3375" s="19">
        <f t="shared" si="219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16"/>
        <v>107</v>
      </c>
      <c r="P3376">
        <f t="shared" si="217"/>
        <v>71.73</v>
      </c>
      <c r="Q3376" s="13" t="s">
        <v>8315</v>
      </c>
      <c r="R3376" t="s">
        <v>8316</v>
      </c>
      <c r="S3376" s="19">
        <f t="shared" si="218"/>
        <v>42275.731666666667</v>
      </c>
      <c r="T3376" s="19">
        <f t="shared" si="219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16"/>
        <v>100</v>
      </c>
      <c r="P3377">
        <f t="shared" si="217"/>
        <v>176.47</v>
      </c>
      <c r="Q3377" s="13" t="s">
        <v>8315</v>
      </c>
      <c r="R3377" t="s">
        <v>8316</v>
      </c>
      <c r="S3377" s="19">
        <f t="shared" si="218"/>
        <v>41765.610798611109</v>
      </c>
      <c r="T3377" s="19">
        <f t="shared" si="219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16"/>
        <v>100</v>
      </c>
      <c r="P3378">
        <f t="shared" si="217"/>
        <v>421.11</v>
      </c>
      <c r="Q3378" s="13" t="s">
        <v>8315</v>
      </c>
      <c r="R3378" t="s">
        <v>8316</v>
      </c>
      <c r="S3378" s="19">
        <f t="shared" si="218"/>
        <v>42059.701319444444</v>
      </c>
      <c r="T3378" s="19">
        <f t="shared" si="219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16"/>
        <v>101</v>
      </c>
      <c r="P3379">
        <f t="shared" si="217"/>
        <v>104.99</v>
      </c>
      <c r="Q3379" s="13" t="s">
        <v>8315</v>
      </c>
      <c r="R3379" t="s">
        <v>8316</v>
      </c>
      <c r="S3379" s="19">
        <f t="shared" si="218"/>
        <v>42053.732627314821</v>
      </c>
      <c r="T3379" s="19">
        <f t="shared" si="219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16"/>
        <v>108</v>
      </c>
      <c r="P3380">
        <f t="shared" si="217"/>
        <v>28.19</v>
      </c>
      <c r="Q3380" s="13" t="s">
        <v>8315</v>
      </c>
      <c r="R3380" t="s">
        <v>8316</v>
      </c>
      <c r="S3380" s="19">
        <f t="shared" si="218"/>
        <v>41858.355393518519</v>
      </c>
      <c r="T3380" s="19">
        <f t="shared" si="219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16"/>
        <v>104</v>
      </c>
      <c r="P3381">
        <f t="shared" si="217"/>
        <v>54.55</v>
      </c>
      <c r="Q3381" s="13" t="s">
        <v>8315</v>
      </c>
      <c r="R3381" t="s">
        <v>8316</v>
      </c>
      <c r="S3381" s="19">
        <f t="shared" si="218"/>
        <v>42225.513888888891</v>
      </c>
      <c r="T3381" s="19">
        <f t="shared" si="219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16"/>
        <v>104</v>
      </c>
      <c r="P3382">
        <f t="shared" si="217"/>
        <v>111.89</v>
      </c>
      <c r="Q3382" s="13" t="s">
        <v>8315</v>
      </c>
      <c r="R3382" t="s">
        <v>8316</v>
      </c>
      <c r="S3382" s="19">
        <f t="shared" si="218"/>
        <v>41937.95344907407</v>
      </c>
      <c r="T3382" s="19">
        <f t="shared" si="219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16"/>
        <v>102</v>
      </c>
      <c r="P3383">
        <f t="shared" si="217"/>
        <v>85.21</v>
      </c>
      <c r="Q3383" s="13" t="s">
        <v>8315</v>
      </c>
      <c r="R3383" t="s">
        <v>8316</v>
      </c>
      <c r="S3383" s="19">
        <f t="shared" si="218"/>
        <v>42044.184988425928</v>
      </c>
      <c r="T3383" s="19">
        <f t="shared" si="219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16"/>
        <v>101</v>
      </c>
      <c r="P3384">
        <f t="shared" si="217"/>
        <v>76.650000000000006</v>
      </c>
      <c r="Q3384" s="13" t="s">
        <v>8315</v>
      </c>
      <c r="R3384" t="s">
        <v>8316</v>
      </c>
      <c r="S3384" s="19">
        <f t="shared" si="218"/>
        <v>42559.431203703702</v>
      </c>
      <c r="T3384" s="19">
        <f t="shared" si="219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16"/>
        <v>112</v>
      </c>
      <c r="P3385">
        <f t="shared" si="217"/>
        <v>65.17</v>
      </c>
      <c r="Q3385" s="13" t="s">
        <v>8315</v>
      </c>
      <c r="R3385" t="s">
        <v>8316</v>
      </c>
      <c r="S3385" s="19">
        <f t="shared" si="218"/>
        <v>42524.782638888893</v>
      </c>
      <c r="T3385" s="19">
        <f t="shared" si="219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16"/>
        <v>100</v>
      </c>
      <c r="P3386">
        <f t="shared" si="217"/>
        <v>93.76</v>
      </c>
      <c r="Q3386" s="13" t="s">
        <v>8315</v>
      </c>
      <c r="R3386" t="s">
        <v>8316</v>
      </c>
      <c r="S3386" s="19">
        <f t="shared" si="218"/>
        <v>42292.087592592594</v>
      </c>
      <c r="T3386" s="19">
        <f t="shared" si="219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16"/>
        <v>100</v>
      </c>
      <c r="P3387">
        <f t="shared" si="217"/>
        <v>133.33000000000001</v>
      </c>
      <c r="Q3387" s="13" t="s">
        <v>8315</v>
      </c>
      <c r="R3387" t="s">
        <v>8316</v>
      </c>
      <c r="S3387" s="19">
        <f t="shared" si="218"/>
        <v>41953.8675</v>
      </c>
      <c r="T3387" s="19">
        <f t="shared" si="219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16"/>
        <v>105</v>
      </c>
      <c r="P3388">
        <f t="shared" si="217"/>
        <v>51.22</v>
      </c>
      <c r="Q3388" s="13" t="s">
        <v>8315</v>
      </c>
      <c r="R3388" t="s">
        <v>8316</v>
      </c>
      <c r="S3388" s="19">
        <f t="shared" si="218"/>
        <v>41946.644745370373</v>
      </c>
      <c r="T3388" s="19">
        <f t="shared" si="219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16"/>
        <v>117</v>
      </c>
      <c r="P3389">
        <f t="shared" si="217"/>
        <v>100.17</v>
      </c>
      <c r="Q3389" s="13" t="s">
        <v>8315</v>
      </c>
      <c r="R3389" t="s">
        <v>8316</v>
      </c>
      <c r="S3389" s="19">
        <f t="shared" si="218"/>
        <v>41947.762592592589</v>
      </c>
      <c r="T3389" s="19">
        <f t="shared" si="219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16"/>
        <v>104</v>
      </c>
      <c r="P3390">
        <f t="shared" si="217"/>
        <v>34.6</v>
      </c>
      <c r="Q3390" s="13" t="s">
        <v>8315</v>
      </c>
      <c r="R3390" t="s">
        <v>8316</v>
      </c>
      <c r="S3390" s="19">
        <f t="shared" si="218"/>
        <v>42143.461122685185</v>
      </c>
      <c r="T3390" s="19">
        <f t="shared" si="219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16"/>
        <v>115</v>
      </c>
      <c r="P3391">
        <f t="shared" si="217"/>
        <v>184.68</v>
      </c>
      <c r="Q3391" s="13" t="s">
        <v>8315</v>
      </c>
      <c r="R3391" t="s">
        <v>8316</v>
      </c>
      <c r="S3391" s="19">
        <f t="shared" si="218"/>
        <v>42494.563449074078</v>
      </c>
      <c r="T3391" s="19">
        <f t="shared" si="219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16"/>
        <v>102</v>
      </c>
      <c r="P3392">
        <f t="shared" si="217"/>
        <v>69.819999999999993</v>
      </c>
      <c r="Q3392" s="13" t="s">
        <v>8315</v>
      </c>
      <c r="R3392" t="s">
        <v>8316</v>
      </c>
      <c r="S3392" s="19">
        <f t="shared" si="218"/>
        <v>41815.774826388886</v>
      </c>
      <c r="T3392" s="19">
        <f t="shared" si="219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16"/>
        <v>223</v>
      </c>
      <c r="P3393">
        <f t="shared" si="217"/>
        <v>61.94</v>
      </c>
      <c r="Q3393" s="13" t="s">
        <v>8315</v>
      </c>
      <c r="R3393" t="s">
        <v>8316</v>
      </c>
      <c r="S3393" s="19">
        <f t="shared" si="218"/>
        <v>41830.545694444445</v>
      </c>
      <c r="T3393" s="19">
        <f t="shared" si="219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20">ROUND(E3394/D3394*100,0)</f>
        <v>100</v>
      </c>
      <c r="P3394">
        <f t="shared" ref="P3394:P3457" si="221">IFERROR(ROUND(E3394/L3394,2),0)</f>
        <v>41.67</v>
      </c>
      <c r="Q3394" s="13" t="s">
        <v>8315</v>
      </c>
      <c r="R3394" t="s">
        <v>8316</v>
      </c>
      <c r="S3394" s="19">
        <f t="shared" si="218"/>
        <v>42446.845543981486</v>
      </c>
      <c r="T3394" s="19">
        <f t="shared" si="219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20"/>
        <v>106</v>
      </c>
      <c r="P3395">
        <f t="shared" si="221"/>
        <v>36.07</v>
      </c>
      <c r="Q3395" s="13" t="s">
        <v>8315</v>
      </c>
      <c r="R3395" t="s">
        <v>8316</v>
      </c>
      <c r="S3395" s="19">
        <f t="shared" ref="S3395:S3458" si="222">(((J3395/60)/60)/24)+DATE(1970,1,1)</f>
        <v>41923.921643518523</v>
      </c>
      <c r="T3395" s="19">
        <f t="shared" ref="T3395:T3458" si="223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20"/>
        <v>142</v>
      </c>
      <c r="P3396">
        <f t="shared" si="221"/>
        <v>29</v>
      </c>
      <c r="Q3396" s="13" t="s">
        <v>8315</v>
      </c>
      <c r="R3396" t="s">
        <v>8316</v>
      </c>
      <c r="S3396" s="19">
        <f t="shared" si="222"/>
        <v>41817.59542824074</v>
      </c>
      <c r="T3396" s="19">
        <f t="shared" si="223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20"/>
        <v>184</v>
      </c>
      <c r="P3397">
        <f t="shared" si="221"/>
        <v>24.21</v>
      </c>
      <c r="Q3397" s="13" t="s">
        <v>8315</v>
      </c>
      <c r="R3397" t="s">
        <v>8316</v>
      </c>
      <c r="S3397" s="19">
        <f t="shared" si="222"/>
        <v>42140.712314814817</v>
      </c>
      <c r="T3397" s="19">
        <f t="shared" si="223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20"/>
        <v>104</v>
      </c>
      <c r="P3398">
        <f t="shared" si="221"/>
        <v>55.89</v>
      </c>
      <c r="Q3398" s="13" t="s">
        <v>8315</v>
      </c>
      <c r="R3398" t="s">
        <v>8316</v>
      </c>
      <c r="S3398" s="19">
        <f t="shared" si="222"/>
        <v>41764.44663194444</v>
      </c>
      <c r="T3398" s="19">
        <f t="shared" si="223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20"/>
        <v>112</v>
      </c>
      <c r="P3399">
        <f t="shared" si="221"/>
        <v>11.67</v>
      </c>
      <c r="Q3399" s="13" t="s">
        <v>8315</v>
      </c>
      <c r="R3399" t="s">
        <v>8316</v>
      </c>
      <c r="S3399" s="19">
        <f t="shared" si="222"/>
        <v>42378.478344907402</v>
      </c>
      <c r="T3399" s="19">
        <f t="shared" si="223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20"/>
        <v>111</v>
      </c>
      <c r="P3400">
        <f t="shared" si="221"/>
        <v>68.349999999999994</v>
      </c>
      <c r="Q3400" s="13" t="s">
        <v>8315</v>
      </c>
      <c r="R3400" t="s">
        <v>8316</v>
      </c>
      <c r="S3400" s="19">
        <f t="shared" si="222"/>
        <v>41941.75203703704</v>
      </c>
      <c r="T3400" s="19">
        <f t="shared" si="223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20"/>
        <v>104</v>
      </c>
      <c r="P3401">
        <f t="shared" si="221"/>
        <v>27.07</v>
      </c>
      <c r="Q3401" s="13" t="s">
        <v>8315</v>
      </c>
      <c r="R3401" t="s">
        <v>8316</v>
      </c>
      <c r="S3401" s="19">
        <f t="shared" si="222"/>
        <v>42026.920428240745</v>
      </c>
      <c r="T3401" s="19">
        <f t="shared" si="223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20"/>
        <v>100</v>
      </c>
      <c r="P3402">
        <f t="shared" si="221"/>
        <v>118.13</v>
      </c>
      <c r="Q3402" s="13" t="s">
        <v>8315</v>
      </c>
      <c r="R3402" t="s">
        <v>8316</v>
      </c>
      <c r="S3402" s="19">
        <f t="shared" si="222"/>
        <v>41834.953865740739</v>
      </c>
      <c r="T3402" s="19">
        <f t="shared" si="223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20"/>
        <v>102</v>
      </c>
      <c r="P3403">
        <f t="shared" si="221"/>
        <v>44.76</v>
      </c>
      <c r="Q3403" s="13" t="s">
        <v>8315</v>
      </c>
      <c r="R3403" t="s">
        <v>8316</v>
      </c>
      <c r="S3403" s="19">
        <f t="shared" si="222"/>
        <v>42193.723912037036</v>
      </c>
      <c r="T3403" s="19">
        <f t="shared" si="223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20"/>
        <v>110</v>
      </c>
      <c r="P3404">
        <f t="shared" si="221"/>
        <v>99.79</v>
      </c>
      <c r="Q3404" s="13" t="s">
        <v>8315</v>
      </c>
      <c r="R3404" t="s">
        <v>8316</v>
      </c>
      <c r="S3404" s="19">
        <f t="shared" si="222"/>
        <v>42290.61855324074</v>
      </c>
      <c r="T3404" s="19">
        <f t="shared" si="223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20"/>
        <v>100</v>
      </c>
      <c r="P3405">
        <f t="shared" si="221"/>
        <v>117.65</v>
      </c>
      <c r="Q3405" s="13" t="s">
        <v>8315</v>
      </c>
      <c r="R3405" t="s">
        <v>8316</v>
      </c>
      <c r="S3405" s="19">
        <f t="shared" si="222"/>
        <v>42150.462083333332</v>
      </c>
      <c r="T3405" s="19">
        <f t="shared" si="223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20"/>
        <v>122</v>
      </c>
      <c r="P3406">
        <f t="shared" si="221"/>
        <v>203.33</v>
      </c>
      <c r="Q3406" s="13" t="s">
        <v>8315</v>
      </c>
      <c r="R3406" t="s">
        <v>8316</v>
      </c>
      <c r="S3406" s="19">
        <f t="shared" si="222"/>
        <v>42152.503495370373</v>
      </c>
      <c r="T3406" s="19">
        <f t="shared" si="223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20"/>
        <v>138</v>
      </c>
      <c r="P3407">
        <f t="shared" si="221"/>
        <v>28.32</v>
      </c>
      <c r="Q3407" s="13" t="s">
        <v>8315</v>
      </c>
      <c r="R3407" t="s">
        <v>8316</v>
      </c>
      <c r="S3407" s="19">
        <f t="shared" si="222"/>
        <v>42410.017199074078</v>
      </c>
      <c r="T3407" s="19">
        <f t="shared" si="223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20"/>
        <v>100</v>
      </c>
      <c r="P3408">
        <f t="shared" si="221"/>
        <v>110.23</v>
      </c>
      <c r="Q3408" s="13" t="s">
        <v>8315</v>
      </c>
      <c r="R3408" t="s">
        <v>8316</v>
      </c>
      <c r="S3408" s="19">
        <f t="shared" si="222"/>
        <v>41791.492777777778</v>
      </c>
      <c r="T3408" s="19">
        <f t="shared" si="223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20"/>
        <v>107</v>
      </c>
      <c r="P3409">
        <f t="shared" si="221"/>
        <v>31.97</v>
      </c>
      <c r="Q3409" s="13" t="s">
        <v>8315</v>
      </c>
      <c r="R3409" t="s">
        <v>8316</v>
      </c>
      <c r="S3409" s="19">
        <f t="shared" si="222"/>
        <v>41796.422326388885</v>
      </c>
      <c r="T3409" s="19">
        <f t="shared" si="223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20"/>
        <v>211</v>
      </c>
      <c r="P3410">
        <f t="shared" si="221"/>
        <v>58.61</v>
      </c>
      <c r="Q3410" s="13" t="s">
        <v>8315</v>
      </c>
      <c r="R3410" t="s">
        <v>8316</v>
      </c>
      <c r="S3410" s="19">
        <f t="shared" si="222"/>
        <v>41808.991944444446</v>
      </c>
      <c r="T3410" s="19">
        <f t="shared" si="223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20"/>
        <v>124</v>
      </c>
      <c r="P3411">
        <f t="shared" si="221"/>
        <v>29.43</v>
      </c>
      <c r="Q3411" s="13" t="s">
        <v>8315</v>
      </c>
      <c r="R3411" t="s">
        <v>8316</v>
      </c>
      <c r="S3411" s="19">
        <f t="shared" si="222"/>
        <v>42544.814328703709</v>
      </c>
      <c r="T3411" s="19">
        <f t="shared" si="223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20"/>
        <v>109</v>
      </c>
      <c r="P3412">
        <f t="shared" si="221"/>
        <v>81.38</v>
      </c>
      <c r="Q3412" s="13" t="s">
        <v>8315</v>
      </c>
      <c r="R3412" t="s">
        <v>8316</v>
      </c>
      <c r="S3412" s="19">
        <f t="shared" si="222"/>
        <v>42500.041550925926</v>
      </c>
      <c r="T3412" s="19">
        <f t="shared" si="223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20"/>
        <v>104</v>
      </c>
      <c r="P3413">
        <f t="shared" si="221"/>
        <v>199.17</v>
      </c>
      <c r="Q3413" s="13" t="s">
        <v>8315</v>
      </c>
      <c r="R3413" t="s">
        <v>8316</v>
      </c>
      <c r="S3413" s="19">
        <f t="shared" si="222"/>
        <v>42265.022824074069</v>
      </c>
      <c r="T3413" s="19">
        <f t="shared" si="223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20"/>
        <v>100</v>
      </c>
      <c r="P3414">
        <f t="shared" si="221"/>
        <v>115.38</v>
      </c>
      <c r="Q3414" s="13" t="s">
        <v>8315</v>
      </c>
      <c r="R3414" t="s">
        <v>8316</v>
      </c>
      <c r="S3414" s="19">
        <f t="shared" si="222"/>
        <v>41879.959050925929</v>
      </c>
      <c r="T3414" s="19">
        <f t="shared" si="223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20"/>
        <v>130</v>
      </c>
      <c r="P3415">
        <f t="shared" si="221"/>
        <v>46.43</v>
      </c>
      <c r="Q3415" s="13" t="s">
        <v>8315</v>
      </c>
      <c r="R3415" t="s">
        <v>8316</v>
      </c>
      <c r="S3415" s="19">
        <f t="shared" si="222"/>
        <v>42053.733078703706</v>
      </c>
      <c r="T3415" s="19">
        <f t="shared" si="223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20"/>
        <v>104</v>
      </c>
      <c r="P3416">
        <f t="shared" si="221"/>
        <v>70.569999999999993</v>
      </c>
      <c r="Q3416" s="13" t="s">
        <v>8315</v>
      </c>
      <c r="R3416" t="s">
        <v>8316</v>
      </c>
      <c r="S3416" s="19">
        <f t="shared" si="222"/>
        <v>42675.832465277781</v>
      </c>
      <c r="T3416" s="19">
        <f t="shared" si="223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20"/>
        <v>100</v>
      </c>
      <c r="P3417">
        <f t="shared" si="221"/>
        <v>22.22</v>
      </c>
      <c r="Q3417" s="13" t="s">
        <v>8315</v>
      </c>
      <c r="R3417" t="s">
        <v>8316</v>
      </c>
      <c r="S3417" s="19">
        <f t="shared" si="222"/>
        <v>42467.144166666665</v>
      </c>
      <c r="T3417" s="19">
        <f t="shared" si="223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20"/>
        <v>120</v>
      </c>
      <c r="P3418">
        <f t="shared" si="221"/>
        <v>159.47</v>
      </c>
      <c r="Q3418" s="13" t="s">
        <v>8315</v>
      </c>
      <c r="R3418" t="s">
        <v>8316</v>
      </c>
      <c r="S3418" s="19">
        <f t="shared" si="222"/>
        <v>42089.412557870368</v>
      </c>
      <c r="T3418" s="19">
        <f t="shared" si="223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20"/>
        <v>100</v>
      </c>
      <c r="P3419">
        <f t="shared" si="221"/>
        <v>37.78</v>
      </c>
      <c r="Q3419" s="13" t="s">
        <v>8315</v>
      </c>
      <c r="R3419" t="s">
        <v>8316</v>
      </c>
      <c r="S3419" s="19">
        <f t="shared" si="222"/>
        <v>41894.91375</v>
      </c>
      <c r="T3419" s="19">
        <f t="shared" si="223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20"/>
        <v>101</v>
      </c>
      <c r="P3420">
        <f t="shared" si="221"/>
        <v>72.05</v>
      </c>
      <c r="Q3420" s="13" t="s">
        <v>8315</v>
      </c>
      <c r="R3420" t="s">
        <v>8316</v>
      </c>
      <c r="S3420" s="19">
        <f t="shared" si="222"/>
        <v>41752.83457175926</v>
      </c>
      <c r="T3420" s="19">
        <f t="shared" si="223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20"/>
        <v>107</v>
      </c>
      <c r="P3421">
        <f t="shared" si="221"/>
        <v>63.7</v>
      </c>
      <c r="Q3421" s="13" t="s">
        <v>8315</v>
      </c>
      <c r="R3421" t="s">
        <v>8316</v>
      </c>
      <c r="S3421" s="19">
        <f t="shared" si="222"/>
        <v>42448.821585648147</v>
      </c>
      <c r="T3421" s="19">
        <f t="shared" si="223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20"/>
        <v>138</v>
      </c>
      <c r="P3422">
        <f t="shared" si="221"/>
        <v>28.41</v>
      </c>
      <c r="Q3422" s="13" t="s">
        <v>8315</v>
      </c>
      <c r="R3422" t="s">
        <v>8316</v>
      </c>
      <c r="S3422" s="19">
        <f t="shared" si="222"/>
        <v>42405.090300925927</v>
      </c>
      <c r="T3422" s="19">
        <f t="shared" si="223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20"/>
        <v>101</v>
      </c>
      <c r="P3423">
        <f t="shared" si="221"/>
        <v>103.21</v>
      </c>
      <c r="Q3423" s="13" t="s">
        <v>8315</v>
      </c>
      <c r="R3423" t="s">
        <v>8316</v>
      </c>
      <c r="S3423" s="19">
        <f t="shared" si="222"/>
        <v>42037.791238425925</v>
      </c>
      <c r="T3423" s="19">
        <f t="shared" si="223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20"/>
        <v>109</v>
      </c>
      <c r="P3424">
        <f t="shared" si="221"/>
        <v>71.150000000000006</v>
      </c>
      <c r="Q3424" s="13" t="s">
        <v>8315</v>
      </c>
      <c r="R3424" t="s">
        <v>8316</v>
      </c>
      <c r="S3424" s="19">
        <f t="shared" si="222"/>
        <v>42323.562222222223</v>
      </c>
      <c r="T3424" s="19">
        <f t="shared" si="223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20"/>
        <v>140</v>
      </c>
      <c r="P3425">
        <f t="shared" si="221"/>
        <v>35</v>
      </c>
      <c r="Q3425" s="13" t="s">
        <v>8315</v>
      </c>
      <c r="R3425" t="s">
        <v>8316</v>
      </c>
      <c r="S3425" s="19">
        <f t="shared" si="222"/>
        <v>42088.911354166667</v>
      </c>
      <c r="T3425" s="19">
        <f t="shared" si="223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20"/>
        <v>104</v>
      </c>
      <c r="P3426">
        <f t="shared" si="221"/>
        <v>81.78</v>
      </c>
      <c r="Q3426" s="13" t="s">
        <v>8315</v>
      </c>
      <c r="R3426" t="s">
        <v>8316</v>
      </c>
      <c r="S3426" s="19">
        <f t="shared" si="222"/>
        <v>42018.676898148144</v>
      </c>
      <c r="T3426" s="19">
        <f t="shared" si="223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20"/>
        <v>103</v>
      </c>
      <c r="P3427">
        <f t="shared" si="221"/>
        <v>297.02999999999997</v>
      </c>
      <c r="Q3427" s="13" t="s">
        <v>8315</v>
      </c>
      <c r="R3427" t="s">
        <v>8316</v>
      </c>
      <c r="S3427" s="19">
        <f t="shared" si="222"/>
        <v>41884.617314814815</v>
      </c>
      <c r="T3427" s="19">
        <f t="shared" si="223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20"/>
        <v>108</v>
      </c>
      <c r="P3428">
        <f t="shared" si="221"/>
        <v>46.61</v>
      </c>
      <c r="Q3428" s="13" t="s">
        <v>8315</v>
      </c>
      <c r="R3428" t="s">
        <v>8316</v>
      </c>
      <c r="S3428" s="19">
        <f t="shared" si="222"/>
        <v>41884.056747685187</v>
      </c>
      <c r="T3428" s="19">
        <f t="shared" si="223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20"/>
        <v>100</v>
      </c>
      <c r="P3429">
        <f t="shared" si="221"/>
        <v>51.72</v>
      </c>
      <c r="Q3429" s="13" t="s">
        <v>8315</v>
      </c>
      <c r="R3429" t="s">
        <v>8316</v>
      </c>
      <c r="S3429" s="19">
        <f t="shared" si="222"/>
        <v>41792.645277777774</v>
      </c>
      <c r="T3429" s="19">
        <f t="shared" si="223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20"/>
        <v>103</v>
      </c>
      <c r="P3430">
        <f t="shared" si="221"/>
        <v>40.29</v>
      </c>
      <c r="Q3430" s="13" t="s">
        <v>8315</v>
      </c>
      <c r="R3430" t="s">
        <v>8316</v>
      </c>
      <c r="S3430" s="19">
        <f t="shared" si="222"/>
        <v>42038.720451388886</v>
      </c>
      <c r="T3430" s="19">
        <f t="shared" si="223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20"/>
        <v>130</v>
      </c>
      <c r="P3431">
        <f t="shared" si="221"/>
        <v>16.25</v>
      </c>
      <c r="Q3431" s="13" t="s">
        <v>8315</v>
      </c>
      <c r="R3431" t="s">
        <v>8316</v>
      </c>
      <c r="S3431" s="19">
        <f t="shared" si="222"/>
        <v>42662.021539351852</v>
      </c>
      <c r="T3431" s="19">
        <f t="shared" si="223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20"/>
        <v>109</v>
      </c>
      <c r="P3432">
        <f t="shared" si="221"/>
        <v>30.15</v>
      </c>
      <c r="Q3432" s="13" t="s">
        <v>8315</v>
      </c>
      <c r="R3432" t="s">
        <v>8316</v>
      </c>
      <c r="S3432" s="19">
        <f t="shared" si="222"/>
        <v>41820.945613425924</v>
      </c>
      <c r="T3432" s="19">
        <f t="shared" si="223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20"/>
        <v>100</v>
      </c>
      <c r="P3433">
        <f t="shared" si="221"/>
        <v>95.24</v>
      </c>
      <c r="Q3433" s="13" t="s">
        <v>8315</v>
      </c>
      <c r="R3433" t="s">
        <v>8316</v>
      </c>
      <c r="S3433" s="19">
        <f t="shared" si="222"/>
        <v>41839.730937500004</v>
      </c>
      <c r="T3433" s="19">
        <f t="shared" si="223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20"/>
        <v>110</v>
      </c>
      <c r="P3434">
        <f t="shared" si="221"/>
        <v>52.21</v>
      </c>
      <c r="Q3434" s="13" t="s">
        <v>8315</v>
      </c>
      <c r="R3434" t="s">
        <v>8316</v>
      </c>
      <c r="S3434" s="19">
        <f t="shared" si="222"/>
        <v>42380.581180555557</v>
      </c>
      <c r="T3434" s="19">
        <f t="shared" si="223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20"/>
        <v>100</v>
      </c>
      <c r="P3435">
        <f t="shared" si="221"/>
        <v>134.15</v>
      </c>
      <c r="Q3435" s="13" t="s">
        <v>8315</v>
      </c>
      <c r="R3435" t="s">
        <v>8316</v>
      </c>
      <c r="S3435" s="19">
        <f t="shared" si="222"/>
        <v>41776.063136574077</v>
      </c>
      <c r="T3435" s="19">
        <f t="shared" si="223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20"/>
        <v>106</v>
      </c>
      <c r="P3436">
        <f t="shared" si="221"/>
        <v>62.83</v>
      </c>
      <c r="Q3436" s="13" t="s">
        <v>8315</v>
      </c>
      <c r="R3436" t="s">
        <v>8316</v>
      </c>
      <c r="S3436" s="19">
        <f t="shared" si="222"/>
        <v>41800.380428240744</v>
      </c>
      <c r="T3436" s="19">
        <f t="shared" si="223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20"/>
        <v>112</v>
      </c>
      <c r="P3437">
        <f t="shared" si="221"/>
        <v>58.95</v>
      </c>
      <c r="Q3437" s="13" t="s">
        <v>8315</v>
      </c>
      <c r="R3437" t="s">
        <v>8316</v>
      </c>
      <c r="S3437" s="19">
        <f t="shared" si="222"/>
        <v>42572.61681712963</v>
      </c>
      <c r="T3437" s="19">
        <f t="shared" si="223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20"/>
        <v>106</v>
      </c>
      <c r="P3438">
        <f t="shared" si="221"/>
        <v>143.11000000000001</v>
      </c>
      <c r="Q3438" s="13" t="s">
        <v>8315</v>
      </c>
      <c r="R3438" t="s">
        <v>8316</v>
      </c>
      <c r="S3438" s="19">
        <f t="shared" si="222"/>
        <v>41851.541585648149</v>
      </c>
      <c r="T3438" s="19">
        <f t="shared" si="223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20"/>
        <v>101</v>
      </c>
      <c r="P3439">
        <f t="shared" si="221"/>
        <v>84.17</v>
      </c>
      <c r="Q3439" s="13" t="s">
        <v>8315</v>
      </c>
      <c r="R3439" t="s">
        <v>8316</v>
      </c>
      <c r="S3439" s="19">
        <f t="shared" si="222"/>
        <v>42205.710879629631</v>
      </c>
      <c r="T3439" s="19">
        <f t="shared" si="223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20"/>
        <v>104</v>
      </c>
      <c r="P3440">
        <f t="shared" si="221"/>
        <v>186.07</v>
      </c>
      <c r="Q3440" s="13" t="s">
        <v>8315</v>
      </c>
      <c r="R3440" t="s">
        <v>8316</v>
      </c>
      <c r="S3440" s="19">
        <f t="shared" si="222"/>
        <v>42100.927858796291</v>
      </c>
      <c r="T3440" s="19">
        <f t="shared" si="223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20"/>
        <v>135</v>
      </c>
      <c r="P3441">
        <f t="shared" si="221"/>
        <v>89.79</v>
      </c>
      <c r="Q3441" s="13" t="s">
        <v>8315</v>
      </c>
      <c r="R3441" t="s">
        <v>8316</v>
      </c>
      <c r="S3441" s="19">
        <f t="shared" si="222"/>
        <v>42374.911226851851</v>
      </c>
      <c r="T3441" s="19">
        <f t="shared" si="223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20"/>
        <v>105</v>
      </c>
      <c r="P3442">
        <f t="shared" si="221"/>
        <v>64.16</v>
      </c>
      <c r="Q3442" s="13" t="s">
        <v>8315</v>
      </c>
      <c r="R3442" t="s">
        <v>8316</v>
      </c>
      <c r="S3442" s="19">
        <f t="shared" si="222"/>
        <v>41809.12300925926</v>
      </c>
      <c r="T3442" s="19">
        <f t="shared" si="223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20"/>
        <v>103</v>
      </c>
      <c r="P3443">
        <f t="shared" si="221"/>
        <v>59.65</v>
      </c>
      <c r="Q3443" s="13" t="s">
        <v>8315</v>
      </c>
      <c r="R3443" t="s">
        <v>8316</v>
      </c>
      <c r="S3443" s="19">
        <f t="shared" si="222"/>
        <v>42294.429641203707</v>
      </c>
      <c r="T3443" s="19">
        <f t="shared" si="223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20"/>
        <v>100</v>
      </c>
      <c r="P3444">
        <f t="shared" si="221"/>
        <v>31.25</v>
      </c>
      <c r="Q3444" s="13" t="s">
        <v>8315</v>
      </c>
      <c r="R3444" t="s">
        <v>8316</v>
      </c>
      <c r="S3444" s="19">
        <f t="shared" si="222"/>
        <v>42124.841111111105</v>
      </c>
      <c r="T3444" s="19">
        <f t="shared" si="223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20"/>
        <v>186</v>
      </c>
      <c r="P3445">
        <f t="shared" si="221"/>
        <v>41.22</v>
      </c>
      <c r="Q3445" s="13" t="s">
        <v>8315</v>
      </c>
      <c r="R3445" t="s">
        <v>8316</v>
      </c>
      <c r="S3445" s="19">
        <f t="shared" si="222"/>
        <v>41861.524837962963</v>
      </c>
      <c r="T3445" s="19">
        <f t="shared" si="223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20"/>
        <v>289</v>
      </c>
      <c r="P3446">
        <f t="shared" si="221"/>
        <v>43.35</v>
      </c>
      <c r="Q3446" s="13" t="s">
        <v>8315</v>
      </c>
      <c r="R3446" t="s">
        <v>8316</v>
      </c>
      <c r="S3446" s="19">
        <f t="shared" si="222"/>
        <v>42521.291504629626</v>
      </c>
      <c r="T3446" s="19">
        <f t="shared" si="223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20"/>
        <v>100</v>
      </c>
      <c r="P3447">
        <f t="shared" si="221"/>
        <v>64.52</v>
      </c>
      <c r="Q3447" s="13" t="s">
        <v>8315</v>
      </c>
      <c r="R3447" t="s">
        <v>8316</v>
      </c>
      <c r="S3447" s="19">
        <f t="shared" si="222"/>
        <v>42272.530509259261</v>
      </c>
      <c r="T3447" s="19">
        <f t="shared" si="223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20"/>
        <v>108</v>
      </c>
      <c r="P3448">
        <f t="shared" si="221"/>
        <v>43.28</v>
      </c>
      <c r="Q3448" s="13" t="s">
        <v>8315</v>
      </c>
      <c r="R3448" t="s">
        <v>8316</v>
      </c>
      <c r="S3448" s="19">
        <f t="shared" si="222"/>
        <v>42016.832465277781</v>
      </c>
      <c r="T3448" s="19">
        <f t="shared" si="223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20"/>
        <v>108</v>
      </c>
      <c r="P3449">
        <f t="shared" si="221"/>
        <v>77</v>
      </c>
      <c r="Q3449" s="13" t="s">
        <v>8315</v>
      </c>
      <c r="R3449" t="s">
        <v>8316</v>
      </c>
      <c r="S3449" s="19">
        <f t="shared" si="222"/>
        <v>42402.889027777783</v>
      </c>
      <c r="T3449" s="19">
        <f t="shared" si="223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20"/>
        <v>110</v>
      </c>
      <c r="P3450">
        <f t="shared" si="221"/>
        <v>51.22</v>
      </c>
      <c r="Q3450" s="13" t="s">
        <v>8315</v>
      </c>
      <c r="R3450" t="s">
        <v>8316</v>
      </c>
      <c r="S3450" s="19">
        <f t="shared" si="222"/>
        <v>41960.119085648148</v>
      </c>
      <c r="T3450" s="19">
        <f t="shared" si="223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20"/>
        <v>171</v>
      </c>
      <c r="P3451">
        <f t="shared" si="221"/>
        <v>68.25</v>
      </c>
      <c r="Q3451" s="13" t="s">
        <v>8315</v>
      </c>
      <c r="R3451" t="s">
        <v>8316</v>
      </c>
      <c r="S3451" s="19">
        <f t="shared" si="222"/>
        <v>42532.052523148144</v>
      </c>
      <c r="T3451" s="19">
        <f t="shared" si="223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20"/>
        <v>152</v>
      </c>
      <c r="P3452">
        <f t="shared" si="221"/>
        <v>19.489999999999998</v>
      </c>
      <c r="Q3452" s="13" t="s">
        <v>8315</v>
      </c>
      <c r="R3452" t="s">
        <v>8316</v>
      </c>
      <c r="S3452" s="19">
        <f t="shared" si="222"/>
        <v>42036.704525462963</v>
      </c>
      <c r="T3452" s="19">
        <f t="shared" si="223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20"/>
        <v>101</v>
      </c>
      <c r="P3453">
        <f t="shared" si="221"/>
        <v>41.13</v>
      </c>
      <c r="Q3453" s="13" t="s">
        <v>8315</v>
      </c>
      <c r="R3453" t="s">
        <v>8316</v>
      </c>
      <c r="S3453" s="19">
        <f t="shared" si="222"/>
        <v>42088.723692129628</v>
      </c>
      <c r="T3453" s="19">
        <f t="shared" si="223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20"/>
        <v>153</v>
      </c>
      <c r="P3454">
        <f t="shared" si="221"/>
        <v>41.41</v>
      </c>
      <c r="Q3454" s="13" t="s">
        <v>8315</v>
      </c>
      <c r="R3454" t="s">
        <v>8316</v>
      </c>
      <c r="S3454" s="19">
        <f t="shared" si="222"/>
        <v>41820.639189814814</v>
      </c>
      <c r="T3454" s="19">
        <f t="shared" si="223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20"/>
        <v>128</v>
      </c>
      <c r="P3455">
        <f t="shared" si="221"/>
        <v>27.5</v>
      </c>
      <c r="Q3455" s="13" t="s">
        <v>8315</v>
      </c>
      <c r="R3455" t="s">
        <v>8316</v>
      </c>
      <c r="S3455" s="19">
        <f t="shared" si="222"/>
        <v>42535.97865740741</v>
      </c>
      <c r="T3455" s="19">
        <f t="shared" si="223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20"/>
        <v>101</v>
      </c>
      <c r="P3456">
        <f t="shared" si="221"/>
        <v>33.57</v>
      </c>
      <c r="Q3456" s="13" t="s">
        <v>8315</v>
      </c>
      <c r="R3456" t="s">
        <v>8316</v>
      </c>
      <c r="S3456" s="19">
        <f t="shared" si="222"/>
        <v>41821.698599537034</v>
      </c>
      <c r="T3456" s="19">
        <f t="shared" si="223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20"/>
        <v>101</v>
      </c>
      <c r="P3457">
        <f t="shared" si="221"/>
        <v>145.87</v>
      </c>
      <c r="Q3457" s="13" t="s">
        <v>8315</v>
      </c>
      <c r="R3457" t="s">
        <v>8316</v>
      </c>
      <c r="S3457" s="19">
        <f t="shared" si="222"/>
        <v>42626.7503125</v>
      </c>
      <c r="T3457" s="19">
        <f t="shared" si="223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24">ROUND(E3458/D3458*100,0)</f>
        <v>191</v>
      </c>
      <c r="P3458">
        <f t="shared" ref="P3458:P3521" si="225">IFERROR(ROUND(E3458/L3458,2),0)</f>
        <v>358.69</v>
      </c>
      <c r="Q3458" s="13" t="s">
        <v>8315</v>
      </c>
      <c r="R3458" t="s">
        <v>8316</v>
      </c>
      <c r="S3458" s="19">
        <f t="shared" si="222"/>
        <v>41821.205636574072</v>
      </c>
      <c r="T3458" s="19">
        <f t="shared" si="223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24"/>
        <v>140</v>
      </c>
      <c r="P3459">
        <f t="shared" si="225"/>
        <v>50.98</v>
      </c>
      <c r="Q3459" s="13" t="s">
        <v>8315</v>
      </c>
      <c r="R3459" t="s">
        <v>8316</v>
      </c>
      <c r="S3459" s="19">
        <f t="shared" ref="S3459:S3522" si="226">(((J3459/60)/60)/24)+DATE(1970,1,1)</f>
        <v>42016.706678240742</v>
      </c>
      <c r="T3459" s="19">
        <f t="shared" ref="T3459:T3522" si="227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24"/>
        <v>124</v>
      </c>
      <c r="P3460">
        <f t="shared" si="225"/>
        <v>45.04</v>
      </c>
      <c r="Q3460" s="13" t="s">
        <v>8315</v>
      </c>
      <c r="R3460" t="s">
        <v>8316</v>
      </c>
      <c r="S3460" s="19">
        <f t="shared" si="226"/>
        <v>42011.202581018515</v>
      </c>
      <c r="T3460" s="19">
        <f t="shared" si="227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24"/>
        <v>126</v>
      </c>
      <c r="P3461">
        <f t="shared" si="225"/>
        <v>17.53</v>
      </c>
      <c r="Q3461" s="13" t="s">
        <v>8315</v>
      </c>
      <c r="R3461" t="s">
        <v>8316</v>
      </c>
      <c r="S3461" s="19">
        <f t="shared" si="226"/>
        <v>42480.479861111111</v>
      </c>
      <c r="T3461" s="19">
        <f t="shared" si="227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24"/>
        <v>190</v>
      </c>
      <c r="P3462">
        <f t="shared" si="225"/>
        <v>50</v>
      </c>
      <c r="Q3462" s="13" t="s">
        <v>8315</v>
      </c>
      <c r="R3462" t="s">
        <v>8316</v>
      </c>
      <c r="S3462" s="19">
        <f t="shared" si="226"/>
        <v>41852.527222222219</v>
      </c>
      <c r="T3462" s="19">
        <f t="shared" si="227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24"/>
        <v>139</v>
      </c>
      <c r="P3463">
        <f t="shared" si="225"/>
        <v>57.92</v>
      </c>
      <c r="Q3463" s="13" t="s">
        <v>8315</v>
      </c>
      <c r="R3463" t="s">
        <v>8316</v>
      </c>
      <c r="S3463" s="19">
        <f t="shared" si="226"/>
        <v>42643.632858796293</v>
      </c>
      <c r="T3463" s="19">
        <f t="shared" si="227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24"/>
        <v>202</v>
      </c>
      <c r="P3464">
        <f t="shared" si="225"/>
        <v>29.71</v>
      </c>
      <c r="Q3464" s="13" t="s">
        <v>8315</v>
      </c>
      <c r="R3464" t="s">
        <v>8316</v>
      </c>
      <c r="S3464" s="19">
        <f t="shared" si="226"/>
        <v>42179.898472222223</v>
      </c>
      <c r="T3464" s="19">
        <f t="shared" si="227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24"/>
        <v>103</v>
      </c>
      <c r="P3465">
        <f t="shared" si="225"/>
        <v>90.68</v>
      </c>
      <c r="Q3465" s="13" t="s">
        <v>8315</v>
      </c>
      <c r="R3465" t="s">
        <v>8316</v>
      </c>
      <c r="S3465" s="19">
        <f t="shared" si="226"/>
        <v>42612.918807870374</v>
      </c>
      <c r="T3465" s="19">
        <f t="shared" si="227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24"/>
        <v>102</v>
      </c>
      <c r="P3466">
        <f t="shared" si="225"/>
        <v>55.01</v>
      </c>
      <c r="Q3466" s="13" t="s">
        <v>8315</v>
      </c>
      <c r="R3466" t="s">
        <v>8316</v>
      </c>
      <c r="S3466" s="19">
        <f t="shared" si="226"/>
        <v>42575.130057870367</v>
      </c>
      <c r="T3466" s="19">
        <f t="shared" si="227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24"/>
        <v>103</v>
      </c>
      <c r="P3467">
        <f t="shared" si="225"/>
        <v>57.22</v>
      </c>
      <c r="Q3467" s="13" t="s">
        <v>8315</v>
      </c>
      <c r="R3467" t="s">
        <v>8316</v>
      </c>
      <c r="S3467" s="19">
        <f t="shared" si="226"/>
        <v>42200.625833333332</v>
      </c>
      <c r="T3467" s="19">
        <f t="shared" si="227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24"/>
        <v>127</v>
      </c>
      <c r="P3468">
        <f t="shared" si="225"/>
        <v>72.95</v>
      </c>
      <c r="Q3468" s="13" t="s">
        <v>8315</v>
      </c>
      <c r="R3468" t="s">
        <v>8316</v>
      </c>
      <c r="S3468" s="19">
        <f t="shared" si="226"/>
        <v>42420.019097222219</v>
      </c>
      <c r="T3468" s="19">
        <f t="shared" si="227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24"/>
        <v>101</v>
      </c>
      <c r="P3469">
        <f t="shared" si="225"/>
        <v>64.47</v>
      </c>
      <c r="Q3469" s="13" t="s">
        <v>8315</v>
      </c>
      <c r="R3469" t="s">
        <v>8316</v>
      </c>
      <c r="S3469" s="19">
        <f t="shared" si="226"/>
        <v>42053.671666666662</v>
      </c>
      <c r="T3469" s="19">
        <f t="shared" si="227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24"/>
        <v>122</v>
      </c>
      <c r="P3470">
        <f t="shared" si="225"/>
        <v>716.35</v>
      </c>
      <c r="Q3470" s="13" t="s">
        <v>8315</v>
      </c>
      <c r="R3470" t="s">
        <v>8316</v>
      </c>
      <c r="S3470" s="19">
        <f t="shared" si="226"/>
        <v>42605.765381944439</v>
      </c>
      <c r="T3470" s="19">
        <f t="shared" si="227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24"/>
        <v>113</v>
      </c>
      <c r="P3471">
        <f t="shared" si="225"/>
        <v>50.4</v>
      </c>
      <c r="Q3471" s="13" t="s">
        <v>8315</v>
      </c>
      <c r="R3471" t="s">
        <v>8316</v>
      </c>
      <c r="S3471" s="19">
        <f t="shared" si="226"/>
        <v>42458.641724537039</v>
      </c>
      <c r="T3471" s="19">
        <f t="shared" si="227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24"/>
        <v>150</v>
      </c>
      <c r="P3472">
        <f t="shared" si="225"/>
        <v>41.67</v>
      </c>
      <c r="Q3472" s="13" t="s">
        <v>8315</v>
      </c>
      <c r="R3472" t="s">
        <v>8316</v>
      </c>
      <c r="S3472" s="19">
        <f t="shared" si="226"/>
        <v>42529.022013888884</v>
      </c>
      <c r="T3472" s="19">
        <f t="shared" si="227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24"/>
        <v>215</v>
      </c>
      <c r="P3473">
        <f t="shared" si="225"/>
        <v>35.770000000000003</v>
      </c>
      <c r="Q3473" s="13" t="s">
        <v>8315</v>
      </c>
      <c r="R3473" t="s">
        <v>8316</v>
      </c>
      <c r="S3473" s="19">
        <f t="shared" si="226"/>
        <v>41841.820486111108</v>
      </c>
      <c r="T3473" s="19">
        <f t="shared" si="227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24"/>
        <v>102</v>
      </c>
      <c r="P3474">
        <f t="shared" si="225"/>
        <v>88.74</v>
      </c>
      <c r="Q3474" s="13" t="s">
        <v>8315</v>
      </c>
      <c r="R3474" t="s">
        <v>8316</v>
      </c>
      <c r="S3474" s="19">
        <f t="shared" si="226"/>
        <v>41928.170497685183</v>
      </c>
      <c r="T3474" s="19">
        <f t="shared" si="227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24"/>
        <v>100</v>
      </c>
      <c r="P3475">
        <f t="shared" si="225"/>
        <v>148.47999999999999</v>
      </c>
      <c r="Q3475" s="13" t="s">
        <v>8315</v>
      </c>
      <c r="R3475" t="s">
        <v>8316</v>
      </c>
      <c r="S3475" s="19">
        <f t="shared" si="226"/>
        <v>42062.834444444445</v>
      </c>
      <c r="T3475" s="19">
        <f t="shared" si="227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24"/>
        <v>101</v>
      </c>
      <c r="P3476">
        <f t="shared" si="225"/>
        <v>51.79</v>
      </c>
      <c r="Q3476" s="13" t="s">
        <v>8315</v>
      </c>
      <c r="R3476" t="s">
        <v>8316</v>
      </c>
      <c r="S3476" s="19">
        <f t="shared" si="226"/>
        <v>42541.501516203702</v>
      </c>
      <c r="T3476" s="19">
        <f t="shared" si="227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24"/>
        <v>113</v>
      </c>
      <c r="P3477">
        <f t="shared" si="225"/>
        <v>20</v>
      </c>
      <c r="Q3477" s="13" t="s">
        <v>8315</v>
      </c>
      <c r="R3477" t="s">
        <v>8316</v>
      </c>
      <c r="S3477" s="19">
        <f t="shared" si="226"/>
        <v>41918.880833333329</v>
      </c>
      <c r="T3477" s="19">
        <f t="shared" si="227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24"/>
        <v>104</v>
      </c>
      <c r="P3478">
        <f t="shared" si="225"/>
        <v>52</v>
      </c>
      <c r="Q3478" s="13" t="s">
        <v>8315</v>
      </c>
      <c r="R3478" t="s">
        <v>8316</v>
      </c>
      <c r="S3478" s="19">
        <f t="shared" si="226"/>
        <v>41921.279976851853</v>
      </c>
      <c r="T3478" s="19">
        <f t="shared" si="227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24"/>
        <v>115</v>
      </c>
      <c r="P3479">
        <f t="shared" si="225"/>
        <v>53.23</v>
      </c>
      <c r="Q3479" s="13" t="s">
        <v>8315</v>
      </c>
      <c r="R3479" t="s">
        <v>8316</v>
      </c>
      <c r="S3479" s="19">
        <f t="shared" si="226"/>
        <v>42128.736608796295</v>
      </c>
      <c r="T3479" s="19">
        <f t="shared" si="227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24"/>
        <v>113</v>
      </c>
      <c r="P3480">
        <f t="shared" si="225"/>
        <v>39.6</v>
      </c>
      <c r="Q3480" s="13" t="s">
        <v>8315</v>
      </c>
      <c r="R3480" t="s">
        <v>8316</v>
      </c>
      <c r="S3480" s="19">
        <f t="shared" si="226"/>
        <v>42053.916921296302</v>
      </c>
      <c r="T3480" s="19">
        <f t="shared" si="227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24"/>
        <v>128</v>
      </c>
      <c r="P3481">
        <f t="shared" si="225"/>
        <v>34.25</v>
      </c>
      <c r="Q3481" s="13" t="s">
        <v>8315</v>
      </c>
      <c r="R3481" t="s">
        <v>8316</v>
      </c>
      <c r="S3481" s="19">
        <f t="shared" si="226"/>
        <v>41781.855092592588</v>
      </c>
      <c r="T3481" s="19">
        <f t="shared" si="227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24"/>
        <v>143</v>
      </c>
      <c r="P3482">
        <f t="shared" si="225"/>
        <v>164.62</v>
      </c>
      <c r="Q3482" s="13" t="s">
        <v>8315</v>
      </c>
      <c r="R3482" t="s">
        <v>8316</v>
      </c>
      <c r="S3482" s="19">
        <f t="shared" si="226"/>
        <v>42171.317442129628</v>
      </c>
      <c r="T3482" s="19">
        <f t="shared" si="227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24"/>
        <v>119</v>
      </c>
      <c r="P3483">
        <f t="shared" si="225"/>
        <v>125.05</v>
      </c>
      <c r="Q3483" s="13" t="s">
        <v>8315</v>
      </c>
      <c r="R3483" t="s">
        <v>8316</v>
      </c>
      <c r="S3483" s="19">
        <f t="shared" si="226"/>
        <v>41989.24754629629</v>
      </c>
      <c r="T3483" s="19">
        <f t="shared" si="227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24"/>
        <v>138</v>
      </c>
      <c r="P3484">
        <f t="shared" si="225"/>
        <v>51.88</v>
      </c>
      <c r="Q3484" s="13" t="s">
        <v>8315</v>
      </c>
      <c r="R3484" t="s">
        <v>8316</v>
      </c>
      <c r="S3484" s="19">
        <f t="shared" si="226"/>
        <v>41796.771597222221</v>
      </c>
      <c r="T3484" s="19">
        <f t="shared" si="227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24"/>
        <v>160</v>
      </c>
      <c r="P3485">
        <f t="shared" si="225"/>
        <v>40.29</v>
      </c>
      <c r="Q3485" s="13" t="s">
        <v>8315</v>
      </c>
      <c r="R3485" t="s">
        <v>8316</v>
      </c>
      <c r="S3485" s="19">
        <f t="shared" si="226"/>
        <v>41793.668761574074</v>
      </c>
      <c r="T3485" s="19">
        <f t="shared" si="227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24"/>
        <v>114</v>
      </c>
      <c r="P3486">
        <f t="shared" si="225"/>
        <v>64.91</v>
      </c>
      <c r="Q3486" s="13" t="s">
        <v>8315</v>
      </c>
      <c r="R3486" t="s">
        <v>8316</v>
      </c>
      <c r="S3486" s="19">
        <f t="shared" si="226"/>
        <v>42506.760405092587</v>
      </c>
      <c r="T3486" s="19">
        <f t="shared" si="227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24"/>
        <v>101</v>
      </c>
      <c r="P3487">
        <f t="shared" si="225"/>
        <v>55.33</v>
      </c>
      <c r="Q3487" s="13" t="s">
        <v>8315</v>
      </c>
      <c r="R3487" t="s">
        <v>8316</v>
      </c>
      <c r="S3487" s="19">
        <f t="shared" si="226"/>
        <v>42372.693055555559</v>
      </c>
      <c r="T3487" s="19">
        <f t="shared" si="227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24"/>
        <v>155</v>
      </c>
      <c r="P3488">
        <f t="shared" si="225"/>
        <v>83.14</v>
      </c>
      <c r="Q3488" s="13" t="s">
        <v>8315</v>
      </c>
      <c r="R3488" t="s">
        <v>8316</v>
      </c>
      <c r="S3488" s="19">
        <f t="shared" si="226"/>
        <v>42126.87501157407</v>
      </c>
      <c r="T3488" s="19">
        <f t="shared" si="227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24"/>
        <v>128</v>
      </c>
      <c r="P3489">
        <f t="shared" si="225"/>
        <v>38.71</v>
      </c>
      <c r="Q3489" s="13" t="s">
        <v>8315</v>
      </c>
      <c r="R3489" t="s">
        <v>8316</v>
      </c>
      <c r="S3489" s="19">
        <f t="shared" si="226"/>
        <v>42149.940416666665</v>
      </c>
      <c r="T3489" s="19">
        <f t="shared" si="227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24"/>
        <v>121</v>
      </c>
      <c r="P3490">
        <f t="shared" si="225"/>
        <v>125.38</v>
      </c>
      <c r="Q3490" s="13" t="s">
        <v>8315</v>
      </c>
      <c r="R3490" t="s">
        <v>8316</v>
      </c>
      <c r="S3490" s="19">
        <f t="shared" si="226"/>
        <v>42087.768055555556</v>
      </c>
      <c r="T3490" s="19">
        <f t="shared" si="227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24"/>
        <v>113</v>
      </c>
      <c r="P3491">
        <f t="shared" si="225"/>
        <v>78.260000000000005</v>
      </c>
      <c r="Q3491" s="13" t="s">
        <v>8315</v>
      </c>
      <c r="R3491" t="s">
        <v>8316</v>
      </c>
      <c r="S3491" s="19">
        <f t="shared" si="226"/>
        <v>41753.635775462964</v>
      </c>
      <c r="T3491" s="19">
        <f t="shared" si="227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24"/>
        <v>128</v>
      </c>
      <c r="P3492">
        <f t="shared" si="225"/>
        <v>47.22</v>
      </c>
      <c r="Q3492" s="13" t="s">
        <v>8315</v>
      </c>
      <c r="R3492" t="s">
        <v>8316</v>
      </c>
      <c r="S3492" s="19">
        <f t="shared" si="226"/>
        <v>42443.802361111113</v>
      </c>
      <c r="T3492" s="19">
        <f t="shared" si="227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24"/>
        <v>158</v>
      </c>
      <c r="P3493">
        <f t="shared" si="225"/>
        <v>79.099999999999994</v>
      </c>
      <c r="Q3493" s="13" t="s">
        <v>8315</v>
      </c>
      <c r="R3493" t="s">
        <v>8316</v>
      </c>
      <c r="S3493" s="19">
        <f t="shared" si="226"/>
        <v>42121.249814814815</v>
      </c>
      <c r="T3493" s="19">
        <f t="shared" si="227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24"/>
        <v>105</v>
      </c>
      <c r="P3494">
        <f t="shared" si="225"/>
        <v>114.29</v>
      </c>
      <c r="Q3494" s="13" t="s">
        <v>8315</v>
      </c>
      <c r="R3494" t="s">
        <v>8316</v>
      </c>
      <c r="S3494" s="19">
        <f t="shared" si="226"/>
        <v>42268.009224537032</v>
      </c>
      <c r="T3494" s="19">
        <f t="shared" si="227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24"/>
        <v>100</v>
      </c>
      <c r="P3495">
        <f t="shared" si="225"/>
        <v>51.72</v>
      </c>
      <c r="Q3495" s="13" t="s">
        <v>8315</v>
      </c>
      <c r="R3495" t="s">
        <v>8316</v>
      </c>
      <c r="S3495" s="19">
        <f t="shared" si="226"/>
        <v>41848.866157407407</v>
      </c>
      <c r="T3495" s="19">
        <f t="shared" si="227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24"/>
        <v>100</v>
      </c>
      <c r="P3496">
        <f t="shared" si="225"/>
        <v>30.77</v>
      </c>
      <c r="Q3496" s="13" t="s">
        <v>8315</v>
      </c>
      <c r="R3496" t="s">
        <v>8316</v>
      </c>
      <c r="S3496" s="19">
        <f t="shared" si="226"/>
        <v>42689.214988425927</v>
      </c>
      <c r="T3496" s="19">
        <f t="shared" si="227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24"/>
        <v>107</v>
      </c>
      <c r="P3497">
        <f t="shared" si="225"/>
        <v>74.209999999999994</v>
      </c>
      <c r="Q3497" s="13" t="s">
        <v>8315</v>
      </c>
      <c r="R3497" t="s">
        <v>8316</v>
      </c>
      <c r="S3497" s="19">
        <f t="shared" si="226"/>
        <v>41915.762835648151</v>
      </c>
      <c r="T3497" s="19">
        <f t="shared" si="227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24"/>
        <v>124</v>
      </c>
      <c r="P3498">
        <f t="shared" si="225"/>
        <v>47.85</v>
      </c>
      <c r="Q3498" s="13" t="s">
        <v>8315</v>
      </c>
      <c r="R3498" t="s">
        <v>8316</v>
      </c>
      <c r="S3498" s="19">
        <f t="shared" si="226"/>
        <v>42584.846828703703</v>
      </c>
      <c r="T3498" s="19">
        <f t="shared" si="227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24"/>
        <v>109</v>
      </c>
      <c r="P3499">
        <f t="shared" si="225"/>
        <v>34.409999999999997</v>
      </c>
      <c r="Q3499" s="13" t="s">
        <v>8315</v>
      </c>
      <c r="R3499" t="s">
        <v>8316</v>
      </c>
      <c r="S3499" s="19">
        <f t="shared" si="226"/>
        <v>42511.741944444439</v>
      </c>
      <c r="T3499" s="19">
        <f t="shared" si="227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24"/>
        <v>102</v>
      </c>
      <c r="P3500">
        <f t="shared" si="225"/>
        <v>40.24</v>
      </c>
      <c r="Q3500" s="13" t="s">
        <v>8315</v>
      </c>
      <c r="R3500" t="s">
        <v>8316</v>
      </c>
      <c r="S3500" s="19">
        <f t="shared" si="226"/>
        <v>42459.15861111111</v>
      </c>
      <c r="T3500" s="19">
        <f t="shared" si="227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24"/>
        <v>106</v>
      </c>
      <c r="P3501">
        <f t="shared" si="225"/>
        <v>60.29</v>
      </c>
      <c r="Q3501" s="13" t="s">
        <v>8315</v>
      </c>
      <c r="R3501" t="s">
        <v>8316</v>
      </c>
      <c r="S3501" s="19">
        <f t="shared" si="226"/>
        <v>42132.036168981482</v>
      </c>
      <c r="T3501" s="19">
        <f t="shared" si="227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24"/>
        <v>106</v>
      </c>
      <c r="P3502">
        <f t="shared" si="225"/>
        <v>25.31</v>
      </c>
      <c r="Q3502" s="13" t="s">
        <v>8315</v>
      </c>
      <c r="R3502" t="s">
        <v>8316</v>
      </c>
      <c r="S3502" s="19">
        <f t="shared" si="226"/>
        <v>42419.91942129629</v>
      </c>
      <c r="T3502" s="19">
        <f t="shared" si="227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24"/>
        <v>101</v>
      </c>
      <c r="P3503">
        <f t="shared" si="225"/>
        <v>35.950000000000003</v>
      </c>
      <c r="Q3503" s="13" t="s">
        <v>8315</v>
      </c>
      <c r="R3503" t="s">
        <v>8316</v>
      </c>
      <c r="S3503" s="19">
        <f t="shared" si="226"/>
        <v>42233.763831018514</v>
      </c>
      <c r="T3503" s="19">
        <f t="shared" si="227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24"/>
        <v>105</v>
      </c>
      <c r="P3504">
        <f t="shared" si="225"/>
        <v>136</v>
      </c>
      <c r="Q3504" s="13" t="s">
        <v>8315</v>
      </c>
      <c r="R3504" t="s">
        <v>8316</v>
      </c>
      <c r="S3504" s="19">
        <f t="shared" si="226"/>
        <v>42430.839398148149</v>
      </c>
      <c r="T3504" s="19">
        <f t="shared" si="227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24"/>
        <v>108</v>
      </c>
      <c r="P3505">
        <f t="shared" si="225"/>
        <v>70.760000000000005</v>
      </c>
      <c r="Q3505" s="13" t="s">
        <v>8315</v>
      </c>
      <c r="R3505" t="s">
        <v>8316</v>
      </c>
      <c r="S3505" s="19">
        <f t="shared" si="226"/>
        <v>42545.478333333333</v>
      </c>
      <c r="T3505" s="19">
        <f t="shared" si="227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24"/>
        <v>100</v>
      </c>
      <c r="P3506">
        <f t="shared" si="225"/>
        <v>125</v>
      </c>
      <c r="Q3506" s="13" t="s">
        <v>8315</v>
      </c>
      <c r="R3506" t="s">
        <v>8316</v>
      </c>
      <c r="S3506" s="19">
        <f t="shared" si="226"/>
        <v>42297.748738425929</v>
      </c>
      <c r="T3506" s="19">
        <f t="shared" si="227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24"/>
        <v>104</v>
      </c>
      <c r="P3507">
        <f t="shared" si="225"/>
        <v>66.510000000000005</v>
      </c>
      <c r="Q3507" s="13" t="s">
        <v>8315</v>
      </c>
      <c r="R3507" t="s">
        <v>8316</v>
      </c>
      <c r="S3507" s="19">
        <f t="shared" si="226"/>
        <v>41760.935706018521</v>
      </c>
      <c r="T3507" s="19">
        <f t="shared" si="227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24"/>
        <v>102</v>
      </c>
      <c r="P3508">
        <f t="shared" si="225"/>
        <v>105</v>
      </c>
      <c r="Q3508" s="13" t="s">
        <v>8315</v>
      </c>
      <c r="R3508" t="s">
        <v>8316</v>
      </c>
      <c r="S3508" s="19">
        <f t="shared" si="226"/>
        <v>41829.734259259261</v>
      </c>
      <c r="T3508" s="19">
        <f t="shared" si="227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24"/>
        <v>104</v>
      </c>
      <c r="P3509">
        <f t="shared" si="225"/>
        <v>145</v>
      </c>
      <c r="Q3509" s="13" t="s">
        <v>8315</v>
      </c>
      <c r="R3509" t="s">
        <v>8316</v>
      </c>
      <c r="S3509" s="19">
        <f t="shared" si="226"/>
        <v>42491.92288194444</v>
      </c>
      <c r="T3509" s="19">
        <f t="shared" si="227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24"/>
        <v>180</v>
      </c>
      <c r="P3510">
        <f t="shared" si="225"/>
        <v>12</v>
      </c>
      <c r="Q3510" s="13" t="s">
        <v>8315</v>
      </c>
      <c r="R3510" t="s">
        <v>8316</v>
      </c>
      <c r="S3510" s="19">
        <f t="shared" si="226"/>
        <v>42477.729780092588</v>
      </c>
      <c r="T3510" s="19">
        <f t="shared" si="227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24"/>
        <v>106</v>
      </c>
      <c r="P3511">
        <f t="shared" si="225"/>
        <v>96.67</v>
      </c>
      <c r="Q3511" s="13" t="s">
        <v>8315</v>
      </c>
      <c r="R3511" t="s">
        <v>8316</v>
      </c>
      <c r="S3511" s="19">
        <f t="shared" si="226"/>
        <v>41950.859560185185</v>
      </c>
      <c r="T3511" s="19">
        <f t="shared" si="227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24"/>
        <v>101</v>
      </c>
      <c r="P3512">
        <f t="shared" si="225"/>
        <v>60.33</v>
      </c>
      <c r="Q3512" s="13" t="s">
        <v>8315</v>
      </c>
      <c r="R3512" t="s">
        <v>8316</v>
      </c>
      <c r="S3512" s="19">
        <f t="shared" si="226"/>
        <v>41802.62090277778</v>
      </c>
      <c r="T3512" s="19">
        <f t="shared" si="227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24"/>
        <v>101</v>
      </c>
      <c r="P3513">
        <f t="shared" si="225"/>
        <v>79.89</v>
      </c>
      <c r="Q3513" s="13" t="s">
        <v>8315</v>
      </c>
      <c r="R3513" t="s">
        <v>8316</v>
      </c>
      <c r="S3513" s="19">
        <f t="shared" si="226"/>
        <v>41927.873784722222</v>
      </c>
      <c r="T3513" s="19">
        <f t="shared" si="227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24"/>
        <v>100</v>
      </c>
      <c r="P3514">
        <f t="shared" si="225"/>
        <v>58.82</v>
      </c>
      <c r="Q3514" s="13" t="s">
        <v>8315</v>
      </c>
      <c r="R3514" t="s">
        <v>8316</v>
      </c>
      <c r="S3514" s="19">
        <f t="shared" si="226"/>
        <v>42057.536944444444</v>
      </c>
      <c r="T3514" s="19">
        <f t="shared" si="227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24"/>
        <v>118</v>
      </c>
      <c r="P3515">
        <f t="shared" si="225"/>
        <v>75.34</v>
      </c>
      <c r="Q3515" s="13" t="s">
        <v>8315</v>
      </c>
      <c r="R3515" t="s">
        <v>8316</v>
      </c>
      <c r="S3515" s="19">
        <f t="shared" si="226"/>
        <v>41781.096203703702</v>
      </c>
      <c r="T3515" s="19">
        <f t="shared" si="227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24"/>
        <v>110</v>
      </c>
      <c r="P3516">
        <f t="shared" si="225"/>
        <v>55</v>
      </c>
      <c r="Q3516" s="13" t="s">
        <v>8315</v>
      </c>
      <c r="R3516" t="s">
        <v>8316</v>
      </c>
      <c r="S3516" s="19">
        <f t="shared" si="226"/>
        <v>42020.846666666665</v>
      </c>
      <c r="T3516" s="19">
        <f t="shared" si="227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24"/>
        <v>103</v>
      </c>
      <c r="P3517">
        <f t="shared" si="225"/>
        <v>66.959999999999994</v>
      </c>
      <c r="Q3517" s="13" t="s">
        <v>8315</v>
      </c>
      <c r="R3517" t="s">
        <v>8316</v>
      </c>
      <c r="S3517" s="19">
        <f t="shared" si="226"/>
        <v>42125.772812499999</v>
      </c>
      <c r="T3517" s="19">
        <f t="shared" si="227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24"/>
        <v>100</v>
      </c>
      <c r="P3518">
        <f t="shared" si="225"/>
        <v>227.27</v>
      </c>
      <c r="Q3518" s="13" t="s">
        <v>8315</v>
      </c>
      <c r="R3518" t="s">
        <v>8316</v>
      </c>
      <c r="S3518" s="19">
        <f t="shared" si="226"/>
        <v>41856.010069444441</v>
      </c>
      <c r="T3518" s="19">
        <f t="shared" si="227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24"/>
        <v>100</v>
      </c>
      <c r="P3519">
        <f t="shared" si="225"/>
        <v>307.69</v>
      </c>
      <c r="Q3519" s="13" t="s">
        <v>8315</v>
      </c>
      <c r="R3519" t="s">
        <v>8316</v>
      </c>
      <c r="S3519" s="19">
        <f t="shared" si="226"/>
        <v>41794.817523148151</v>
      </c>
      <c r="T3519" s="19">
        <f t="shared" si="227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24"/>
        <v>110</v>
      </c>
      <c r="P3520">
        <f t="shared" si="225"/>
        <v>50.02</v>
      </c>
      <c r="Q3520" s="13" t="s">
        <v>8315</v>
      </c>
      <c r="R3520" t="s">
        <v>8316</v>
      </c>
      <c r="S3520" s="19">
        <f t="shared" si="226"/>
        <v>41893.783553240741</v>
      </c>
      <c r="T3520" s="19">
        <f t="shared" si="227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24"/>
        <v>101</v>
      </c>
      <c r="P3521">
        <f t="shared" si="225"/>
        <v>72.39</v>
      </c>
      <c r="Q3521" s="13" t="s">
        <v>8315</v>
      </c>
      <c r="R3521" t="s">
        <v>8316</v>
      </c>
      <c r="S3521" s="19">
        <f t="shared" si="226"/>
        <v>42037.598958333328</v>
      </c>
      <c r="T3521" s="19">
        <f t="shared" si="227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8">ROUND(E3522/D3522*100,0)</f>
        <v>101</v>
      </c>
      <c r="P3522">
        <f t="shared" ref="P3522:P3585" si="229">IFERROR(ROUND(E3522/L3522,2),0)</f>
        <v>95.95</v>
      </c>
      <c r="Q3522" s="13" t="s">
        <v>8315</v>
      </c>
      <c r="R3522" t="s">
        <v>8316</v>
      </c>
      <c r="S3522" s="19">
        <f t="shared" si="226"/>
        <v>42227.824212962965</v>
      </c>
      <c r="T3522" s="19">
        <f t="shared" si="227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8"/>
        <v>169</v>
      </c>
      <c r="P3523">
        <f t="shared" si="229"/>
        <v>45.62</v>
      </c>
      <c r="Q3523" s="13" t="s">
        <v>8315</v>
      </c>
      <c r="R3523" t="s">
        <v>8316</v>
      </c>
      <c r="S3523" s="19">
        <f t="shared" ref="S3523:S3586" si="230">(((J3523/60)/60)/24)+DATE(1970,1,1)</f>
        <v>41881.361342592594</v>
      </c>
      <c r="T3523" s="19">
        <f t="shared" ref="T3523:T3586" si="231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8"/>
        <v>100</v>
      </c>
      <c r="P3524">
        <f t="shared" si="229"/>
        <v>41.03</v>
      </c>
      <c r="Q3524" s="13" t="s">
        <v>8315</v>
      </c>
      <c r="R3524" t="s">
        <v>8316</v>
      </c>
      <c r="S3524" s="19">
        <f t="shared" si="230"/>
        <v>42234.789884259255</v>
      </c>
      <c r="T3524" s="19">
        <f t="shared" si="231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8"/>
        <v>114</v>
      </c>
      <c r="P3525">
        <f t="shared" si="229"/>
        <v>56.83</v>
      </c>
      <c r="Q3525" s="13" t="s">
        <v>8315</v>
      </c>
      <c r="R3525" t="s">
        <v>8316</v>
      </c>
      <c r="S3525" s="19">
        <f t="shared" si="230"/>
        <v>42581.397546296299</v>
      </c>
      <c r="T3525" s="19">
        <f t="shared" si="231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8"/>
        <v>102</v>
      </c>
      <c r="P3526">
        <f t="shared" si="229"/>
        <v>137.24</v>
      </c>
      <c r="Q3526" s="13" t="s">
        <v>8315</v>
      </c>
      <c r="R3526" t="s">
        <v>8316</v>
      </c>
      <c r="S3526" s="19">
        <f t="shared" si="230"/>
        <v>41880.76357638889</v>
      </c>
      <c r="T3526" s="19">
        <f t="shared" si="231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8"/>
        <v>106</v>
      </c>
      <c r="P3527">
        <f t="shared" si="229"/>
        <v>75.709999999999994</v>
      </c>
      <c r="Q3527" s="13" t="s">
        <v>8315</v>
      </c>
      <c r="R3527" t="s">
        <v>8316</v>
      </c>
      <c r="S3527" s="19">
        <f t="shared" si="230"/>
        <v>42214.6956712963</v>
      </c>
      <c r="T3527" s="19">
        <f t="shared" si="231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8"/>
        <v>102</v>
      </c>
      <c r="P3528">
        <f t="shared" si="229"/>
        <v>99</v>
      </c>
      <c r="Q3528" s="13" t="s">
        <v>8315</v>
      </c>
      <c r="R3528" t="s">
        <v>8316</v>
      </c>
      <c r="S3528" s="19">
        <f t="shared" si="230"/>
        <v>42460.335312499999</v>
      </c>
      <c r="T3528" s="19">
        <f t="shared" si="231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8"/>
        <v>117</v>
      </c>
      <c r="P3529">
        <f t="shared" si="229"/>
        <v>81.569999999999993</v>
      </c>
      <c r="Q3529" s="13" t="s">
        <v>8315</v>
      </c>
      <c r="R3529" t="s">
        <v>8316</v>
      </c>
      <c r="S3529" s="19">
        <f t="shared" si="230"/>
        <v>42167.023206018523</v>
      </c>
      <c r="T3529" s="19">
        <f t="shared" si="231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8"/>
        <v>101</v>
      </c>
      <c r="P3530">
        <f t="shared" si="229"/>
        <v>45.11</v>
      </c>
      <c r="Q3530" s="13" t="s">
        <v>8315</v>
      </c>
      <c r="R3530" t="s">
        <v>8316</v>
      </c>
      <c r="S3530" s="19">
        <f t="shared" si="230"/>
        <v>42733.50136574074</v>
      </c>
      <c r="T3530" s="19">
        <f t="shared" si="231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8"/>
        <v>132</v>
      </c>
      <c r="P3531">
        <f t="shared" si="229"/>
        <v>36.67</v>
      </c>
      <c r="Q3531" s="13" t="s">
        <v>8315</v>
      </c>
      <c r="R3531" t="s">
        <v>8316</v>
      </c>
      <c r="S3531" s="19">
        <f t="shared" si="230"/>
        <v>42177.761782407411</v>
      </c>
      <c r="T3531" s="19">
        <f t="shared" si="231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8"/>
        <v>100</v>
      </c>
      <c r="P3532">
        <f t="shared" si="229"/>
        <v>125</v>
      </c>
      <c r="Q3532" s="13" t="s">
        <v>8315</v>
      </c>
      <c r="R3532" t="s">
        <v>8316</v>
      </c>
      <c r="S3532" s="19">
        <f t="shared" si="230"/>
        <v>42442.623344907406</v>
      </c>
      <c r="T3532" s="19">
        <f t="shared" si="231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8"/>
        <v>128</v>
      </c>
      <c r="P3533">
        <f t="shared" si="229"/>
        <v>49.23</v>
      </c>
      <c r="Q3533" s="13" t="s">
        <v>8315</v>
      </c>
      <c r="R3533" t="s">
        <v>8316</v>
      </c>
      <c r="S3533" s="19">
        <f t="shared" si="230"/>
        <v>42521.654328703706</v>
      </c>
      <c r="T3533" s="19">
        <f t="shared" si="231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8"/>
        <v>119</v>
      </c>
      <c r="P3534">
        <f t="shared" si="229"/>
        <v>42.3</v>
      </c>
      <c r="Q3534" s="13" t="s">
        <v>8315</v>
      </c>
      <c r="R3534" t="s">
        <v>8316</v>
      </c>
      <c r="S3534" s="19">
        <f t="shared" si="230"/>
        <v>41884.599849537037</v>
      </c>
      <c r="T3534" s="19">
        <f t="shared" si="231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8"/>
        <v>126</v>
      </c>
      <c r="P3535">
        <f t="shared" si="229"/>
        <v>78.88</v>
      </c>
      <c r="Q3535" s="13" t="s">
        <v>8315</v>
      </c>
      <c r="R3535" t="s">
        <v>8316</v>
      </c>
      <c r="S3535" s="19">
        <f t="shared" si="230"/>
        <v>42289.761192129634</v>
      </c>
      <c r="T3535" s="19">
        <f t="shared" si="231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8"/>
        <v>156</v>
      </c>
      <c r="P3536">
        <f t="shared" si="229"/>
        <v>38.28</v>
      </c>
      <c r="Q3536" s="13" t="s">
        <v>8315</v>
      </c>
      <c r="R3536" t="s">
        <v>8316</v>
      </c>
      <c r="S3536" s="19">
        <f t="shared" si="230"/>
        <v>42243.6252662037</v>
      </c>
      <c r="T3536" s="19">
        <f t="shared" si="231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8"/>
        <v>103</v>
      </c>
      <c r="P3537">
        <f t="shared" si="229"/>
        <v>44.85</v>
      </c>
      <c r="Q3537" s="13" t="s">
        <v>8315</v>
      </c>
      <c r="R3537" t="s">
        <v>8316</v>
      </c>
      <c r="S3537" s="19">
        <f t="shared" si="230"/>
        <v>42248.640162037031</v>
      </c>
      <c r="T3537" s="19">
        <f t="shared" si="231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8"/>
        <v>153</v>
      </c>
      <c r="P3538">
        <f t="shared" si="229"/>
        <v>13.53</v>
      </c>
      <c r="Q3538" s="13" t="s">
        <v>8315</v>
      </c>
      <c r="R3538" t="s">
        <v>8316</v>
      </c>
      <c r="S3538" s="19">
        <f t="shared" si="230"/>
        <v>42328.727141203708</v>
      </c>
      <c r="T3538" s="19">
        <f t="shared" si="231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8"/>
        <v>180</v>
      </c>
      <c r="P3539">
        <f t="shared" si="229"/>
        <v>43.5</v>
      </c>
      <c r="Q3539" s="13" t="s">
        <v>8315</v>
      </c>
      <c r="R3539" t="s">
        <v>8316</v>
      </c>
      <c r="S3539" s="19">
        <f t="shared" si="230"/>
        <v>41923.354351851849</v>
      </c>
      <c r="T3539" s="19">
        <f t="shared" si="231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8"/>
        <v>128</v>
      </c>
      <c r="P3540">
        <f t="shared" si="229"/>
        <v>30.95</v>
      </c>
      <c r="Q3540" s="13" t="s">
        <v>8315</v>
      </c>
      <c r="R3540" t="s">
        <v>8316</v>
      </c>
      <c r="S3540" s="19">
        <f t="shared" si="230"/>
        <v>42571.420601851853</v>
      </c>
      <c r="T3540" s="19">
        <f t="shared" si="231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8"/>
        <v>120</v>
      </c>
      <c r="P3541">
        <f t="shared" si="229"/>
        <v>55.23</v>
      </c>
      <c r="Q3541" s="13" t="s">
        <v>8315</v>
      </c>
      <c r="R3541" t="s">
        <v>8316</v>
      </c>
      <c r="S3541" s="19">
        <f t="shared" si="230"/>
        <v>42600.756041666667</v>
      </c>
      <c r="T3541" s="19">
        <f t="shared" si="231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8"/>
        <v>123</v>
      </c>
      <c r="P3542">
        <f t="shared" si="229"/>
        <v>46.13</v>
      </c>
      <c r="Q3542" s="13" t="s">
        <v>8315</v>
      </c>
      <c r="R3542" t="s">
        <v>8316</v>
      </c>
      <c r="S3542" s="19">
        <f t="shared" si="230"/>
        <v>42517.003368055557</v>
      </c>
      <c r="T3542" s="19">
        <f t="shared" si="231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8"/>
        <v>105</v>
      </c>
      <c r="P3543">
        <f t="shared" si="229"/>
        <v>39.380000000000003</v>
      </c>
      <c r="Q3543" s="13" t="s">
        <v>8315</v>
      </c>
      <c r="R3543" t="s">
        <v>8316</v>
      </c>
      <c r="S3543" s="19">
        <f t="shared" si="230"/>
        <v>42222.730034722219</v>
      </c>
      <c r="T3543" s="19">
        <f t="shared" si="231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8"/>
        <v>102</v>
      </c>
      <c r="P3544">
        <f t="shared" si="229"/>
        <v>66.150000000000006</v>
      </c>
      <c r="Q3544" s="13" t="s">
        <v>8315</v>
      </c>
      <c r="R3544" t="s">
        <v>8316</v>
      </c>
      <c r="S3544" s="19">
        <f t="shared" si="230"/>
        <v>41829.599791666667</v>
      </c>
      <c r="T3544" s="19">
        <f t="shared" si="231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8"/>
        <v>105</v>
      </c>
      <c r="P3545">
        <f t="shared" si="229"/>
        <v>54.14</v>
      </c>
      <c r="Q3545" s="13" t="s">
        <v>8315</v>
      </c>
      <c r="R3545" t="s">
        <v>8316</v>
      </c>
      <c r="S3545" s="19">
        <f t="shared" si="230"/>
        <v>42150.755312499998</v>
      </c>
      <c r="T3545" s="19">
        <f t="shared" si="231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8"/>
        <v>100</v>
      </c>
      <c r="P3546">
        <f t="shared" si="229"/>
        <v>104.17</v>
      </c>
      <c r="Q3546" s="13" t="s">
        <v>8315</v>
      </c>
      <c r="R3546" t="s">
        <v>8316</v>
      </c>
      <c r="S3546" s="19">
        <f t="shared" si="230"/>
        <v>42040.831678240742</v>
      </c>
      <c r="T3546" s="19">
        <f t="shared" si="231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8"/>
        <v>100</v>
      </c>
      <c r="P3547">
        <f t="shared" si="229"/>
        <v>31.38</v>
      </c>
      <c r="Q3547" s="13" t="s">
        <v>8315</v>
      </c>
      <c r="R3547" t="s">
        <v>8316</v>
      </c>
      <c r="S3547" s="19">
        <f t="shared" si="230"/>
        <v>42075.807395833333</v>
      </c>
      <c r="T3547" s="19">
        <f t="shared" si="231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8"/>
        <v>102</v>
      </c>
      <c r="P3548">
        <f t="shared" si="229"/>
        <v>59.21</v>
      </c>
      <c r="Q3548" s="13" t="s">
        <v>8315</v>
      </c>
      <c r="R3548" t="s">
        <v>8316</v>
      </c>
      <c r="S3548" s="19">
        <f t="shared" si="230"/>
        <v>42073.660694444443</v>
      </c>
      <c r="T3548" s="19">
        <f t="shared" si="231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8"/>
        <v>114</v>
      </c>
      <c r="P3549">
        <f t="shared" si="229"/>
        <v>119.18</v>
      </c>
      <c r="Q3549" s="13" t="s">
        <v>8315</v>
      </c>
      <c r="R3549" t="s">
        <v>8316</v>
      </c>
      <c r="S3549" s="19">
        <f t="shared" si="230"/>
        <v>42480.078715277778</v>
      </c>
      <c r="T3549" s="19">
        <f t="shared" si="231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8"/>
        <v>102</v>
      </c>
      <c r="P3550">
        <f t="shared" si="229"/>
        <v>164.62</v>
      </c>
      <c r="Q3550" s="13" t="s">
        <v>8315</v>
      </c>
      <c r="R3550" t="s">
        <v>8316</v>
      </c>
      <c r="S3550" s="19">
        <f t="shared" si="230"/>
        <v>42411.942291666666</v>
      </c>
      <c r="T3550" s="19">
        <f t="shared" si="231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8"/>
        <v>102</v>
      </c>
      <c r="P3551">
        <f t="shared" si="229"/>
        <v>24.29</v>
      </c>
      <c r="Q3551" s="13" t="s">
        <v>8315</v>
      </c>
      <c r="R3551" t="s">
        <v>8316</v>
      </c>
      <c r="S3551" s="19">
        <f t="shared" si="230"/>
        <v>42223.394363425927</v>
      </c>
      <c r="T3551" s="19">
        <f t="shared" si="231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8"/>
        <v>105</v>
      </c>
      <c r="P3552">
        <f t="shared" si="229"/>
        <v>40.94</v>
      </c>
      <c r="Q3552" s="13" t="s">
        <v>8315</v>
      </c>
      <c r="R3552" t="s">
        <v>8316</v>
      </c>
      <c r="S3552" s="19">
        <f t="shared" si="230"/>
        <v>42462.893495370372</v>
      </c>
      <c r="T3552" s="19">
        <f t="shared" si="231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8"/>
        <v>102</v>
      </c>
      <c r="P3553">
        <f t="shared" si="229"/>
        <v>61.1</v>
      </c>
      <c r="Q3553" s="13" t="s">
        <v>8315</v>
      </c>
      <c r="R3553" t="s">
        <v>8316</v>
      </c>
      <c r="S3553" s="19">
        <f t="shared" si="230"/>
        <v>41753.515856481477</v>
      </c>
      <c r="T3553" s="19">
        <f t="shared" si="231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8"/>
        <v>100</v>
      </c>
      <c r="P3554">
        <f t="shared" si="229"/>
        <v>38.65</v>
      </c>
      <c r="Q3554" s="13" t="s">
        <v>8315</v>
      </c>
      <c r="R3554" t="s">
        <v>8316</v>
      </c>
      <c r="S3554" s="19">
        <f t="shared" si="230"/>
        <v>41788.587083333332</v>
      </c>
      <c r="T3554" s="19">
        <f t="shared" si="231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8"/>
        <v>106</v>
      </c>
      <c r="P3555">
        <f t="shared" si="229"/>
        <v>56.2</v>
      </c>
      <c r="Q3555" s="13" t="s">
        <v>8315</v>
      </c>
      <c r="R3555" t="s">
        <v>8316</v>
      </c>
      <c r="S3555" s="19">
        <f t="shared" si="230"/>
        <v>42196.028703703705</v>
      </c>
      <c r="T3555" s="19">
        <f t="shared" si="231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8"/>
        <v>113</v>
      </c>
      <c r="P3556">
        <f t="shared" si="229"/>
        <v>107</v>
      </c>
      <c r="Q3556" s="13" t="s">
        <v>8315</v>
      </c>
      <c r="R3556" t="s">
        <v>8316</v>
      </c>
      <c r="S3556" s="19">
        <f t="shared" si="230"/>
        <v>42016.050451388888</v>
      </c>
      <c r="T3556" s="19">
        <f t="shared" si="231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8"/>
        <v>100</v>
      </c>
      <c r="P3557">
        <f t="shared" si="229"/>
        <v>171.43</v>
      </c>
      <c r="Q3557" s="13" t="s">
        <v>8315</v>
      </c>
      <c r="R3557" t="s">
        <v>8316</v>
      </c>
      <c r="S3557" s="19">
        <f t="shared" si="230"/>
        <v>42661.442060185189</v>
      </c>
      <c r="T3557" s="19">
        <f t="shared" si="231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8"/>
        <v>100</v>
      </c>
      <c r="P3558">
        <f t="shared" si="229"/>
        <v>110.5</v>
      </c>
      <c r="Q3558" s="13" t="s">
        <v>8315</v>
      </c>
      <c r="R3558" t="s">
        <v>8316</v>
      </c>
      <c r="S3558" s="19">
        <f t="shared" si="230"/>
        <v>41808.649583333332</v>
      </c>
      <c r="T3558" s="19">
        <f t="shared" si="231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8"/>
        <v>100</v>
      </c>
      <c r="P3559">
        <f t="shared" si="229"/>
        <v>179.28</v>
      </c>
      <c r="Q3559" s="13" t="s">
        <v>8315</v>
      </c>
      <c r="R3559" t="s">
        <v>8316</v>
      </c>
      <c r="S3559" s="19">
        <f t="shared" si="230"/>
        <v>41730.276747685188</v>
      </c>
      <c r="T3559" s="19">
        <f t="shared" si="231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8"/>
        <v>144</v>
      </c>
      <c r="P3560">
        <f t="shared" si="229"/>
        <v>22.91</v>
      </c>
      <c r="Q3560" s="13" t="s">
        <v>8315</v>
      </c>
      <c r="R3560" t="s">
        <v>8316</v>
      </c>
      <c r="S3560" s="19">
        <f t="shared" si="230"/>
        <v>42139.816840277781</v>
      </c>
      <c r="T3560" s="19">
        <f t="shared" si="231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8"/>
        <v>104</v>
      </c>
      <c r="P3561">
        <f t="shared" si="229"/>
        <v>43.13</v>
      </c>
      <c r="Q3561" s="13" t="s">
        <v>8315</v>
      </c>
      <c r="R3561" t="s">
        <v>8316</v>
      </c>
      <c r="S3561" s="19">
        <f t="shared" si="230"/>
        <v>42194.096157407403</v>
      </c>
      <c r="T3561" s="19">
        <f t="shared" si="231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8"/>
        <v>108</v>
      </c>
      <c r="P3562">
        <f t="shared" si="229"/>
        <v>46.89</v>
      </c>
      <c r="Q3562" s="13" t="s">
        <v>8315</v>
      </c>
      <c r="R3562" t="s">
        <v>8316</v>
      </c>
      <c r="S3562" s="19">
        <f t="shared" si="230"/>
        <v>42115.889652777783</v>
      </c>
      <c r="T3562" s="19">
        <f t="shared" si="231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8"/>
        <v>102</v>
      </c>
      <c r="P3563">
        <f t="shared" si="229"/>
        <v>47.41</v>
      </c>
      <c r="Q3563" s="13" t="s">
        <v>8315</v>
      </c>
      <c r="R3563" t="s">
        <v>8316</v>
      </c>
      <c r="S3563" s="19">
        <f t="shared" si="230"/>
        <v>42203.680300925931</v>
      </c>
      <c r="T3563" s="19">
        <f t="shared" si="231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8"/>
        <v>149</v>
      </c>
      <c r="P3564">
        <f t="shared" si="229"/>
        <v>15.13</v>
      </c>
      <c r="Q3564" s="13" t="s">
        <v>8315</v>
      </c>
      <c r="R3564" t="s">
        <v>8316</v>
      </c>
      <c r="S3564" s="19">
        <f t="shared" si="230"/>
        <v>42433.761886574073</v>
      </c>
      <c r="T3564" s="19">
        <f t="shared" si="231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8"/>
        <v>105</v>
      </c>
      <c r="P3565">
        <f t="shared" si="229"/>
        <v>21.1</v>
      </c>
      <c r="Q3565" s="13" t="s">
        <v>8315</v>
      </c>
      <c r="R3565" t="s">
        <v>8316</v>
      </c>
      <c r="S3565" s="19">
        <f t="shared" si="230"/>
        <v>42555.671944444446</v>
      </c>
      <c r="T3565" s="19">
        <f t="shared" si="231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8"/>
        <v>101</v>
      </c>
      <c r="P3566">
        <f t="shared" si="229"/>
        <v>59.12</v>
      </c>
      <c r="Q3566" s="13" t="s">
        <v>8315</v>
      </c>
      <c r="R3566" t="s">
        <v>8316</v>
      </c>
      <c r="S3566" s="19">
        <f t="shared" si="230"/>
        <v>42236.623252314821</v>
      </c>
      <c r="T3566" s="19">
        <f t="shared" si="231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8"/>
        <v>131</v>
      </c>
      <c r="P3567">
        <f t="shared" si="229"/>
        <v>97.92</v>
      </c>
      <c r="Q3567" s="13" t="s">
        <v>8315</v>
      </c>
      <c r="R3567" t="s">
        <v>8316</v>
      </c>
      <c r="S3567" s="19">
        <f t="shared" si="230"/>
        <v>41974.743148148147</v>
      </c>
      <c r="T3567" s="19">
        <f t="shared" si="231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8"/>
        <v>105</v>
      </c>
      <c r="P3568">
        <f t="shared" si="229"/>
        <v>55.13</v>
      </c>
      <c r="Q3568" s="13" t="s">
        <v>8315</v>
      </c>
      <c r="R3568" t="s">
        <v>8316</v>
      </c>
      <c r="S3568" s="19">
        <f t="shared" si="230"/>
        <v>41997.507905092592</v>
      </c>
      <c r="T3568" s="19">
        <f t="shared" si="231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8"/>
        <v>109</v>
      </c>
      <c r="P3569">
        <f t="shared" si="229"/>
        <v>26.54</v>
      </c>
      <c r="Q3569" s="13" t="s">
        <v>8315</v>
      </c>
      <c r="R3569" t="s">
        <v>8316</v>
      </c>
      <c r="S3569" s="19">
        <f t="shared" si="230"/>
        <v>42135.810694444444</v>
      </c>
      <c r="T3569" s="19">
        <f t="shared" si="231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8"/>
        <v>111</v>
      </c>
      <c r="P3570">
        <f t="shared" si="229"/>
        <v>58.42</v>
      </c>
      <c r="Q3570" s="13" t="s">
        <v>8315</v>
      </c>
      <c r="R3570" t="s">
        <v>8316</v>
      </c>
      <c r="S3570" s="19">
        <f t="shared" si="230"/>
        <v>41869.740671296298</v>
      </c>
      <c r="T3570" s="19">
        <f t="shared" si="231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8"/>
        <v>100</v>
      </c>
      <c r="P3571">
        <f t="shared" si="229"/>
        <v>122.54</v>
      </c>
      <c r="Q3571" s="13" t="s">
        <v>8315</v>
      </c>
      <c r="R3571" t="s">
        <v>8316</v>
      </c>
      <c r="S3571" s="19">
        <f t="shared" si="230"/>
        <v>41982.688611111109</v>
      </c>
      <c r="T3571" s="19">
        <f t="shared" si="231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8"/>
        <v>114</v>
      </c>
      <c r="P3572">
        <f t="shared" si="229"/>
        <v>87.96</v>
      </c>
      <c r="Q3572" s="13" t="s">
        <v>8315</v>
      </c>
      <c r="R3572" t="s">
        <v>8316</v>
      </c>
      <c r="S3572" s="19">
        <f t="shared" si="230"/>
        <v>41976.331979166673</v>
      </c>
      <c r="T3572" s="19">
        <f t="shared" si="231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8"/>
        <v>122</v>
      </c>
      <c r="P3573">
        <f t="shared" si="229"/>
        <v>73.239999999999995</v>
      </c>
      <c r="Q3573" s="13" t="s">
        <v>8315</v>
      </c>
      <c r="R3573" t="s">
        <v>8316</v>
      </c>
      <c r="S3573" s="19">
        <f t="shared" si="230"/>
        <v>41912.858946759261</v>
      </c>
      <c r="T3573" s="19">
        <f t="shared" si="231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8"/>
        <v>100</v>
      </c>
      <c r="P3574">
        <f t="shared" si="229"/>
        <v>55.56</v>
      </c>
      <c r="Q3574" s="13" t="s">
        <v>8315</v>
      </c>
      <c r="R3574" t="s">
        <v>8316</v>
      </c>
      <c r="S3574" s="19">
        <f t="shared" si="230"/>
        <v>42146.570393518516</v>
      </c>
      <c r="T3574" s="19">
        <f t="shared" si="231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8"/>
        <v>103</v>
      </c>
      <c r="P3575">
        <f t="shared" si="229"/>
        <v>39.54</v>
      </c>
      <c r="Q3575" s="13" t="s">
        <v>8315</v>
      </c>
      <c r="R3575" t="s">
        <v>8316</v>
      </c>
      <c r="S3575" s="19">
        <f t="shared" si="230"/>
        <v>41921.375532407408</v>
      </c>
      <c r="T3575" s="19">
        <f t="shared" si="231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8"/>
        <v>106</v>
      </c>
      <c r="P3576">
        <f t="shared" si="229"/>
        <v>136.78</v>
      </c>
      <c r="Q3576" s="13" t="s">
        <v>8315</v>
      </c>
      <c r="R3576" t="s">
        <v>8316</v>
      </c>
      <c r="S3576" s="19">
        <f t="shared" si="230"/>
        <v>41926.942685185182</v>
      </c>
      <c r="T3576" s="19">
        <f t="shared" si="231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8"/>
        <v>101</v>
      </c>
      <c r="P3577">
        <f t="shared" si="229"/>
        <v>99.34</v>
      </c>
      <c r="Q3577" s="13" t="s">
        <v>8315</v>
      </c>
      <c r="R3577" t="s">
        <v>8316</v>
      </c>
      <c r="S3577" s="19">
        <f t="shared" si="230"/>
        <v>42561.783877314811</v>
      </c>
      <c r="T3577" s="19">
        <f t="shared" si="231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8"/>
        <v>100</v>
      </c>
      <c r="P3578">
        <f t="shared" si="229"/>
        <v>20</v>
      </c>
      <c r="Q3578" s="13" t="s">
        <v>8315</v>
      </c>
      <c r="R3578" t="s">
        <v>8316</v>
      </c>
      <c r="S3578" s="19">
        <f t="shared" si="230"/>
        <v>42649.54923611111</v>
      </c>
      <c r="T3578" s="19">
        <f t="shared" si="231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8"/>
        <v>130</v>
      </c>
      <c r="P3579">
        <f t="shared" si="229"/>
        <v>28.89</v>
      </c>
      <c r="Q3579" s="13" t="s">
        <v>8315</v>
      </c>
      <c r="R3579" t="s">
        <v>8316</v>
      </c>
      <c r="S3579" s="19">
        <f t="shared" si="230"/>
        <v>42093.786840277782</v>
      </c>
      <c r="T3579" s="19">
        <f t="shared" si="231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8"/>
        <v>100</v>
      </c>
      <c r="P3580">
        <f t="shared" si="229"/>
        <v>40.549999999999997</v>
      </c>
      <c r="Q3580" s="13" t="s">
        <v>8315</v>
      </c>
      <c r="R3580" t="s">
        <v>8316</v>
      </c>
      <c r="S3580" s="19">
        <f t="shared" si="230"/>
        <v>42460.733530092592</v>
      </c>
      <c r="T3580" s="19">
        <f t="shared" si="231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8"/>
        <v>100</v>
      </c>
      <c r="P3581">
        <f t="shared" si="229"/>
        <v>35.71</v>
      </c>
      <c r="Q3581" s="13" t="s">
        <v>8315</v>
      </c>
      <c r="R3581" t="s">
        <v>8316</v>
      </c>
      <c r="S3581" s="19">
        <f t="shared" si="230"/>
        <v>42430.762222222227</v>
      </c>
      <c r="T3581" s="19">
        <f t="shared" si="231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8"/>
        <v>114</v>
      </c>
      <c r="P3582">
        <f t="shared" si="229"/>
        <v>37.96</v>
      </c>
      <c r="Q3582" s="13" t="s">
        <v>8315</v>
      </c>
      <c r="R3582" t="s">
        <v>8316</v>
      </c>
      <c r="S3582" s="19">
        <f t="shared" si="230"/>
        <v>42026.176180555558</v>
      </c>
      <c r="T3582" s="19">
        <f t="shared" si="231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8"/>
        <v>100</v>
      </c>
      <c r="P3583">
        <f t="shared" si="229"/>
        <v>33.33</v>
      </c>
      <c r="Q3583" s="13" t="s">
        <v>8315</v>
      </c>
      <c r="R3583" t="s">
        <v>8316</v>
      </c>
      <c r="S3583" s="19">
        <f t="shared" si="230"/>
        <v>41836.471180555556</v>
      </c>
      <c r="T3583" s="19">
        <f t="shared" si="231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8"/>
        <v>287</v>
      </c>
      <c r="P3584">
        <f t="shared" si="229"/>
        <v>58.57</v>
      </c>
      <c r="Q3584" s="13" t="s">
        <v>8315</v>
      </c>
      <c r="R3584" t="s">
        <v>8316</v>
      </c>
      <c r="S3584" s="19">
        <f t="shared" si="230"/>
        <v>42451.095856481479</v>
      </c>
      <c r="T3584" s="19">
        <f t="shared" si="231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8"/>
        <v>109</v>
      </c>
      <c r="P3585">
        <f t="shared" si="229"/>
        <v>135.63</v>
      </c>
      <c r="Q3585" s="13" t="s">
        <v>8315</v>
      </c>
      <c r="R3585" t="s">
        <v>8316</v>
      </c>
      <c r="S3585" s="19">
        <f t="shared" si="230"/>
        <v>42418.425983796296</v>
      </c>
      <c r="T3585" s="19">
        <f t="shared" si="231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32">ROUND(E3586/D3586*100,0)</f>
        <v>116</v>
      </c>
      <c r="P3586">
        <f t="shared" ref="P3586:P3649" si="233">IFERROR(ROUND(E3586/L3586,2),0)</f>
        <v>30.94</v>
      </c>
      <c r="Q3586" s="13" t="s">
        <v>8315</v>
      </c>
      <c r="R3586" t="s">
        <v>8316</v>
      </c>
      <c r="S3586" s="19">
        <f t="shared" si="230"/>
        <v>42168.316481481481</v>
      </c>
      <c r="T3586" s="19">
        <f t="shared" si="231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32"/>
        <v>119</v>
      </c>
      <c r="P3587">
        <f t="shared" si="233"/>
        <v>176.09</v>
      </c>
      <c r="Q3587" s="13" t="s">
        <v>8315</v>
      </c>
      <c r="R3587" t="s">
        <v>8316</v>
      </c>
      <c r="S3587" s="19">
        <f t="shared" ref="S3587:S3650" si="234">(((J3587/60)/60)/24)+DATE(1970,1,1)</f>
        <v>41964.716319444444</v>
      </c>
      <c r="T3587" s="19">
        <f t="shared" ref="T3587:T3650" si="235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32"/>
        <v>109</v>
      </c>
      <c r="P3588">
        <f t="shared" si="233"/>
        <v>151.97999999999999</v>
      </c>
      <c r="Q3588" s="13" t="s">
        <v>8315</v>
      </c>
      <c r="R3588" t="s">
        <v>8316</v>
      </c>
      <c r="S3588" s="19">
        <f t="shared" si="234"/>
        <v>42576.697569444441</v>
      </c>
      <c r="T3588" s="19">
        <f t="shared" si="235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32"/>
        <v>127</v>
      </c>
      <c r="P3589">
        <f t="shared" si="233"/>
        <v>22.61</v>
      </c>
      <c r="Q3589" s="13" t="s">
        <v>8315</v>
      </c>
      <c r="R3589" t="s">
        <v>8316</v>
      </c>
      <c r="S3589" s="19">
        <f t="shared" si="234"/>
        <v>42503.539976851855</v>
      </c>
      <c r="T3589" s="19">
        <f t="shared" si="235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32"/>
        <v>101</v>
      </c>
      <c r="P3590">
        <f t="shared" si="233"/>
        <v>18.27</v>
      </c>
      <c r="Q3590" s="13" t="s">
        <v>8315</v>
      </c>
      <c r="R3590" t="s">
        <v>8316</v>
      </c>
      <c r="S3590" s="19">
        <f t="shared" si="234"/>
        <v>42101.828819444447</v>
      </c>
      <c r="T3590" s="19">
        <f t="shared" si="235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32"/>
        <v>128</v>
      </c>
      <c r="P3591">
        <f t="shared" si="233"/>
        <v>82.26</v>
      </c>
      <c r="Q3591" s="13" t="s">
        <v>8315</v>
      </c>
      <c r="R3591" t="s">
        <v>8316</v>
      </c>
      <c r="S3591" s="19">
        <f t="shared" si="234"/>
        <v>42125.647534722222</v>
      </c>
      <c r="T3591" s="19">
        <f t="shared" si="235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32"/>
        <v>100</v>
      </c>
      <c r="P3592">
        <f t="shared" si="233"/>
        <v>68.53</v>
      </c>
      <c r="Q3592" s="13" t="s">
        <v>8315</v>
      </c>
      <c r="R3592" t="s">
        <v>8316</v>
      </c>
      <c r="S3592" s="19">
        <f t="shared" si="234"/>
        <v>41902.333726851852</v>
      </c>
      <c r="T3592" s="19">
        <f t="shared" si="235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32"/>
        <v>175</v>
      </c>
      <c r="P3593">
        <f t="shared" si="233"/>
        <v>68.06</v>
      </c>
      <c r="Q3593" s="13" t="s">
        <v>8315</v>
      </c>
      <c r="R3593" t="s">
        <v>8316</v>
      </c>
      <c r="S3593" s="19">
        <f t="shared" si="234"/>
        <v>42003.948425925926</v>
      </c>
      <c r="T3593" s="19">
        <f t="shared" si="235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32"/>
        <v>127</v>
      </c>
      <c r="P3594">
        <f t="shared" si="233"/>
        <v>72.709999999999994</v>
      </c>
      <c r="Q3594" s="13" t="s">
        <v>8315</v>
      </c>
      <c r="R3594" t="s">
        <v>8316</v>
      </c>
      <c r="S3594" s="19">
        <f t="shared" si="234"/>
        <v>41988.829942129625</v>
      </c>
      <c r="T3594" s="19">
        <f t="shared" si="235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32"/>
        <v>111</v>
      </c>
      <c r="P3595">
        <f t="shared" si="233"/>
        <v>77.19</v>
      </c>
      <c r="Q3595" s="13" t="s">
        <v>8315</v>
      </c>
      <c r="R3595" t="s">
        <v>8316</v>
      </c>
      <c r="S3595" s="19">
        <f t="shared" si="234"/>
        <v>41974.898599537039</v>
      </c>
      <c r="T3595" s="19">
        <f t="shared" si="235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32"/>
        <v>126</v>
      </c>
      <c r="P3596">
        <f t="shared" si="233"/>
        <v>55.97</v>
      </c>
      <c r="Q3596" s="13" t="s">
        <v>8315</v>
      </c>
      <c r="R3596" t="s">
        <v>8316</v>
      </c>
      <c r="S3596" s="19">
        <f t="shared" si="234"/>
        <v>42592.066921296297</v>
      </c>
      <c r="T3596" s="19">
        <f t="shared" si="235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32"/>
        <v>119</v>
      </c>
      <c r="P3597">
        <f t="shared" si="233"/>
        <v>49.69</v>
      </c>
      <c r="Q3597" s="13" t="s">
        <v>8315</v>
      </c>
      <c r="R3597" t="s">
        <v>8316</v>
      </c>
      <c r="S3597" s="19">
        <f t="shared" si="234"/>
        <v>42050.008368055554</v>
      </c>
      <c r="T3597" s="19">
        <f t="shared" si="235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32"/>
        <v>108</v>
      </c>
      <c r="P3598">
        <f t="shared" si="233"/>
        <v>79</v>
      </c>
      <c r="Q3598" s="13" t="s">
        <v>8315</v>
      </c>
      <c r="R3598" t="s">
        <v>8316</v>
      </c>
      <c r="S3598" s="19">
        <f t="shared" si="234"/>
        <v>41856.715069444443</v>
      </c>
      <c r="T3598" s="19">
        <f t="shared" si="235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32"/>
        <v>103</v>
      </c>
      <c r="P3599">
        <f t="shared" si="233"/>
        <v>77.73</v>
      </c>
      <c r="Q3599" s="13" t="s">
        <v>8315</v>
      </c>
      <c r="R3599" t="s">
        <v>8316</v>
      </c>
      <c r="S3599" s="19">
        <f t="shared" si="234"/>
        <v>42417.585532407407</v>
      </c>
      <c r="T3599" s="19">
        <f t="shared" si="235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32"/>
        <v>110</v>
      </c>
      <c r="P3600">
        <f t="shared" si="233"/>
        <v>40.78</v>
      </c>
      <c r="Q3600" s="13" t="s">
        <v>8315</v>
      </c>
      <c r="R3600" t="s">
        <v>8316</v>
      </c>
      <c r="S3600" s="19">
        <f t="shared" si="234"/>
        <v>41866.79886574074</v>
      </c>
      <c r="T3600" s="19">
        <f t="shared" si="235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32"/>
        <v>202</v>
      </c>
      <c r="P3601">
        <f t="shared" si="233"/>
        <v>59.41</v>
      </c>
      <c r="Q3601" s="13" t="s">
        <v>8315</v>
      </c>
      <c r="R3601" t="s">
        <v>8316</v>
      </c>
      <c r="S3601" s="19">
        <f t="shared" si="234"/>
        <v>42220.79487268519</v>
      </c>
      <c r="T3601" s="19">
        <f t="shared" si="235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32"/>
        <v>130</v>
      </c>
      <c r="P3602">
        <f t="shared" si="233"/>
        <v>3.25</v>
      </c>
      <c r="Q3602" s="13" t="s">
        <v>8315</v>
      </c>
      <c r="R3602" t="s">
        <v>8316</v>
      </c>
      <c r="S3602" s="19">
        <f t="shared" si="234"/>
        <v>42628.849120370374</v>
      </c>
      <c r="T3602" s="19">
        <f t="shared" si="235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32"/>
        <v>104</v>
      </c>
      <c r="P3603">
        <f t="shared" si="233"/>
        <v>39.380000000000003</v>
      </c>
      <c r="Q3603" s="13" t="s">
        <v>8315</v>
      </c>
      <c r="R3603" t="s">
        <v>8316</v>
      </c>
      <c r="S3603" s="19">
        <f t="shared" si="234"/>
        <v>41990.99863425926</v>
      </c>
      <c r="T3603" s="19">
        <f t="shared" si="235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32"/>
        <v>100</v>
      </c>
      <c r="P3604">
        <f t="shared" si="233"/>
        <v>81.67</v>
      </c>
      <c r="Q3604" s="13" t="s">
        <v>8315</v>
      </c>
      <c r="R3604" t="s">
        <v>8316</v>
      </c>
      <c r="S3604" s="19">
        <f t="shared" si="234"/>
        <v>42447.894432870366</v>
      </c>
      <c r="T3604" s="19">
        <f t="shared" si="235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32"/>
        <v>171</v>
      </c>
      <c r="P3605">
        <f t="shared" si="233"/>
        <v>44.91</v>
      </c>
      <c r="Q3605" s="13" t="s">
        <v>8315</v>
      </c>
      <c r="R3605" t="s">
        <v>8316</v>
      </c>
      <c r="S3605" s="19">
        <f t="shared" si="234"/>
        <v>42283.864351851851</v>
      </c>
      <c r="T3605" s="19">
        <f t="shared" si="235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32"/>
        <v>113</v>
      </c>
      <c r="P3606">
        <f t="shared" si="233"/>
        <v>49.06</v>
      </c>
      <c r="Q3606" s="13" t="s">
        <v>8315</v>
      </c>
      <c r="R3606" t="s">
        <v>8316</v>
      </c>
      <c r="S3606" s="19">
        <f t="shared" si="234"/>
        <v>42483.015694444446</v>
      </c>
      <c r="T3606" s="19">
        <f t="shared" si="235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32"/>
        <v>184</v>
      </c>
      <c r="P3607">
        <f t="shared" si="233"/>
        <v>30.67</v>
      </c>
      <c r="Q3607" s="13" t="s">
        <v>8315</v>
      </c>
      <c r="R3607" t="s">
        <v>8316</v>
      </c>
      <c r="S3607" s="19">
        <f t="shared" si="234"/>
        <v>42383.793124999997</v>
      </c>
      <c r="T3607" s="19">
        <f t="shared" si="235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32"/>
        <v>130</v>
      </c>
      <c r="P3608">
        <f t="shared" si="233"/>
        <v>61.06</v>
      </c>
      <c r="Q3608" s="13" t="s">
        <v>8315</v>
      </c>
      <c r="R3608" t="s">
        <v>8316</v>
      </c>
      <c r="S3608" s="19">
        <f t="shared" si="234"/>
        <v>42566.604826388888</v>
      </c>
      <c r="T3608" s="19">
        <f t="shared" si="235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32"/>
        <v>105</v>
      </c>
      <c r="P3609">
        <f t="shared" si="233"/>
        <v>29</v>
      </c>
      <c r="Q3609" s="13" t="s">
        <v>8315</v>
      </c>
      <c r="R3609" t="s">
        <v>8316</v>
      </c>
      <c r="S3609" s="19">
        <f t="shared" si="234"/>
        <v>42338.963912037041</v>
      </c>
      <c r="T3609" s="19">
        <f t="shared" si="235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32"/>
        <v>100</v>
      </c>
      <c r="P3610">
        <f t="shared" si="233"/>
        <v>29.63</v>
      </c>
      <c r="Q3610" s="13" t="s">
        <v>8315</v>
      </c>
      <c r="R3610" t="s">
        <v>8316</v>
      </c>
      <c r="S3610" s="19">
        <f t="shared" si="234"/>
        <v>42506.709375000006</v>
      </c>
      <c r="T3610" s="19">
        <f t="shared" si="235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32"/>
        <v>153</v>
      </c>
      <c r="P3611">
        <f t="shared" si="233"/>
        <v>143.1</v>
      </c>
      <c r="Q3611" s="13" t="s">
        <v>8315</v>
      </c>
      <c r="R3611" t="s">
        <v>8316</v>
      </c>
      <c r="S3611" s="19">
        <f t="shared" si="234"/>
        <v>42429.991724537031</v>
      </c>
      <c r="T3611" s="19">
        <f t="shared" si="235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32"/>
        <v>162</v>
      </c>
      <c r="P3612">
        <f t="shared" si="233"/>
        <v>52.35</v>
      </c>
      <c r="Q3612" s="13" t="s">
        <v>8315</v>
      </c>
      <c r="R3612" t="s">
        <v>8316</v>
      </c>
      <c r="S3612" s="19">
        <f t="shared" si="234"/>
        <v>42203.432129629626</v>
      </c>
      <c r="T3612" s="19">
        <f t="shared" si="235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32"/>
        <v>136</v>
      </c>
      <c r="P3613">
        <f t="shared" si="233"/>
        <v>66.67</v>
      </c>
      <c r="Q3613" s="13" t="s">
        <v>8315</v>
      </c>
      <c r="R3613" t="s">
        <v>8316</v>
      </c>
      <c r="S3613" s="19">
        <f t="shared" si="234"/>
        <v>42072.370381944449</v>
      </c>
      <c r="T3613" s="19">
        <f t="shared" si="235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32"/>
        <v>144</v>
      </c>
      <c r="P3614">
        <f t="shared" si="233"/>
        <v>126.67</v>
      </c>
      <c r="Q3614" s="13" t="s">
        <v>8315</v>
      </c>
      <c r="R3614" t="s">
        <v>8316</v>
      </c>
      <c r="S3614" s="19">
        <f t="shared" si="234"/>
        <v>41789.726979166669</v>
      </c>
      <c r="T3614" s="19">
        <f t="shared" si="235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32"/>
        <v>100</v>
      </c>
      <c r="P3615">
        <f t="shared" si="233"/>
        <v>62.5</v>
      </c>
      <c r="Q3615" s="13" t="s">
        <v>8315</v>
      </c>
      <c r="R3615" t="s">
        <v>8316</v>
      </c>
      <c r="S3615" s="19">
        <f t="shared" si="234"/>
        <v>41788.58997685185</v>
      </c>
      <c r="T3615" s="19">
        <f t="shared" si="235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32"/>
        <v>101</v>
      </c>
      <c r="P3616">
        <f t="shared" si="233"/>
        <v>35.49</v>
      </c>
      <c r="Q3616" s="13" t="s">
        <v>8315</v>
      </c>
      <c r="R3616" t="s">
        <v>8316</v>
      </c>
      <c r="S3616" s="19">
        <f t="shared" si="234"/>
        <v>42144.041851851856</v>
      </c>
      <c r="T3616" s="19">
        <f t="shared" si="235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32"/>
        <v>107</v>
      </c>
      <c r="P3617">
        <f t="shared" si="233"/>
        <v>37.08</v>
      </c>
      <c r="Q3617" s="13" t="s">
        <v>8315</v>
      </c>
      <c r="R3617" t="s">
        <v>8316</v>
      </c>
      <c r="S3617" s="19">
        <f t="shared" si="234"/>
        <v>42318.593703703707</v>
      </c>
      <c r="T3617" s="19">
        <f t="shared" si="235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32"/>
        <v>125</v>
      </c>
      <c r="P3618">
        <f t="shared" si="233"/>
        <v>69.33</v>
      </c>
      <c r="Q3618" s="13" t="s">
        <v>8315</v>
      </c>
      <c r="R3618" t="s">
        <v>8316</v>
      </c>
      <c r="S3618" s="19">
        <f t="shared" si="234"/>
        <v>42052.949814814812</v>
      </c>
      <c r="T3618" s="19">
        <f t="shared" si="235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32"/>
        <v>119</v>
      </c>
      <c r="P3619">
        <f t="shared" si="233"/>
        <v>17.25</v>
      </c>
      <c r="Q3619" s="13" t="s">
        <v>8315</v>
      </c>
      <c r="R3619" t="s">
        <v>8316</v>
      </c>
      <c r="S3619" s="19">
        <f t="shared" si="234"/>
        <v>42779.610289351855</v>
      </c>
      <c r="T3619" s="19">
        <f t="shared" si="235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32"/>
        <v>101</v>
      </c>
      <c r="P3620">
        <f t="shared" si="233"/>
        <v>36.07</v>
      </c>
      <c r="Q3620" s="13" t="s">
        <v>8315</v>
      </c>
      <c r="R3620" t="s">
        <v>8316</v>
      </c>
      <c r="S3620" s="19">
        <f t="shared" si="234"/>
        <v>42128.627893518518</v>
      </c>
      <c r="T3620" s="19">
        <f t="shared" si="235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32"/>
        <v>113</v>
      </c>
      <c r="P3621">
        <f t="shared" si="233"/>
        <v>66.47</v>
      </c>
      <c r="Q3621" s="13" t="s">
        <v>8315</v>
      </c>
      <c r="R3621" t="s">
        <v>8316</v>
      </c>
      <c r="S3621" s="19">
        <f t="shared" si="234"/>
        <v>42661.132245370376</v>
      </c>
      <c r="T3621" s="19">
        <f t="shared" si="235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32"/>
        <v>105</v>
      </c>
      <c r="P3622">
        <f t="shared" si="233"/>
        <v>56.07</v>
      </c>
      <c r="Q3622" s="13" t="s">
        <v>8315</v>
      </c>
      <c r="R3622" t="s">
        <v>8316</v>
      </c>
      <c r="S3622" s="19">
        <f t="shared" si="234"/>
        <v>42037.938206018516</v>
      </c>
      <c r="T3622" s="19">
        <f t="shared" si="235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32"/>
        <v>110</v>
      </c>
      <c r="P3623">
        <f t="shared" si="233"/>
        <v>47.03</v>
      </c>
      <c r="Q3623" s="13" t="s">
        <v>8315</v>
      </c>
      <c r="R3623" t="s">
        <v>8316</v>
      </c>
      <c r="S3623" s="19">
        <f t="shared" si="234"/>
        <v>42619.935694444444</v>
      </c>
      <c r="T3623" s="19">
        <f t="shared" si="235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32"/>
        <v>100</v>
      </c>
      <c r="P3624">
        <f t="shared" si="233"/>
        <v>47.67</v>
      </c>
      <c r="Q3624" s="13" t="s">
        <v>8315</v>
      </c>
      <c r="R3624" t="s">
        <v>8316</v>
      </c>
      <c r="S3624" s="19">
        <f t="shared" si="234"/>
        <v>41877.221886574072</v>
      </c>
      <c r="T3624" s="19">
        <f t="shared" si="235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32"/>
        <v>120</v>
      </c>
      <c r="P3625">
        <f t="shared" si="233"/>
        <v>88.24</v>
      </c>
      <c r="Q3625" s="13" t="s">
        <v>8315</v>
      </c>
      <c r="R3625" t="s">
        <v>8316</v>
      </c>
      <c r="S3625" s="19">
        <f t="shared" si="234"/>
        <v>41828.736921296295</v>
      </c>
      <c r="T3625" s="19">
        <f t="shared" si="235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32"/>
        <v>105</v>
      </c>
      <c r="P3626">
        <f t="shared" si="233"/>
        <v>80.72</v>
      </c>
      <c r="Q3626" s="13" t="s">
        <v>8315</v>
      </c>
      <c r="R3626" t="s">
        <v>8316</v>
      </c>
      <c r="S3626" s="19">
        <f t="shared" si="234"/>
        <v>42545.774189814809</v>
      </c>
      <c r="T3626" s="19">
        <f t="shared" si="235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32"/>
        <v>103</v>
      </c>
      <c r="P3627">
        <f t="shared" si="233"/>
        <v>39.49</v>
      </c>
      <c r="Q3627" s="13" t="s">
        <v>8315</v>
      </c>
      <c r="R3627" t="s">
        <v>8316</v>
      </c>
      <c r="S3627" s="19">
        <f t="shared" si="234"/>
        <v>42157.652511574073</v>
      </c>
      <c r="T3627" s="19">
        <f t="shared" si="235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32"/>
        <v>102</v>
      </c>
      <c r="P3628">
        <f t="shared" si="233"/>
        <v>84.85</v>
      </c>
      <c r="Q3628" s="13" t="s">
        <v>8315</v>
      </c>
      <c r="R3628" t="s">
        <v>8316</v>
      </c>
      <c r="S3628" s="19">
        <f t="shared" si="234"/>
        <v>41846.667326388888</v>
      </c>
      <c r="T3628" s="19">
        <f t="shared" si="235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32"/>
        <v>100</v>
      </c>
      <c r="P3629">
        <f t="shared" si="233"/>
        <v>68.97</v>
      </c>
      <c r="Q3629" s="13" t="s">
        <v>8315</v>
      </c>
      <c r="R3629" t="s">
        <v>8316</v>
      </c>
      <c r="S3629" s="19">
        <f t="shared" si="234"/>
        <v>42460.741747685184</v>
      </c>
      <c r="T3629" s="19">
        <f t="shared" si="235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32"/>
        <v>0</v>
      </c>
      <c r="P3630">
        <f t="shared" si="233"/>
        <v>0</v>
      </c>
      <c r="Q3630" s="13" t="s">
        <v>8315</v>
      </c>
      <c r="R3630" t="s">
        <v>8357</v>
      </c>
      <c r="S3630" s="19">
        <f t="shared" si="234"/>
        <v>42291.833287037036</v>
      </c>
      <c r="T3630" s="19">
        <f t="shared" si="235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32"/>
        <v>0</v>
      </c>
      <c r="P3631">
        <f t="shared" si="233"/>
        <v>1</v>
      </c>
      <c r="Q3631" s="13" t="s">
        <v>8315</v>
      </c>
      <c r="R3631" t="s">
        <v>8357</v>
      </c>
      <c r="S3631" s="19">
        <f t="shared" si="234"/>
        <v>42437.094490740739</v>
      </c>
      <c r="T3631" s="19">
        <f t="shared" si="235"/>
        <v>42495.708333333328</v>
      </c>
    </row>
    <row r="3632" spans="1:20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32"/>
        <v>0</v>
      </c>
      <c r="P3632">
        <f t="shared" si="233"/>
        <v>1</v>
      </c>
      <c r="Q3632" s="13" t="s">
        <v>8315</v>
      </c>
      <c r="R3632" t="s">
        <v>8357</v>
      </c>
      <c r="S3632" s="19">
        <f t="shared" si="234"/>
        <v>41942.84710648148</v>
      </c>
      <c r="T3632" s="19">
        <f t="shared" si="235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32"/>
        <v>51</v>
      </c>
      <c r="P3633">
        <f t="shared" si="233"/>
        <v>147.88</v>
      </c>
      <c r="Q3633" s="13" t="s">
        <v>8315</v>
      </c>
      <c r="R3633" t="s">
        <v>8357</v>
      </c>
      <c r="S3633" s="19">
        <f t="shared" si="234"/>
        <v>41880.753437499996</v>
      </c>
      <c r="T3633" s="19">
        <f t="shared" si="235"/>
        <v>41905.165972222225</v>
      </c>
    </row>
    <row r="3634" spans="1:20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32"/>
        <v>20</v>
      </c>
      <c r="P3634">
        <f t="shared" si="233"/>
        <v>100</v>
      </c>
      <c r="Q3634" s="13" t="s">
        <v>8315</v>
      </c>
      <c r="R3634" t="s">
        <v>8357</v>
      </c>
      <c r="S3634" s="19">
        <f t="shared" si="234"/>
        <v>41946.936909722222</v>
      </c>
      <c r="T3634" s="19">
        <f t="shared" si="235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32"/>
        <v>35</v>
      </c>
      <c r="P3635">
        <f t="shared" si="233"/>
        <v>56.84</v>
      </c>
      <c r="Q3635" s="13" t="s">
        <v>8315</v>
      </c>
      <c r="R3635" t="s">
        <v>8357</v>
      </c>
      <c r="S3635" s="19">
        <f t="shared" si="234"/>
        <v>42649.623460648145</v>
      </c>
      <c r="T3635" s="19">
        <f t="shared" si="235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32"/>
        <v>4</v>
      </c>
      <c r="P3636">
        <f t="shared" si="233"/>
        <v>176.94</v>
      </c>
      <c r="Q3636" s="13" t="s">
        <v>8315</v>
      </c>
      <c r="R3636" t="s">
        <v>8357</v>
      </c>
      <c r="S3636" s="19">
        <f t="shared" si="234"/>
        <v>42701.166365740741</v>
      </c>
      <c r="T3636" s="19">
        <f t="shared" si="235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32"/>
        <v>36</v>
      </c>
      <c r="P3637">
        <f t="shared" si="233"/>
        <v>127.6</v>
      </c>
      <c r="Q3637" s="13" t="s">
        <v>8315</v>
      </c>
      <c r="R3637" t="s">
        <v>8357</v>
      </c>
      <c r="S3637" s="19">
        <f t="shared" si="234"/>
        <v>42450.88282407407</v>
      </c>
      <c r="T3637" s="19">
        <f t="shared" si="235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32"/>
        <v>0</v>
      </c>
      <c r="P3638">
        <f t="shared" si="233"/>
        <v>0</v>
      </c>
      <c r="Q3638" s="13" t="s">
        <v>8315</v>
      </c>
      <c r="R3638" t="s">
        <v>8357</v>
      </c>
      <c r="S3638" s="19">
        <f t="shared" si="234"/>
        <v>42226.694780092599</v>
      </c>
      <c r="T3638" s="19">
        <f t="shared" si="235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32"/>
        <v>31</v>
      </c>
      <c r="P3639">
        <f t="shared" si="233"/>
        <v>66.14</v>
      </c>
      <c r="Q3639" s="13" t="s">
        <v>8315</v>
      </c>
      <c r="R3639" t="s">
        <v>8357</v>
      </c>
      <c r="S3639" s="19">
        <f t="shared" si="234"/>
        <v>41975.700636574074</v>
      </c>
      <c r="T3639" s="19">
        <f t="shared" si="235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32"/>
        <v>7</v>
      </c>
      <c r="P3640">
        <f t="shared" si="233"/>
        <v>108</v>
      </c>
      <c r="Q3640" s="13" t="s">
        <v>8315</v>
      </c>
      <c r="R3640" t="s">
        <v>8357</v>
      </c>
      <c r="S3640" s="19">
        <f t="shared" si="234"/>
        <v>42053.672824074078</v>
      </c>
      <c r="T3640" s="19">
        <f t="shared" si="235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32"/>
        <v>0</v>
      </c>
      <c r="P3641">
        <f t="shared" si="233"/>
        <v>1</v>
      </c>
      <c r="Q3641" s="13" t="s">
        <v>8315</v>
      </c>
      <c r="R3641" t="s">
        <v>8357</v>
      </c>
      <c r="S3641" s="19">
        <f t="shared" si="234"/>
        <v>42590.677152777775</v>
      </c>
      <c r="T3641" s="19">
        <f t="shared" si="235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32"/>
        <v>6</v>
      </c>
      <c r="P3642">
        <f t="shared" si="233"/>
        <v>18.329999999999998</v>
      </c>
      <c r="Q3642" s="13" t="s">
        <v>8315</v>
      </c>
      <c r="R3642" t="s">
        <v>8357</v>
      </c>
      <c r="S3642" s="19">
        <f t="shared" si="234"/>
        <v>42104.781597222223</v>
      </c>
      <c r="T3642" s="19">
        <f t="shared" si="235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32"/>
        <v>0</v>
      </c>
      <c r="P3643">
        <f t="shared" si="233"/>
        <v>0</v>
      </c>
      <c r="Q3643" s="13" t="s">
        <v>8315</v>
      </c>
      <c r="R3643" t="s">
        <v>8357</v>
      </c>
      <c r="S3643" s="19">
        <f t="shared" si="234"/>
        <v>41899.627071759263</v>
      </c>
      <c r="T3643" s="19">
        <f t="shared" si="235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32"/>
        <v>2</v>
      </c>
      <c r="P3644">
        <f t="shared" si="233"/>
        <v>7.5</v>
      </c>
      <c r="Q3644" s="13" t="s">
        <v>8315</v>
      </c>
      <c r="R3644" t="s">
        <v>8357</v>
      </c>
      <c r="S3644" s="19">
        <f t="shared" si="234"/>
        <v>42297.816284722227</v>
      </c>
      <c r="T3644" s="19">
        <f t="shared" si="235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32"/>
        <v>0</v>
      </c>
      <c r="P3645">
        <f t="shared" si="233"/>
        <v>0</v>
      </c>
      <c r="Q3645" s="13" t="s">
        <v>8315</v>
      </c>
      <c r="R3645" t="s">
        <v>8357</v>
      </c>
      <c r="S3645" s="19">
        <f t="shared" si="234"/>
        <v>42285.143969907411</v>
      </c>
      <c r="T3645" s="19">
        <f t="shared" si="235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32"/>
        <v>16</v>
      </c>
      <c r="P3646">
        <f t="shared" si="233"/>
        <v>68.42</v>
      </c>
      <c r="Q3646" s="13" t="s">
        <v>8315</v>
      </c>
      <c r="R3646" t="s">
        <v>8357</v>
      </c>
      <c r="S3646" s="19">
        <f t="shared" si="234"/>
        <v>42409.241747685184</v>
      </c>
      <c r="T3646" s="19">
        <f t="shared" si="235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32"/>
        <v>0</v>
      </c>
      <c r="P3647">
        <f t="shared" si="233"/>
        <v>1</v>
      </c>
      <c r="Q3647" s="13" t="s">
        <v>8315</v>
      </c>
      <c r="R3647" t="s">
        <v>8357</v>
      </c>
      <c r="S3647" s="19">
        <f t="shared" si="234"/>
        <v>42665.970347222217</v>
      </c>
      <c r="T3647" s="19">
        <f t="shared" si="235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32"/>
        <v>5</v>
      </c>
      <c r="P3648">
        <f t="shared" si="233"/>
        <v>60.13</v>
      </c>
      <c r="Q3648" s="13" t="s">
        <v>8315</v>
      </c>
      <c r="R3648" t="s">
        <v>8357</v>
      </c>
      <c r="S3648" s="19">
        <f t="shared" si="234"/>
        <v>42140.421319444446</v>
      </c>
      <c r="T3648" s="19">
        <f t="shared" si="235"/>
        <v>42171.979166666672</v>
      </c>
    </row>
    <row r="3649" spans="1:20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32"/>
        <v>6</v>
      </c>
      <c r="P3649">
        <f t="shared" si="233"/>
        <v>15</v>
      </c>
      <c r="Q3649" s="13" t="s">
        <v>8315</v>
      </c>
      <c r="R3649" t="s">
        <v>8357</v>
      </c>
      <c r="S3649" s="19">
        <f t="shared" si="234"/>
        <v>42598.749155092592</v>
      </c>
      <c r="T3649" s="19">
        <f t="shared" si="235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36">ROUND(E3650/D3650*100,0)</f>
        <v>100</v>
      </c>
      <c r="P3650">
        <f t="shared" ref="P3650:P3713" si="237">IFERROR(ROUND(E3650/L3650,2),0)</f>
        <v>550.04</v>
      </c>
      <c r="Q3650" s="13" t="s">
        <v>8315</v>
      </c>
      <c r="R3650" t="s">
        <v>8316</v>
      </c>
      <c r="S3650" s="19">
        <f t="shared" si="234"/>
        <v>41887.292187500003</v>
      </c>
      <c r="T3650" s="19">
        <f t="shared" si="235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36"/>
        <v>104</v>
      </c>
      <c r="P3651">
        <f t="shared" si="237"/>
        <v>97.5</v>
      </c>
      <c r="Q3651" s="13" t="s">
        <v>8315</v>
      </c>
      <c r="R3651" t="s">
        <v>8316</v>
      </c>
      <c r="S3651" s="19">
        <f t="shared" ref="S3651:S3714" si="238">(((J3651/60)/60)/24)+DATE(1970,1,1)</f>
        <v>41780.712893518517</v>
      </c>
      <c r="T3651" s="19">
        <f t="shared" ref="T3651:T3714" si="239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36"/>
        <v>100</v>
      </c>
      <c r="P3652">
        <f t="shared" si="237"/>
        <v>29.41</v>
      </c>
      <c r="Q3652" s="13" t="s">
        <v>8315</v>
      </c>
      <c r="R3652" t="s">
        <v>8316</v>
      </c>
      <c r="S3652" s="19">
        <f t="shared" si="238"/>
        <v>42381.478981481487</v>
      </c>
      <c r="T3652" s="19">
        <f t="shared" si="239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36"/>
        <v>104</v>
      </c>
      <c r="P3653">
        <f t="shared" si="237"/>
        <v>57.78</v>
      </c>
      <c r="Q3653" s="13" t="s">
        <v>8315</v>
      </c>
      <c r="R3653" t="s">
        <v>8316</v>
      </c>
      <c r="S3653" s="19">
        <f t="shared" si="238"/>
        <v>41828.646319444444</v>
      </c>
      <c r="T3653" s="19">
        <f t="shared" si="239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36"/>
        <v>251</v>
      </c>
      <c r="P3654">
        <f t="shared" si="237"/>
        <v>44.24</v>
      </c>
      <c r="Q3654" s="13" t="s">
        <v>8315</v>
      </c>
      <c r="R3654" t="s">
        <v>8316</v>
      </c>
      <c r="S3654" s="19">
        <f t="shared" si="238"/>
        <v>42596.644699074073</v>
      </c>
      <c r="T3654" s="19">
        <f t="shared" si="239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36"/>
        <v>101</v>
      </c>
      <c r="P3655">
        <f t="shared" si="237"/>
        <v>60.91</v>
      </c>
      <c r="Q3655" s="13" t="s">
        <v>8315</v>
      </c>
      <c r="R3655" t="s">
        <v>8316</v>
      </c>
      <c r="S3655" s="19">
        <f t="shared" si="238"/>
        <v>42191.363506944443</v>
      </c>
      <c r="T3655" s="19">
        <f t="shared" si="239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36"/>
        <v>174</v>
      </c>
      <c r="P3656">
        <f t="shared" si="237"/>
        <v>68.84</v>
      </c>
      <c r="Q3656" s="13" t="s">
        <v>8315</v>
      </c>
      <c r="R3656" t="s">
        <v>8316</v>
      </c>
      <c r="S3656" s="19">
        <f t="shared" si="238"/>
        <v>42440.416504629626</v>
      </c>
      <c r="T3656" s="19">
        <f t="shared" si="239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36"/>
        <v>116</v>
      </c>
      <c r="P3657">
        <f t="shared" si="237"/>
        <v>73.58</v>
      </c>
      <c r="Q3657" s="13" t="s">
        <v>8315</v>
      </c>
      <c r="R3657" t="s">
        <v>8316</v>
      </c>
      <c r="S3657" s="19">
        <f t="shared" si="238"/>
        <v>42173.803217592591</v>
      </c>
      <c r="T3657" s="19">
        <f t="shared" si="239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36"/>
        <v>106</v>
      </c>
      <c r="P3658">
        <f t="shared" si="237"/>
        <v>115.02</v>
      </c>
      <c r="Q3658" s="13" t="s">
        <v>8315</v>
      </c>
      <c r="R3658" t="s">
        <v>8316</v>
      </c>
      <c r="S3658" s="19">
        <f t="shared" si="238"/>
        <v>42737.910138888896</v>
      </c>
      <c r="T3658" s="19">
        <f t="shared" si="239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36"/>
        <v>111</v>
      </c>
      <c r="P3659">
        <f t="shared" si="237"/>
        <v>110.75</v>
      </c>
      <c r="Q3659" s="13" t="s">
        <v>8315</v>
      </c>
      <c r="R3659" t="s">
        <v>8316</v>
      </c>
      <c r="S3659" s="19">
        <f t="shared" si="238"/>
        <v>42499.629849537043</v>
      </c>
      <c r="T3659" s="19">
        <f t="shared" si="239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36"/>
        <v>101</v>
      </c>
      <c r="P3660">
        <f t="shared" si="237"/>
        <v>75.5</v>
      </c>
      <c r="Q3660" s="13" t="s">
        <v>8315</v>
      </c>
      <c r="R3660" t="s">
        <v>8316</v>
      </c>
      <c r="S3660" s="19">
        <f t="shared" si="238"/>
        <v>41775.858564814815</v>
      </c>
      <c r="T3660" s="19">
        <f t="shared" si="239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36"/>
        <v>102</v>
      </c>
      <c r="P3661">
        <f t="shared" si="237"/>
        <v>235.46</v>
      </c>
      <c r="Q3661" s="13" t="s">
        <v>8315</v>
      </c>
      <c r="R3661" t="s">
        <v>8316</v>
      </c>
      <c r="S3661" s="19">
        <f t="shared" si="238"/>
        <v>42055.277199074073</v>
      </c>
      <c r="T3661" s="19">
        <f t="shared" si="239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36"/>
        <v>100</v>
      </c>
      <c r="P3662">
        <f t="shared" si="237"/>
        <v>11.36</v>
      </c>
      <c r="Q3662" s="13" t="s">
        <v>8315</v>
      </c>
      <c r="R3662" t="s">
        <v>8316</v>
      </c>
      <c r="S3662" s="19">
        <f t="shared" si="238"/>
        <v>41971.881076388891</v>
      </c>
      <c r="T3662" s="19">
        <f t="shared" si="239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36"/>
        <v>111</v>
      </c>
      <c r="P3663">
        <f t="shared" si="237"/>
        <v>92.5</v>
      </c>
      <c r="Q3663" s="13" t="s">
        <v>8315</v>
      </c>
      <c r="R3663" t="s">
        <v>8316</v>
      </c>
      <c r="S3663" s="19">
        <f t="shared" si="238"/>
        <v>42447.896666666667</v>
      </c>
      <c r="T3663" s="19">
        <f t="shared" si="239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36"/>
        <v>101</v>
      </c>
      <c r="P3664">
        <f t="shared" si="237"/>
        <v>202.85</v>
      </c>
      <c r="Q3664" s="13" t="s">
        <v>8315</v>
      </c>
      <c r="R3664" t="s">
        <v>8316</v>
      </c>
      <c r="S3664" s="19">
        <f t="shared" si="238"/>
        <v>42064.220069444447</v>
      </c>
      <c r="T3664" s="19">
        <f t="shared" si="239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36"/>
        <v>104</v>
      </c>
      <c r="P3665">
        <f t="shared" si="237"/>
        <v>26</v>
      </c>
      <c r="Q3665" s="13" t="s">
        <v>8315</v>
      </c>
      <c r="R3665" t="s">
        <v>8316</v>
      </c>
      <c r="S3665" s="19">
        <f t="shared" si="238"/>
        <v>42665.451736111107</v>
      </c>
      <c r="T3665" s="19">
        <f t="shared" si="239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36"/>
        <v>109</v>
      </c>
      <c r="P3666">
        <f t="shared" si="237"/>
        <v>46.05</v>
      </c>
      <c r="Q3666" s="13" t="s">
        <v>8315</v>
      </c>
      <c r="R3666" t="s">
        <v>8316</v>
      </c>
      <c r="S3666" s="19">
        <f t="shared" si="238"/>
        <v>42523.248715277776</v>
      </c>
      <c r="T3666" s="19">
        <f t="shared" si="239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36"/>
        <v>115</v>
      </c>
      <c r="P3667">
        <f t="shared" si="237"/>
        <v>51</v>
      </c>
      <c r="Q3667" s="13" t="s">
        <v>8315</v>
      </c>
      <c r="R3667" t="s">
        <v>8316</v>
      </c>
      <c r="S3667" s="19">
        <f t="shared" si="238"/>
        <v>42294.808124999996</v>
      </c>
      <c r="T3667" s="19">
        <f t="shared" si="239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36"/>
        <v>100</v>
      </c>
      <c r="P3668">
        <f t="shared" si="237"/>
        <v>31.58</v>
      </c>
      <c r="Q3668" s="13" t="s">
        <v>8315</v>
      </c>
      <c r="R3668" t="s">
        <v>8316</v>
      </c>
      <c r="S3668" s="19">
        <f t="shared" si="238"/>
        <v>41822.90488425926</v>
      </c>
      <c r="T3668" s="19">
        <f t="shared" si="239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36"/>
        <v>103</v>
      </c>
      <c r="P3669">
        <f t="shared" si="237"/>
        <v>53.36</v>
      </c>
      <c r="Q3669" s="13" t="s">
        <v>8315</v>
      </c>
      <c r="R3669" t="s">
        <v>8316</v>
      </c>
      <c r="S3669" s="19">
        <f t="shared" si="238"/>
        <v>42173.970127314817</v>
      </c>
      <c r="T3669" s="19">
        <f t="shared" si="239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36"/>
        <v>104</v>
      </c>
      <c r="P3670">
        <f t="shared" si="237"/>
        <v>36.96</v>
      </c>
      <c r="Q3670" s="13" t="s">
        <v>8315</v>
      </c>
      <c r="R3670" t="s">
        <v>8316</v>
      </c>
      <c r="S3670" s="19">
        <f t="shared" si="238"/>
        <v>42185.556157407409</v>
      </c>
      <c r="T3670" s="19">
        <f t="shared" si="239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36"/>
        <v>138</v>
      </c>
      <c r="P3671">
        <f t="shared" si="237"/>
        <v>81.290000000000006</v>
      </c>
      <c r="Q3671" s="13" t="s">
        <v>8315</v>
      </c>
      <c r="R3671" t="s">
        <v>8316</v>
      </c>
      <c r="S3671" s="19">
        <f t="shared" si="238"/>
        <v>42136.675196759257</v>
      </c>
      <c r="T3671" s="19">
        <f t="shared" si="239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36"/>
        <v>110</v>
      </c>
      <c r="P3672">
        <f t="shared" si="237"/>
        <v>20.079999999999998</v>
      </c>
      <c r="Q3672" s="13" t="s">
        <v>8315</v>
      </c>
      <c r="R3672" t="s">
        <v>8316</v>
      </c>
      <c r="S3672" s="19">
        <f t="shared" si="238"/>
        <v>42142.514016203699</v>
      </c>
      <c r="T3672" s="19">
        <f t="shared" si="239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36"/>
        <v>101</v>
      </c>
      <c r="P3673">
        <f t="shared" si="237"/>
        <v>88.25</v>
      </c>
      <c r="Q3673" s="13" t="s">
        <v>8315</v>
      </c>
      <c r="R3673" t="s">
        <v>8316</v>
      </c>
      <c r="S3673" s="19">
        <f t="shared" si="238"/>
        <v>41820.62809027778</v>
      </c>
      <c r="T3673" s="19">
        <f t="shared" si="239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36"/>
        <v>102</v>
      </c>
      <c r="P3674">
        <f t="shared" si="237"/>
        <v>53.44</v>
      </c>
      <c r="Q3674" s="13" t="s">
        <v>8315</v>
      </c>
      <c r="R3674" t="s">
        <v>8316</v>
      </c>
      <c r="S3674" s="19">
        <f t="shared" si="238"/>
        <v>41878.946574074071</v>
      </c>
      <c r="T3674" s="19">
        <f t="shared" si="239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36"/>
        <v>114</v>
      </c>
      <c r="P3675">
        <f t="shared" si="237"/>
        <v>39.869999999999997</v>
      </c>
      <c r="Q3675" s="13" t="s">
        <v>8315</v>
      </c>
      <c r="R3675" t="s">
        <v>8316</v>
      </c>
      <c r="S3675" s="19">
        <f t="shared" si="238"/>
        <v>41914.295104166667</v>
      </c>
      <c r="T3675" s="19">
        <f t="shared" si="239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36"/>
        <v>100</v>
      </c>
      <c r="P3676">
        <f t="shared" si="237"/>
        <v>145.16</v>
      </c>
      <c r="Q3676" s="13" t="s">
        <v>8315</v>
      </c>
      <c r="R3676" t="s">
        <v>8316</v>
      </c>
      <c r="S3676" s="19">
        <f t="shared" si="238"/>
        <v>42556.873020833329</v>
      </c>
      <c r="T3676" s="19">
        <f t="shared" si="239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36"/>
        <v>140</v>
      </c>
      <c r="P3677">
        <f t="shared" si="237"/>
        <v>23.33</v>
      </c>
      <c r="Q3677" s="13" t="s">
        <v>8315</v>
      </c>
      <c r="R3677" t="s">
        <v>8316</v>
      </c>
      <c r="S3677" s="19">
        <f t="shared" si="238"/>
        <v>42493.597013888888</v>
      </c>
      <c r="T3677" s="19">
        <f t="shared" si="239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36"/>
        <v>129</v>
      </c>
      <c r="P3678">
        <f t="shared" si="237"/>
        <v>64.38</v>
      </c>
      <c r="Q3678" s="13" t="s">
        <v>8315</v>
      </c>
      <c r="R3678" t="s">
        <v>8316</v>
      </c>
      <c r="S3678" s="19">
        <f t="shared" si="238"/>
        <v>41876.815787037034</v>
      </c>
      <c r="T3678" s="19">
        <f t="shared" si="239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36"/>
        <v>103</v>
      </c>
      <c r="P3679">
        <f t="shared" si="237"/>
        <v>62.05</v>
      </c>
      <c r="Q3679" s="13" t="s">
        <v>8315</v>
      </c>
      <c r="R3679" t="s">
        <v>8316</v>
      </c>
      <c r="S3679" s="19">
        <f t="shared" si="238"/>
        <v>41802.574282407404</v>
      </c>
      <c r="T3679" s="19">
        <f t="shared" si="239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36"/>
        <v>103</v>
      </c>
      <c r="P3680">
        <f t="shared" si="237"/>
        <v>66.13</v>
      </c>
      <c r="Q3680" s="13" t="s">
        <v>8315</v>
      </c>
      <c r="R3680" t="s">
        <v>8316</v>
      </c>
      <c r="S3680" s="19">
        <f t="shared" si="238"/>
        <v>42120.531226851846</v>
      </c>
      <c r="T3680" s="19">
        <f t="shared" si="239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36"/>
        <v>110</v>
      </c>
      <c r="P3681">
        <f t="shared" si="237"/>
        <v>73.400000000000006</v>
      </c>
      <c r="Q3681" s="13" t="s">
        <v>8315</v>
      </c>
      <c r="R3681" t="s">
        <v>8316</v>
      </c>
      <c r="S3681" s="19">
        <f t="shared" si="238"/>
        <v>41786.761354166665</v>
      </c>
      <c r="T3681" s="19">
        <f t="shared" si="239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36"/>
        <v>113</v>
      </c>
      <c r="P3682">
        <f t="shared" si="237"/>
        <v>99.5</v>
      </c>
      <c r="Q3682" s="13" t="s">
        <v>8315</v>
      </c>
      <c r="R3682" t="s">
        <v>8316</v>
      </c>
      <c r="S3682" s="19">
        <f t="shared" si="238"/>
        <v>42627.454097222217</v>
      </c>
      <c r="T3682" s="19">
        <f t="shared" si="239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36"/>
        <v>112</v>
      </c>
      <c r="P3683">
        <f t="shared" si="237"/>
        <v>62.17</v>
      </c>
      <c r="Q3683" s="13" t="s">
        <v>8315</v>
      </c>
      <c r="R3683" t="s">
        <v>8316</v>
      </c>
      <c r="S3683" s="19">
        <f t="shared" si="238"/>
        <v>42374.651504629626</v>
      </c>
      <c r="T3683" s="19">
        <f t="shared" si="239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36"/>
        <v>139</v>
      </c>
      <c r="P3684">
        <f t="shared" si="237"/>
        <v>62.33</v>
      </c>
      <c r="Q3684" s="13" t="s">
        <v>8315</v>
      </c>
      <c r="R3684" t="s">
        <v>8316</v>
      </c>
      <c r="S3684" s="19">
        <f t="shared" si="238"/>
        <v>41772.685393518521</v>
      </c>
      <c r="T3684" s="19">
        <f t="shared" si="239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36"/>
        <v>111</v>
      </c>
      <c r="P3685">
        <f t="shared" si="237"/>
        <v>58.79</v>
      </c>
      <c r="Q3685" s="13" t="s">
        <v>8315</v>
      </c>
      <c r="R3685" t="s">
        <v>8316</v>
      </c>
      <c r="S3685" s="19">
        <f t="shared" si="238"/>
        <v>42633.116851851853</v>
      </c>
      <c r="T3685" s="19">
        <f t="shared" si="239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36"/>
        <v>139</v>
      </c>
      <c r="P3686">
        <f t="shared" si="237"/>
        <v>45.35</v>
      </c>
      <c r="Q3686" s="13" t="s">
        <v>8315</v>
      </c>
      <c r="R3686" t="s">
        <v>8316</v>
      </c>
      <c r="S3686" s="19">
        <f t="shared" si="238"/>
        <v>42219.180393518516</v>
      </c>
      <c r="T3686" s="19">
        <f t="shared" si="239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36"/>
        <v>106</v>
      </c>
      <c r="P3687">
        <f t="shared" si="237"/>
        <v>41.94</v>
      </c>
      <c r="Q3687" s="13" t="s">
        <v>8315</v>
      </c>
      <c r="R3687" t="s">
        <v>8316</v>
      </c>
      <c r="S3687" s="19">
        <f t="shared" si="238"/>
        <v>41753.593275462961</v>
      </c>
      <c r="T3687" s="19">
        <f t="shared" si="239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36"/>
        <v>101</v>
      </c>
      <c r="P3688">
        <f t="shared" si="237"/>
        <v>59.17</v>
      </c>
      <c r="Q3688" s="13" t="s">
        <v>8315</v>
      </c>
      <c r="R3688" t="s">
        <v>8316</v>
      </c>
      <c r="S3688" s="19">
        <f t="shared" si="238"/>
        <v>42230.662731481483</v>
      </c>
      <c r="T3688" s="19">
        <f t="shared" si="239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36"/>
        <v>100</v>
      </c>
      <c r="P3689">
        <f t="shared" si="237"/>
        <v>200.49</v>
      </c>
      <c r="Q3689" s="13" t="s">
        <v>8315</v>
      </c>
      <c r="R3689" t="s">
        <v>8316</v>
      </c>
      <c r="S3689" s="19">
        <f t="shared" si="238"/>
        <v>41787.218229166669</v>
      </c>
      <c r="T3689" s="19">
        <f t="shared" si="239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36"/>
        <v>109</v>
      </c>
      <c r="P3690">
        <f t="shared" si="237"/>
        <v>83.97</v>
      </c>
      <c r="Q3690" s="13" t="s">
        <v>8315</v>
      </c>
      <c r="R3690" t="s">
        <v>8316</v>
      </c>
      <c r="S3690" s="19">
        <f t="shared" si="238"/>
        <v>41829.787083333329</v>
      </c>
      <c r="T3690" s="19">
        <f t="shared" si="239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36"/>
        <v>118</v>
      </c>
      <c r="P3691">
        <f t="shared" si="237"/>
        <v>57.26</v>
      </c>
      <c r="Q3691" s="13" t="s">
        <v>8315</v>
      </c>
      <c r="R3691" t="s">
        <v>8316</v>
      </c>
      <c r="S3691" s="19">
        <f t="shared" si="238"/>
        <v>42147.826840277776</v>
      </c>
      <c r="T3691" s="19">
        <f t="shared" si="239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36"/>
        <v>120</v>
      </c>
      <c r="P3692">
        <f t="shared" si="237"/>
        <v>58.06</v>
      </c>
      <c r="Q3692" s="13" t="s">
        <v>8315</v>
      </c>
      <c r="R3692" t="s">
        <v>8316</v>
      </c>
      <c r="S3692" s="19">
        <f t="shared" si="238"/>
        <v>41940.598182870373</v>
      </c>
      <c r="T3692" s="19">
        <f t="shared" si="239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36"/>
        <v>128</v>
      </c>
      <c r="P3693">
        <f t="shared" si="237"/>
        <v>186.8</v>
      </c>
      <c r="Q3693" s="13" t="s">
        <v>8315</v>
      </c>
      <c r="R3693" t="s">
        <v>8316</v>
      </c>
      <c r="S3693" s="19">
        <f t="shared" si="238"/>
        <v>42020.700567129628</v>
      </c>
      <c r="T3693" s="19">
        <f t="shared" si="239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36"/>
        <v>126</v>
      </c>
      <c r="P3694">
        <f t="shared" si="237"/>
        <v>74.12</v>
      </c>
      <c r="Q3694" s="13" t="s">
        <v>8315</v>
      </c>
      <c r="R3694" t="s">
        <v>8316</v>
      </c>
      <c r="S3694" s="19">
        <f t="shared" si="238"/>
        <v>41891.96503472222</v>
      </c>
      <c r="T3694" s="19">
        <f t="shared" si="239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36"/>
        <v>129</v>
      </c>
      <c r="P3695">
        <f t="shared" si="237"/>
        <v>30.71</v>
      </c>
      <c r="Q3695" s="13" t="s">
        <v>8315</v>
      </c>
      <c r="R3695" t="s">
        <v>8316</v>
      </c>
      <c r="S3695" s="19">
        <f t="shared" si="238"/>
        <v>42309.191307870366</v>
      </c>
      <c r="T3695" s="19">
        <f t="shared" si="239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36"/>
        <v>107</v>
      </c>
      <c r="P3696">
        <f t="shared" si="237"/>
        <v>62.67</v>
      </c>
      <c r="Q3696" s="13" t="s">
        <v>8315</v>
      </c>
      <c r="R3696" t="s">
        <v>8316</v>
      </c>
      <c r="S3696" s="19">
        <f t="shared" si="238"/>
        <v>42490.133877314816</v>
      </c>
      <c r="T3696" s="19">
        <f t="shared" si="239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36"/>
        <v>100</v>
      </c>
      <c r="P3697">
        <f t="shared" si="237"/>
        <v>121.36</v>
      </c>
      <c r="Q3697" s="13" t="s">
        <v>8315</v>
      </c>
      <c r="R3697" t="s">
        <v>8316</v>
      </c>
      <c r="S3697" s="19">
        <f t="shared" si="238"/>
        <v>41995.870486111111</v>
      </c>
      <c r="T3697" s="19">
        <f t="shared" si="239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36"/>
        <v>155</v>
      </c>
      <c r="P3698">
        <f t="shared" si="237"/>
        <v>39.74</v>
      </c>
      <c r="Q3698" s="13" t="s">
        <v>8315</v>
      </c>
      <c r="R3698" t="s">
        <v>8316</v>
      </c>
      <c r="S3698" s="19">
        <f t="shared" si="238"/>
        <v>41988.617083333331</v>
      </c>
      <c r="T3698" s="19">
        <f t="shared" si="239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36"/>
        <v>108</v>
      </c>
      <c r="P3699">
        <f t="shared" si="237"/>
        <v>72</v>
      </c>
      <c r="Q3699" s="13" t="s">
        <v>8315</v>
      </c>
      <c r="R3699" t="s">
        <v>8316</v>
      </c>
      <c r="S3699" s="19">
        <f t="shared" si="238"/>
        <v>42479.465833333335</v>
      </c>
      <c r="T3699" s="19">
        <f t="shared" si="239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36"/>
        <v>111</v>
      </c>
      <c r="P3700">
        <f t="shared" si="237"/>
        <v>40.630000000000003</v>
      </c>
      <c r="Q3700" s="13" t="s">
        <v>8315</v>
      </c>
      <c r="R3700" t="s">
        <v>8316</v>
      </c>
      <c r="S3700" s="19">
        <f t="shared" si="238"/>
        <v>42401.806562500002</v>
      </c>
      <c r="T3700" s="19">
        <f t="shared" si="239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36"/>
        <v>101</v>
      </c>
      <c r="P3701">
        <f t="shared" si="237"/>
        <v>63</v>
      </c>
      <c r="Q3701" s="13" t="s">
        <v>8315</v>
      </c>
      <c r="R3701" t="s">
        <v>8316</v>
      </c>
      <c r="S3701" s="19">
        <f t="shared" si="238"/>
        <v>41897.602037037039</v>
      </c>
      <c r="T3701" s="19">
        <f t="shared" si="239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36"/>
        <v>121</v>
      </c>
      <c r="P3702">
        <f t="shared" si="237"/>
        <v>33.67</v>
      </c>
      <c r="Q3702" s="13" t="s">
        <v>8315</v>
      </c>
      <c r="R3702" t="s">
        <v>8316</v>
      </c>
      <c r="S3702" s="19">
        <f t="shared" si="238"/>
        <v>41882.585648148146</v>
      </c>
      <c r="T3702" s="19">
        <f t="shared" si="239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36"/>
        <v>100</v>
      </c>
      <c r="P3703">
        <f t="shared" si="237"/>
        <v>38.590000000000003</v>
      </c>
      <c r="Q3703" s="13" t="s">
        <v>8315</v>
      </c>
      <c r="R3703" t="s">
        <v>8316</v>
      </c>
      <c r="S3703" s="19">
        <f t="shared" si="238"/>
        <v>42129.541585648149</v>
      </c>
      <c r="T3703" s="19">
        <f t="shared" si="239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36"/>
        <v>109</v>
      </c>
      <c r="P3704">
        <f t="shared" si="237"/>
        <v>155.94999999999999</v>
      </c>
      <c r="Q3704" s="13" t="s">
        <v>8315</v>
      </c>
      <c r="R3704" t="s">
        <v>8316</v>
      </c>
      <c r="S3704" s="19">
        <f t="shared" si="238"/>
        <v>42524.53800925926</v>
      </c>
      <c r="T3704" s="19">
        <f t="shared" si="239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36"/>
        <v>123</v>
      </c>
      <c r="P3705">
        <f t="shared" si="237"/>
        <v>43.2</v>
      </c>
      <c r="Q3705" s="13" t="s">
        <v>8315</v>
      </c>
      <c r="R3705" t="s">
        <v>8316</v>
      </c>
      <c r="S3705" s="19">
        <f t="shared" si="238"/>
        <v>42556.504490740743</v>
      </c>
      <c r="T3705" s="19">
        <f t="shared" si="239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36"/>
        <v>136</v>
      </c>
      <c r="P3706">
        <f t="shared" si="237"/>
        <v>15.15</v>
      </c>
      <c r="Q3706" s="13" t="s">
        <v>8315</v>
      </c>
      <c r="R3706" t="s">
        <v>8316</v>
      </c>
      <c r="S3706" s="19">
        <f t="shared" si="238"/>
        <v>42461.689745370371</v>
      </c>
      <c r="T3706" s="19">
        <f t="shared" si="239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36"/>
        <v>103</v>
      </c>
      <c r="P3707">
        <f t="shared" si="237"/>
        <v>83.57</v>
      </c>
      <c r="Q3707" s="13" t="s">
        <v>8315</v>
      </c>
      <c r="R3707" t="s">
        <v>8316</v>
      </c>
      <c r="S3707" s="19">
        <f t="shared" si="238"/>
        <v>41792.542986111112</v>
      </c>
      <c r="T3707" s="19">
        <f t="shared" si="239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36"/>
        <v>121</v>
      </c>
      <c r="P3708">
        <f t="shared" si="237"/>
        <v>140</v>
      </c>
      <c r="Q3708" s="13" t="s">
        <v>8315</v>
      </c>
      <c r="R3708" t="s">
        <v>8316</v>
      </c>
      <c r="S3708" s="19">
        <f t="shared" si="238"/>
        <v>41879.913761574076</v>
      </c>
      <c r="T3708" s="19">
        <f t="shared" si="239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36"/>
        <v>186</v>
      </c>
      <c r="P3709">
        <f t="shared" si="237"/>
        <v>80.87</v>
      </c>
      <c r="Q3709" s="13" t="s">
        <v>8315</v>
      </c>
      <c r="R3709" t="s">
        <v>8316</v>
      </c>
      <c r="S3709" s="19">
        <f t="shared" si="238"/>
        <v>42552.048356481479</v>
      </c>
      <c r="T3709" s="19">
        <f t="shared" si="239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36"/>
        <v>300</v>
      </c>
      <c r="P3710">
        <f t="shared" si="237"/>
        <v>53.85</v>
      </c>
      <c r="Q3710" s="13" t="s">
        <v>8315</v>
      </c>
      <c r="R3710" t="s">
        <v>8316</v>
      </c>
      <c r="S3710" s="19">
        <f t="shared" si="238"/>
        <v>41810.142199074071</v>
      </c>
      <c r="T3710" s="19">
        <f t="shared" si="239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36"/>
        <v>108</v>
      </c>
      <c r="P3711">
        <f t="shared" si="237"/>
        <v>30.93</v>
      </c>
      <c r="Q3711" s="13" t="s">
        <v>8315</v>
      </c>
      <c r="R3711" t="s">
        <v>8316</v>
      </c>
      <c r="S3711" s="19">
        <f t="shared" si="238"/>
        <v>41785.707708333335</v>
      </c>
      <c r="T3711" s="19">
        <f t="shared" si="239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36"/>
        <v>141</v>
      </c>
      <c r="P3712">
        <f t="shared" si="237"/>
        <v>67.959999999999994</v>
      </c>
      <c r="Q3712" s="13" t="s">
        <v>8315</v>
      </c>
      <c r="R3712" t="s">
        <v>8316</v>
      </c>
      <c r="S3712" s="19">
        <f t="shared" si="238"/>
        <v>42072.576249999998</v>
      </c>
      <c r="T3712" s="19">
        <f t="shared" si="239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36"/>
        <v>114</v>
      </c>
      <c r="P3713">
        <f t="shared" si="237"/>
        <v>27.14</v>
      </c>
      <c r="Q3713" s="13" t="s">
        <v>8315</v>
      </c>
      <c r="R3713" t="s">
        <v>8316</v>
      </c>
      <c r="S3713" s="19">
        <f t="shared" si="238"/>
        <v>41779.724224537036</v>
      </c>
      <c r="T3713" s="19">
        <f t="shared" si="239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40">ROUND(E3714/D3714*100,0)</f>
        <v>154</v>
      </c>
      <c r="P3714">
        <f t="shared" ref="P3714:P3777" si="241">IFERROR(ROUND(E3714/L3714,2),0)</f>
        <v>110.87</v>
      </c>
      <c r="Q3714" s="13" t="s">
        <v>8315</v>
      </c>
      <c r="R3714" t="s">
        <v>8316</v>
      </c>
      <c r="S3714" s="19">
        <f t="shared" si="238"/>
        <v>42134.172071759262</v>
      </c>
      <c r="T3714" s="19">
        <f t="shared" si="239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40"/>
        <v>102</v>
      </c>
      <c r="P3715">
        <f t="shared" si="241"/>
        <v>106.84</v>
      </c>
      <c r="Q3715" s="13" t="s">
        <v>8315</v>
      </c>
      <c r="R3715" t="s">
        <v>8316</v>
      </c>
      <c r="S3715" s="19">
        <f t="shared" ref="S3715:S3778" si="242">(((J3715/60)/60)/24)+DATE(1970,1,1)</f>
        <v>42505.738032407404</v>
      </c>
      <c r="T3715" s="19">
        <f t="shared" ref="T3715:T3778" si="243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40"/>
        <v>102</v>
      </c>
      <c r="P3716">
        <f t="shared" si="241"/>
        <v>105.52</v>
      </c>
      <c r="Q3716" s="13" t="s">
        <v>8315</v>
      </c>
      <c r="R3716" t="s">
        <v>8316</v>
      </c>
      <c r="S3716" s="19">
        <f t="shared" si="242"/>
        <v>42118.556331018524</v>
      </c>
      <c r="T3716" s="19">
        <f t="shared" si="243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40"/>
        <v>103</v>
      </c>
      <c r="P3717">
        <f t="shared" si="241"/>
        <v>132.96</v>
      </c>
      <c r="Q3717" s="13" t="s">
        <v>8315</v>
      </c>
      <c r="R3717" t="s">
        <v>8316</v>
      </c>
      <c r="S3717" s="19">
        <f t="shared" si="242"/>
        <v>42036.995590277773</v>
      </c>
      <c r="T3717" s="19">
        <f t="shared" si="243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40"/>
        <v>156</v>
      </c>
      <c r="P3718">
        <f t="shared" si="241"/>
        <v>51.92</v>
      </c>
      <c r="Q3718" s="13" t="s">
        <v>8315</v>
      </c>
      <c r="R3718" t="s">
        <v>8316</v>
      </c>
      <c r="S3718" s="19">
        <f t="shared" si="242"/>
        <v>42360.887835648144</v>
      </c>
      <c r="T3718" s="19">
        <f t="shared" si="243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40"/>
        <v>101</v>
      </c>
      <c r="P3719">
        <f t="shared" si="241"/>
        <v>310</v>
      </c>
      <c r="Q3719" s="13" t="s">
        <v>8315</v>
      </c>
      <c r="R3719" t="s">
        <v>8316</v>
      </c>
      <c r="S3719" s="19">
        <f t="shared" si="242"/>
        <v>42102.866307870368</v>
      </c>
      <c r="T3719" s="19">
        <f t="shared" si="243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40"/>
        <v>239</v>
      </c>
      <c r="P3720">
        <f t="shared" si="241"/>
        <v>26.02</v>
      </c>
      <c r="Q3720" s="13" t="s">
        <v>8315</v>
      </c>
      <c r="R3720" t="s">
        <v>8316</v>
      </c>
      <c r="S3720" s="19">
        <f t="shared" si="242"/>
        <v>42032.716145833328</v>
      </c>
      <c r="T3720" s="19">
        <f t="shared" si="243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40"/>
        <v>210</v>
      </c>
      <c r="P3721">
        <f t="shared" si="241"/>
        <v>105</v>
      </c>
      <c r="Q3721" s="13" t="s">
        <v>8315</v>
      </c>
      <c r="R3721" t="s">
        <v>8316</v>
      </c>
      <c r="S3721" s="19">
        <f t="shared" si="242"/>
        <v>42147.729930555557</v>
      </c>
      <c r="T3721" s="19">
        <f t="shared" si="243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40"/>
        <v>105</v>
      </c>
      <c r="P3722">
        <f t="shared" si="241"/>
        <v>86.23</v>
      </c>
      <c r="Q3722" s="13" t="s">
        <v>8315</v>
      </c>
      <c r="R3722" t="s">
        <v>8316</v>
      </c>
      <c r="S3722" s="19">
        <f t="shared" si="242"/>
        <v>42165.993125000001</v>
      </c>
      <c r="T3722" s="19">
        <f t="shared" si="243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40"/>
        <v>101</v>
      </c>
      <c r="P3723">
        <f t="shared" si="241"/>
        <v>114.55</v>
      </c>
      <c r="Q3723" s="13" t="s">
        <v>8315</v>
      </c>
      <c r="R3723" t="s">
        <v>8316</v>
      </c>
      <c r="S3723" s="19">
        <f t="shared" si="242"/>
        <v>41927.936157407406</v>
      </c>
      <c r="T3723" s="19">
        <f t="shared" si="243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40"/>
        <v>111</v>
      </c>
      <c r="P3724">
        <f t="shared" si="241"/>
        <v>47.66</v>
      </c>
      <c r="Q3724" s="13" t="s">
        <v>8315</v>
      </c>
      <c r="R3724" t="s">
        <v>8316</v>
      </c>
      <c r="S3724" s="19">
        <f t="shared" si="242"/>
        <v>42381.671840277777</v>
      </c>
      <c r="T3724" s="19">
        <f t="shared" si="243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40"/>
        <v>102</v>
      </c>
      <c r="P3725">
        <f t="shared" si="241"/>
        <v>72.89</v>
      </c>
      <c r="Q3725" s="13" t="s">
        <v>8315</v>
      </c>
      <c r="R3725" t="s">
        <v>8316</v>
      </c>
      <c r="S3725" s="19">
        <f t="shared" si="242"/>
        <v>41943.753032407411</v>
      </c>
      <c r="T3725" s="19">
        <f t="shared" si="243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40"/>
        <v>103</v>
      </c>
      <c r="P3726">
        <f t="shared" si="241"/>
        <v>49.55</v>
      </c>
      <c r="Q3726" s="13" t="s">
        <v>8315</v>
      </c>
      <c r="R3726" t="s">
        <v>8316</v>
      </c>
      <c r="S3726" s="19">
        <f t="shared" si="242"/>
        <v>42465.491435185191</v>
      </c>
      <c r="T3726" s="19">
        <f t="shared" si="243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40"/>
        <v>127</v>
      </c>
      <c r="P3727">
        <f t="shared" si="241"/>
        <v>25.4</v>
      </c>
      <c r="Q3727" s="13" t="s">
        <v>8315</v>
      </c>
      <c r="R3727" t="s">
        <v>8316</v>
      </c>
      <c r="S3727" s="19">
        <f t="shared" si="242"/>
        <v>42401.945219907408</v>
      </c>
      <c r="T3727" s="19">
        <f t="shared" si="243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40"/>
        <v>339</v>
      </c>
      <c r="P3728">
        <f t="shared" si="241"/>
        <v>62.59</v>
      </c>
      <c r="Q3728" s="13" t="s">
        <v>8315</v>
      </c>
      <c r="R3728" t="s">
        <v>8316</v>
      </c>
      <c r="S3728" s="19">
        <f t="shared" si="242"/>
        <v>42462.140868055561</v>
      </c>
      <c r="T3728" s="19">
        <f t="shared" si="243"/>
        <v>42489.875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40"/>
        <v>101</v>
      </c>
      <c r="P3729">
        <f t="shared" si="241"/>
        <v>61.06</v>
      </c>
      <c r="Q3729" s="13" t="s">
        <v>8315</v>
      </c>
      <c r="R3729" t="s">
        <v>8316</v>
      </c>
      <c r="S3729" s="19">
        <f t="shared" si="242"/>
        <v>42632.348310185189</v>
      </c>
      <c r="T3729" s="19">
        <f t="shared" si="243"/>
        <v>42663.204861111109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40"/>
        <v>9</v>
      </c>
      <c r="P3730">
        <f t="shared" si="241"/>
        <v>60.06</v>
      </c>
      <c r="Q3730" s="13" t="s">
        <v>8315</v>
      </c>
      <c r="R3730" t="s">
        <v>8316</v>
      </c>
      <c r="S3730" s="19">
        <f t="shared" si="242"/>
        <v>42205.171018518522</v>
      </c>
      <c r="T3730" s="19">
        <f t="shared" si="243"/>
        <v>42235.171018518522</v>
      </c>
      <c r="U3730">
        <f t="shared" ref="U3730:U3733" si="244">YEAR(S3730)</f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40"/>
        <v>7</v>
      </c>
      <c r="P3731">
        <f t="shared" si="241"/>
        <v>72.400000000000006</v>
      </c>
      <c r="Q3731" s="13" t="s">
        <v>8315</v>
      </c>
      <c r="R3731" t="s">
        <v>8316</v>
      </c>
      <c r="S3731" s="19">
        <f t="shared" si="242"/>
        <v>42041.205000000002</v>
      </c>
      <c r="T3731" s="19">
        <f t="shared" si="243"/>
        <v>42086.16333333333</v>
      </c>
      <c r="U3731">
        <f t="shared" si="24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40"/>
        <v>10</v>
      </c>
      <c r="P3732">
        <f t="shared" si="241"/>
        <v>100</v>
      </c>
      <c r="Q3732" s="13" t="s">
        <v>8315</v>
      </c>
      <c r="R3732" t="s">
        <v>8316</v>
      </c>
      <c r="S3732" s="19">
        <f t="shared" si="242"/>
        <v>42203.677766203706</v>
      </c>
      <c r="T3732" s="19">
        <f t="shared" si="243"/>
        <v>42233.677766203706</v>
      </c>
      <c r="U3732">
        <f t="shared" si="24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40"/>
        <v>11</v>
      </c>
      <c r="P3733">
        <f t="shared" si="241"/>
        <v>51.67</v>
      </c>
      <c r="Q3733" s="13" t="s">
        <v>8315</v>
      </c>
      <c r="R3733" t="s">
        <v>8316</v>
      </c>
      <c r="S3733" s="19">
        <f t="shared" si="242"/>
        <v>41983.752847222218</v>
      </c>
      <c r="T3733" s="19">
        <f t="shared" si="243"/>
        <v>42014.140972222223</v>
      </c>
      <c r="U3733">
        <f t="shared" si="244"/>
        <v>2014</v>
      </c>
    </row>
    <row r="3734" spans="1:21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40"/>
        <v>15</v>
      </c>
      <c r="P3734">
        <f t="shared" si="241"/>
        <v>32.75</v>
      </c>
      <c r="Q3734" s="13" t="s">
        <v>8315</v>
      </c>
      <c r="R3734" t="s">
        <v>8316</v>
      </c>
      <c r="S3734" s="19">
        <f t="shared" si="242"/>
        <v>41968.677465277782</v>
      </c>
      <c r="T3734" s="19">
        <f t="shared" si="243"/>
        <v>42028.5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40"/>
        <v>0</v>
      </c>
      <c r="P3735">
        <f t="shared" si="241"/>
        <v>0</v>
      </c>
      <c r="Q3735" s="13" t="s">
        <v>8315</v>
      </c>
      <c r="R3735" t="s">
        <v>8316</v>
      </c>
      <c r="S3735" s="19">
        <f t="shared" si="242"/>
        <v>42103.024398148147</v>
      </c>
      <c r="T3735" s="19">
        <f t="shared" si="243"/>
        <v>42112.9375</v>
      </c>
      <c r="U3735">
        <f t="shared" ref="U3735:U3736" si="245">YEAR(S3735)</f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40"/>
        <v>28</v>
      </c>
      <c r="P3736">
        <f t="shared" si="241"/>
        <v>61</v>
      </c>
      <c r="Q3736" s="13" t="s">
        <v>8315</v>
      </c>
      <c r="R3736" t="s">
        <v>8316</v>
      </c>
      <c r="S3736" s="19">
        <f t="shared" si="242"/>
        <v>42089.901574074072</v>
      </c>
      <c r="T3736" s="19">
        <f t="shared" si="243"/>
        <v>42149.901574074072</v>
      </c>
      <c r="U3736">
        <f t="shared" si="245"/>
        <v>2015</v>
      </c>
    </row>
    <row r="3737" spans="1:21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40"/>
        <v>13</v>
      </c>
      <c r="P3737">
        <f t="shared" si="241"/>
        <v>10</v>
      </c>
      <c r="Q3737" s="13" t="s">
        <v>8315</v>
      </c>
      <c r="R3737" t="s">
        <v>8316</v>
      </c>
      <c r="S3737" s="19">
        <f t="shared" si="242"/>
        <v>42122.693159722221</v>
      </c>
      <c r="T3737" s="19">
        <f t="shared" si="243"/>
        <v>42152.693159722221</v>
      </c>
    </row>
    <row r="3738" spans="1:21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40"/>
        <v>1</v>
      </c>
      <c r="P3738">
        <f t="shared" si="241"/>
        <v>10</v>
      </c>
      <c r="Q3738" s="13" t="s">
        <v>8315</v>
      </c>
      <c r="R3738" t="s">
        <v>8316</v>
      </c>
      <c r="S3738" s="19">
        <f t="shared" si="242"/>
        <v>42048.711724537032</v>
      </c>
      <c r="T3738" s="19">
        <f t="shared" si="243"/>
        <v>42086.75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40"/>
        <v>21</v>
      </c>
      <c r="P3739">
        <f t="shared" si="241"/>
        <v>37.5</v>
      </c>
      <c r="Q3739" s="13" t="s">
        <v>8315</v>
      </c>
      <c r="R3739" t="s">
        <v>8316</v>
      </c>
      <c r="S3739" s="19">
        <f t="shared" si="242"/>
        <v>42297.691006944442</v>
      </c>
      <c r="T3739" s="19">
        <f t="shared" si="243"/>
        <v>42320.290972222225</v>
      </c>
      <c r="U3739">
        <f>YEAR(S3739)</f>
        <v>2015</v>
      </c>
    </row>
    <row r="3740" spans="1:21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40"/>
        <v>18</v>
      </c>
      <c r="P3740">
        <f t="shared" si="241"/>
        <v>45</v>
      </c>
      <c r="Q3740" s="13" t="s">
        <v>8315</v>
      </c>
      <c r="R3740" t="s">
        <v>8316</v>
      </c>
      <c r="S3740" s="19">
        <f t="shared" si="242"/>
        <v>41813.938715277778</v>
      </c>
      <c r="T3740" s="19">
        <f t="shared" si="243"/>
        <v>41835.916666666664</v>
      </c>
    </row>
    <row r="3741" spans="1:21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40"/>
        <v>20</v>
      </c>
      <c r="P3741">
        <f t="shared" si="241"/>
        <v>100.63</v>
      </c>
      <c r="Q3741" s="13" t="s">
        <v>8315</v>
      </c>
      <c r="R3741" t="s">
        <v>8316</v>
      </c>
      <c r="S3741" s="19">
        <f t="shared" si="242"/>
        <v>42548.449861111112</v>
      </c>
      <c r="T3741" s="19">
        <f t="shared" si="243"/>
        <v>42568.449861111112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40"/>
        <v>18</v>
      </c>
      <c r="P3742">
        <f t="shared" si="241"/>
        <v>25.57</v>
      </c>
      <c r="Q3742" s="13" t="s">
        <v>8315</v>
      </c>
      <c r="R3742" t="s">
        <v>8316</v>
      </c>
      <c r="S3742" s="19">
        <f t="shared" si="242"/>
        <v>41833.089756944442</v>
      </c>
      <c r="T3742" s="19">
        <f t="shared" si="243"/>
        <v>41863.079143518517</v>
      </c>
      <c r="U3742">
        <f t="shared" ref="U3742:U3748" si="246">YEAR(S3742)</f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40"/>
        <v>0</v>
      </c>
      <c r="P3743">
        <f t="shared" si="241"/>
        <v>0</v>
      </c>
      <c r="Q3743" s="13" t="s">
        <v>8315</v>
      </c>
      <c r="R3743" t="s">
        <v>8316</v>
      </c>
      <c r="S3743" s="19">
        <f t="shared" si="242"/>
        <v>42325.920717592591</v>
      </c>
      <c r="T3743" s="19">
        <f t="shared" si="243"/>
        <v>42355.920717592591</v>
      </c>
      <c r="U3743">
        <f t="shared" si="246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40"/>
        <v>2</v>
      </c>
      <c r="P3744">
        <f t="shared" si="241"/>
        <v>25</v>
      </c>
      <c r="Q3744" s="13" t="s">
        <v>8315</v>
      </c>
      <c r="R3744" t="s">
        <v>8316</v>
      </c>
      <c r="S3744" s="19">
        <f t="shared" si="242"/>
        <v>41858.214629629627</v>
      </c>
      <c r="T3744" s="19">
        <f t="shared" si="243"/>
        <v>41888.214629629627</v>
      </c>
      <c r="U3744">
        <f t="shared" si="246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40"/>
        <v>0</v>
      </c>
      <c r="P3745">
        <f t="shared" si="241"/>
        <v>0</v>
      </c>
      <c r="Q3745" s="13" t="s">
        <v>8315</v>
      </c>
      <c r="R3745" t="s">
        <v>8316</v>
      </c>
      <c r="S3745" s="19">
        <f t="shared" si="242"/>
        <v>41793.710231481484</v>
      </c>
      <c r="T3745" s="19">
        <f t="shared" si="243"/>
        <v>41823.710231481484</v>
      </c>
      <c r="U3745">
        <f t="shared" si="246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40"/>
        <v>0</v>
      </c>
      <c r="P3746">
        <f t="shared" si="241"/>
        <v>0</v>
      </c>
      <c r="Q3746" s="13" t="s">
        <v>8315</v>
      </c>
      <c r="R3746" t="s">
        <v>8316</v>
      </c>
      <c r="S3746" s="19">
        <f t="shared" si="242"/>
        <v>41793.814259259263</v>
      </c>
      <c r="T3746" s="19">
        <f t="shared" si="243"/>
        <v>41825.165972222225</v>
      </c>
      <c r="U3746">
        <f t="shared" si="246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40"/>
        <v>10</v>
      </c>
      <c r="P3747">
        <f t="shared" si="241"/>
        <v>10</v>
      </c>
      <c r="Q3747" s="13" t="s">
        <v>8315</v>
      </c>
      <c r="R3747" t="s">
        <v>8316</v>
      </c>
      <c r="S3747" s="19">
        <f t="shared" si="242"/>
        <v>41831.697939814818</v>
      </c>
      <c r="T3747" s="19">
        <f t="shared" si="243"/>
        <v>41861.697939814818</v>
      </c>
      <c r="U3747">
        <f t="shared" si="246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40"/>
        <v>2</v>
      </c>
      <c r="P3748">
        <f t="shared" si="241"/>
        <v>202</v>
      </c>
      <c r="Q3748" s="13" t="s">
        <v>8315</v>
      </c>
      <c r="R3748" t="s">
        <v>8316</v>
      </c>
      <c r="S3748" s="19">
        <f t="shared" si="242"/>
        <v>42621.389340277776</v>
      </c>
      <c r="T3748" s="19">
        <f t="shared" si="243"/>
        <v>42651.389340277776</v>
      </c>
      <c r="U3748">
        <f t="shared" si="246"/>
        <v>2016</v>
      </c>
    </row>
    <row r="3749" spans="1:21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40"/>
        <v>1</v>
      </c>
      <c r="P3749">
        <f t="shared" si="241"/>
        <v>25</v>
      </c>
      <c r="Q3749" s="13" t="s">
        <v>8315</v>
      </c>
      <c r="R3749" t="s">
        <v>8316</v>
      </c>
      <c r="S3749" s="19">
        <f t="shared" si="242"/>
        <v>42164.299722222218</v>
      </c>
      <c r="T3749" s="19">
        <f t="shared" si="243"/>
        <v>42190.957638888889</v>
      </c>
    </row>
    <row r="3750" spans="1:21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40"/>
        <v>104</v>
      </c>
      <c r="P3750">
        <f t="shared" si="241"/>
        <v>99.54</v>
      </c>
      <c r="Q3750" s="13" t="s">
        <v>8315</v>
      </c>
      <c r="R3750" t="s">
        <v>8357</v>
      </c>
      <c r="S3750" s="19">
        <f t="shared" si="242"/>
        <v>42395.706435185188</v>
      </c>
      <c r="T3750" s="19">
        <f t="shared" si="243"/>
        <v>42416.249305555553</v>
      </c>
    </row>
    <row r="3751" spans="1:21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40"/>
        <v>105</v>
      </c>
      <c r="P3751">
        <f t="shared" si="241"/>
        <v>75</v>
      </c>
      <c r="Q3751" s="13" t="s">
        <v>8315</v>
      </c>
      <c r="R3751" t="s">
        <v>8357</v>
      </c>
      <c r="S3751" s="19">
        <f t="shared" si="242"/>
        <v>42458.127175925925</v>
      </c>
      <c r="T3751" s="19">
        <f t="shared" si="243"/>
        <v>42489.165972222225</v>
      </c>
    </row>
    <row r="3752" spans="1:21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40"/>
        <v>100</v>
      </c>
      <c r="P3752">
        <f t="shared" si="241"/>
        <v>215.25</v>
      </c>
      <c r="Q3752" s="13" t="s">
        <v>8315</v>
      </c>
      <c r="R3752" t="s">
        <v>8357</v>
      </c>
      <c r="S3752" s="19">
        <f t="shared" si="242"/>
        <v>42016.981574074074</v>
      </c>
      <c r="T3752" s="19">
        <f t="shared" si="243"/>
        <v>42045.332638888889</v>
      </c>
    </row>
    <row r="3753" spans="1:21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40"/>
        <v>133</v>
      </c>
      <c r="P3753">
        <f t="shared" si="241"/>
        <v>120.55</v>
      </c>
      <c r="Q3753" s="13" t="s">
        <v>8315</v>
      </c>
      <c r="R3753" t="s">
        <v>8357</v>
      </c>
      <c r="S3753" s="19">
        <f t="shared" si="242"/>
        <v>42403.035567129627</v>
      </c>
      <c r="T3753" s="19">
        <f t="shared" si="243"/>
        <v>42462.993900462956</v>
      </c>
    </row>
    <row r="3754" spans="1:21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40"/>
        <v>113</v>
      </c>
      <c r="P3754">
        <f t="shared" si="241"/>
        <v>37.67</v>
      </c>
      <c r="Q3754" s="13" t="s">
        <v>8315</v>
      </c>
      <c r="R3754" t="s">
        <v>8357</v>
      </c>
      <c r="S3754" s="19">
        <f t="shared" si="242"/>
        <v>42619.802488425921</v>
      </c>
      <c r="T3754" s="19">
        <f t="shared" si="243"/>
        <v>42659.875</v>
      </c>
    </row>
    <row r="3755" spans="1:21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40"/>
        <v>103</v>
      </c>
      <c r="P3755">
        <f t="shared" si="241"/>
        <v>172.23</v>
      </c>
      <c r="Q3755" s="13" t="s">
        <v>8315</v>
      </c>
      <c r="R3755" t="s">
        <v>8357</v>
      </c>
      <c r="S3755" s="19">
        <f t="shared" si="242"/>
        <v>42128.824074074073</v>
      </c>
      <c r="T3755" s="19">
        <f t="shared" si="243"/>
        <v>42158</v>
      </c>
    </row>
    <row r="3756" spans="1:21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40"/>
        <v>120</v>
      </c>
      <c r="P3756">
        <f t="shared" si="241"/>
        <v>111.11</v>
      </c>
      <c r="Q3756" s="13" t="s">
        <v>8315</v>
      </c>
      <c r="R3756" t="s">
        <v>8357</v>
      </c>
      <c r="S3756" s="19">
        <f t="shared" si="242"/>
        <v>41808.881215277775</v>
      </c>
      <c r="T3756" s="19">
        <f t="shared" si="243"/>
        <v>41846.207638888889</v>
      </c>
    </row>
    <row r="3757" spans="1:21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40"/>
        <v>130</v>
      </c>
      <c r="P3757">
        <f t="shared" si="241"/>
        <v>25.46</v>
      </c>
      <c r="Q3757" s="13" t="s">
        <v>8315</v>
      </c>
      <c r="R3757" t="s">
        <v>8357</v>
      </c>
      <c r="S3757" s="19">
        <f t="shared" si="242"/>
        <v>42445.866979166662</v>
      </c>
      <c r="T3757" s="19">
        <f t="shared" si="243"/>
        <v>42475.866979166662</v>
      </c>
    </row>
    <row r="3758" spans="1:21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40"/>
        <v>101</v>
      </c>
      <c r="P3758">
        <f t="shared" si="241"/>
        <v>267.64999999999998</v>
      </c>
      <c r="Q3758" s="13" t="s">
        <v>8315</v>
      </c>
      <c r="R3758" t="s">
        <v>8357</v>
      </c>
      <c r="S3758" s="19">
        <f t="shared" si="242"/>
        <v>41771.814791666664</v>
      </c>
      <c r="T3758" s="19">
        <f t="shared" si="243"/>
        <v>41801.814791666664</v>
      </c>
    </row>
    <row r="3759" spans="1:21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40"/>
        <v>109</v>
      </c>
      <c r="P3759">
        <f t="shared" si="241"/>
        <v>75.959999999999994</v>
      </c>
      <c r="Q3759" s="13" t="s">
        <v>8315</v>
      </c>
      <c r="R3759" t="s">
        <v>8357</v>
      </c>
      <c r="S3759" s="19">
        <f t="shared" si="242"/>
        <v>41954.850868055553</v>
      </c>
      <c r="T3759" s="19">
        <f t="shared" si="243"/>
        <v>41974.850868055553</v>
      </c>
    </row>
    <row r="3760" spans="1:21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40"/>
        <v>102</v>
      </c>
      <c r="P3760">
        <f t="shared" si="241"/>
        <v>59.04</v>
      </c>
      <c r="Q3760" s="13" t="s">
        <v>8315</v>
      </c>
      <c r="R3760" t="s">
        <v>8357</v>
      </c>
      <c r="S3760" s="19">
        <f t="shared" si="242"/>
        <v>41747.471504629626</v>
      </c>
      <c r="T3760" s="19">
        <f t="shared" si="243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40"/>
        <v>110</v>
      </c>
      <c r="P3761">
        <f t="shared" si="241"/>
        <v>50.11</v>
      </c>
      <c r="Q3761" s="13" t="s">
        <v>8315</v>
      </c>
      <c r="R3761" t="s">
        <v>8357</v>
      </c>
      <c r="S3761" s="19">
        <f t="shared" si="242"/>
        <v>42182.108252314814</v>
      </c>
      <c r="T3761" s="19">
        <f t="shared" si="243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40"/>
        <v>101</v>
      </c>
      <c r="P3762">
        <f t="shared" si="241"/>
        <v>55.5</v>
      </c>
      <c r="Q3762" s="13" t="s">
        <v>8315</v>
      </c>
      <c r="R3762" t="s">
        <v>8357</v>
      </c>
      <c r="S3762" s="19">
        <f t="shared" si="242"/>
        <v>41739.525300925925</v>
      </c>
      <c r="T3762" s="19">
        <f t="shared" si="243"/>
        <v>41764.525300925925</v>
      </c>
    </row>
    <row r="3763" spans="1:20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40"/>
        <v>100</v>
      </c>
      <c r="P3763">
        <f t="shared" si="241"/>
        <v>166.67</v>
      </c>
      <c r="Q3763" s="13" t="s">
        <v>8315</v>
      </c>
      <c r="R3763" t="s">
        <v>8357</v>
      </c>
      <c r="S3763" s="19">
        <f t="shared" si="242"/>
        <v>42173.466863425929</v>
      </c>
      <c r="T3763" s="19">
        <f t="shared" si="243"/>
        <v>42226.958333333328</v>
      </c>
    </row>
    <row r="3764" spans="1:20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40"/>
        <v>106</v>
      </c>
      <c r="P3764">
        <f t="shared" si="241"/>
        <v>47.43</v>
      </c>
      <c r="Q3764" s="13" t="s">
        <v>8315</v>
      </c>
      <c r="R3764" t="s">
        <v>8357</v>
      </c>
      <c r="S3764" s="19">
        <f t="shared" si="242"/>
        <v>42193.813530092593</v>
      </c>
      <c r="T3764" s="19">
        <f t="shared" si="243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40"/>
        <v>100</v>
      </c>
      <c r="P3765">
        <f t="shared" si="241"/>
        <v>64.94</v>
      </c>
      <c r="Q3765" s="13" t="s">
        <v>8315</v>
      </c>
      <c r="R3765" t="s">
        <v>8357</v>
      </c>
      <c r="S3765" s="19">
        <f t="shared" si="242"/>
        <v>42065.750300925924</v>
      </c>
      <c r="T3765" s="19">
        <f t="shared" si="243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40"/>
        <v>100</v>
      </c>
      <c r="P3766">
        <f t="shared" si="241"/>
        <v>55.56</v>
      </c>
      <c r="Q3766" s="13" t="s">
        <v>8315</v>
      </c>
      <c r="R3766" t="s">
        <v>8357</v>
      </c>
      <c r="S3766" s="19">
        <f t="shared" si="242"/>
        <v>42499.842962962968</v>
      </c>
      <c r="T3766" s="19">
        <f t="shared" si="243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40"/>
        <v>113</v>
      </c>
      <c r="P3767">
        <f t="shared" si="241"/>
        <v>74.22</v>
      </c>
      <c r="Q3767" s="13" t="s">
        <v>8315</v>
      </c>
      <c r="R3767" t="s">
        <v>8357</v>
      </c>
      <c r="S3767" s="19">
        <f t="shared" si="242"/>
        <v>41820.776412037041</v>
      </c>
      <c r="T3767" s="19">
        <f t="shared" si="243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40"/>
        <v>103</v>
      </c>
      <c r="P3768">
        <f t="shared" si="241"/>
        <v>106.93</v>
      </c>
      <c r="Q3768" s="13" t="s">
        <v>8315</v>
      </c>
      <c r="R3768" t="s">
        <v>8357</v>
      </c>
      <c r="S3768" s="19">
        <f t="shared" si="242"/>
        <v>41788.167187500003</v>
      </c>
      <c r="T3768" s="19">
        <f t="shared" si="243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40"/>
        <v>117</v>
      </c>
      <c r="P3769">
        <f t="shared" si="241"/>
        <v>41.7</v>
      </c>
      <c r="Q3769" s="13" t="s">
        <v>8315</v>
      </c>
      <c r="R3769" t="s">
        <v>8357</v>
      </c>
      <c r="S3769" s="19">
        <f t="shared" si="242"/>
        <v>42050.019641203704</v>
      </c>
      <c r="T3769" s="19">
        <f t="shared" si="243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40"/>
        <v>108</v>
      </c>
      <c r="P3770">
        <f t="shared" si="241"/>
        <v>74.239999999999995</v>
      </c>
      <c r="Q3770" s="13" t="s">
        <v>8315</v>
      </c>
      <c r="R3770" t="s">
        <v>8357</v>
      </c>
      <c r="S3770" s="19">
        <f t="shared" si="242"/>
        <v>41772.727893518517</v>
      </c>
      <c r="T3770" s="19">
        <f t="shared" si="243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40"/>
        <v>100</v>
      </c>
      <c r="P3771">
        <f t="shared" si="241"/>
        <v>73.33</v>
      </c>
      <c r="Q3771" s="13" t="s">
        <v>8315</v>
      </c>
      <c r="R3771" t="s">
        <v>8357</v>
      </c>
      <c r="S3771" s="19">
        <f t="shared" si="242"/>
        <v>42445.598136574074</v>
      </c>
      <c r="T3771" s="19">
        <f t="shared" si="243"/>
        <v>42475.598136574074</v>
      </c>
    </row>
    <row r="3772" spans="1:20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40"/>
        <v>100</v>
      </c>
      <c r="P3772">
        <f t="shared" si="241"/>
        <v>100</v>
      </c>
      <c r="Q3772" s="13" t="s">
        <v>8315</v>
      </c>
      <c r="R3772" t="s">
        <v>8357</v>
      </c>
      <c r="S3772" s="19">
        <f t="shared" si="242"/>
        <v>42138.930671296301</v>
      </c>
      <c r="T3772" s="19">
        <f t="shared" si="243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40"/>
        <v>146</v>
      </c>
      <c r="P3773">
        <f t="shared" si="241"/>
        <v>38.42</v>
      </c>
      <c r="Q3773" s="13" t="s">
        <v>8315</v>
      </c>
      <c r="R3773" t="s">
        <v>8357</v>
      </c>
      <c r="S3773" s="19">
        <f t="shared" si="242"/>
        <v>42493.857083333336</v>
      </c>
      <c r="T3773" s="19">
        <f t="shared" si="243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40"/>
        <v>110</v>
      </c>
      <c r="P3774">
        <f t="shared" si="241"/>
        <v>166.97</v>
      </c>
      <c r="Q3774" s="13" t="s">
        <v>8315</v>
      </c>
      <c r="R3774" t="s">
        <v>8357</v>
      </c>
      <c r="S3774" s="19">
        <f t="shared" si="242"/>
        <v>42682.616967592592</v>
      </c>
      <c r="T3774" s="19">
        <f t="shared" si="243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40"/>
        <v>108</v>
      </c>
      <c r="P3775">
        <f t="shared" si="241"/>
        <v>94.91</v>
      </c>
      <c r="Q3775" s="13" t="s">
        <v>8315</v>
      </c>
      <c r="R3775" t="s">
        <v>8357</v>
      </c>
      <c r="S3775" s="19">
        <f t="shared" si="242"/>
        <v>42656.005173611105</v>
      </c>
      <c r="T3775" s="19">
        <f t="shared" si="243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40"/>
        <v>100</v>
      </c>
      <c r="P3776">
        <f t="shared" si="241"/>
        <v>100</v>
      </c>
      <c r="Q3776" s="13" t="s">
        <v>8315</v>
      </c>
      <c r="R3776" t="s">
        <v>8357</v>
      </c>
      <c r="S3776" s="19">
        <f t="shared" si="242"/>
        <v>42087.792303240742</v>
      </c>
      <c r="T3776" s="19">
        <f t="shared" si="243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40"/>
        <v>100</v>
      </c>
      <c r="P3777">
        <f t="shared" si="241"/>
        <v>143.21</v>
      </c>
      <c r="Q3777" s="13" t="s">
        <v>8315</v>
      </c>
      <c r="R3777" t="s">
        <v>8357</v>
      </c>
      <c r="S3777" s="19">
        <f t="shared" si="242"/>
        <v>42075.942627314813</v>
      </c>
      <c r="T3777" s="19">
        <f t="shared" si="243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47">ROUND(E3778/D3778*100,0)</f>
        <v>107</v>
      </c>
      <c r="P3778">
        <f t="shared" ref="P3778:P3841" si="248">IFERROR(ROUND(E3778/L3778,2),0)</f>
        <v>90.82</v>
      </c>
      <c r="Q3778" s="13" t="s">
        <v>8315</v>
      </c>
      <c r="R3778" t="s">
        <v>8357</v>
      </c>
      <c r="S3778" s="19">
        <f t="shared" si="242"/>
        <v>41814.367800925924</v>
      </c>
      <c r="T3778" s="19">
        <f t="shared" si="243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47"/>
        <v>143</v>
      </c>
      <c r="P3779">
        <f t="shared" si="248"/>
        <v>48.54</v>
      </c>
      <c r="Q3779" s="13" t="s">
        <v>8315</v>
      </c>
      <c r="R3779" t="s">
        <v>8357</v>
      </c>
      <c r="S3779" s="19">
        <f t="shared" ref="S3779:S3842" si="249">(((J3779/60)/60)/24)+DATE(1970,1,1)</f>
        <v>41887.111354166671</v>
      </c>
      <c r="T3779" s="19">
        <f t="shared" ref="T3779:T3842" si="250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47"/>
        <v>105</v>
      </c>
      <c r="P3780">
        <f t="shared" si="248"/>
        <v>70.03</v>
      </c>
      <c r="Q3780" s="13" t="s">
        <v>8315</v>
      </c>
      <c r="R3780" t="s">
        <v>8357</v>
      </c>
      <c r="S3780" s="19">
        <f t="shared" si="249"/>
        <v>41989.819212962961</v>
      </c>
      <c r="T3780" s="19">
        <f t="shared" si="250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47"/>
        <v>104</v>
      </c>
      <c r="P3781">
        <f t="shared" si="248"/>
        <v>135.63</v>
      </c>
      <c r="Q3781" s="13" t="s">
        <v>8315</v>
      </c>
      <c r="R3781" t="s">
        <v>8357</v>
      </c>
      <c r="S3781" s="19">
        <f t="shared" si="249"/>
        <v>42425.735416666663</v>
      </c>
      <c r="T3781" s="19">
        <f t="shared" si="250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47"/>
        <v>120</v>
      </c>
      <c r="P3782">
        <f t="shared" si="248"/>
        <v>100</v>
      </c>
      <c r="Q3782" s="13" t="s">
        <v>8315</v>
      </c>
      <c r="R3782" t="s">
        <v>8357</v>
      </c>
      <c r="S3782" s="19">
        <f t="shared" si="249"/>
        <v>42166.219733796301</v>
      </c>
      <c r="T3782" s="19">
        <f t="shared" si="250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47"/>
        <v>110</v>
      </c>
      <c r="P3783">
        <f t="shared" si="248"/>
        <v>94.9</v>
      </c>
      <c r="Q3783" s="13" t="s">
        <v>8315</v>
      </c>
      <c r="R3783" t="s">
        <v>8357</v>
      </c>
      <c r="S3783" s="19">
        <f t="shared" si="249"/>
        <v>41865.882928240739</v>
      </c>
      <c r="T3783" s="19">
        <f t="shared" si="250"/>
        <v>41890.882928240739</v>
      </c>
    </row>
    <row r="3784" spans="1:20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47"/>
        <v>102</v>
      </c>
      <c r="P3784">
        <f t="shared" si="248"/>
        <v>75.37</v>
      </c>
      <c r="Q3784" s="13" t="s">
        <v>8315</v>
      </c>
      <c r="R3784" t="s">
        <v>8357</v>
      </c>
      <c r="S3784" s="19">
        <f t="shared" si="249"/>
        <v>42546.862233796302</v>
      </c>
      <c r="T3784" s="19">
        <f t="shared" si="250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47"/>
        <v>129</v>
      </c>
      <c r="P3785">
        <f t="shared" si="248"/>
        <v>64.459999999999994</v>
      </c>
      <c r="Q3785" s="13" t="s">
        <v>8315</v>
      </c>
      <c r="R3785" t="s">
        <v>8357</v>
      </c>
      <c r="S3785" s="19">
        <f t="shared" si="249"/>
        <v>42420.140277777777</v>
      </c>
      <c r="T3785" s="19">
        <f t="shared" si="250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47"/>
        <v>115</v>
      </c>
      <c r="P3786">
        <f t="shared" si="248"/>
        <v>115</v>
      </c>
      <c r="Q3786" s="13" t="s">
        <v>8315</v>
      </c>
      <c r="R3786" t="s">
        <v>8357</v>
      </c>
      <c r="S3786" s="19">
        <f t="shared" si="249"/>
        <v>42531.980694444443</v>
      </c>
      <c r="T3786" s="19">
        <f t="shared" si="250"/>
        <v>42561.980694444443</v>
      </c>
    </row>
    <row r="3787" spans="1:20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47"/>
        <v>151</v>
      </c>
      <c r="P3787">
        <f t="shared" si="248"/>
        <v>100.5</v>
      </c>
      <c r="Q3787" s="13" t="s">
        <v>8315</v>
      </c>
      <c r="R3787" t="s">
        <v>8357</v>
      </c>
      <c r="S3787" s="19">
        <f t="shared" si="249"/>
        <v>42548.63853009259</v>
      </c>
      <c r="T3787" s="19">
        <f t="shared" si="250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47"/>
        <v>111</v>
      </c>
      <c r="P3788">
        <f t="shared" si="248"/>
        <v>93.77</v>
      </c>
      <c r="Q3788" s="13" t="s">
        <v>8315</v>
      </c>
      <c r="R3788" t="s">
        <v>8357</v>
      </c>
      <c r="S3788" s="19">
        <f t="shared" si="249"/>
        <v>42487.037905092591</v>
      </c>
      <c r="T3788" s="19">
        <f t="shared" si="250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47"/>
        <v>100</v>
      </c>
      <c r="P3789">
        <f t="shared" si="248"/>
        <v>35.1</v>
      </c>
      <c r="Q3789" s="13" t="s">
        <v>8315</v>
      </c>
      <c r="R3789" t="s">
        <v>8357</v>
      </c>
      <c r="S3789" s="19">
        <f t="shared" si="249"/>
        <v>42167.534791666665</v>
      </c>
      <c r="T3789" s="19">
        <f t="shared" si="250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47"/>
        <v>1</v>
      </c>
      <c r="P3790">
        <f t="shared" si="248"/>
        <v>500</v>
      </c>
      <c r="Q3790" s="13" t="s">
        <v>8315</v>
      </c>
      <c r="R3790" t="s">
        <v>8357</v>
      </c>
      <c r="S3790" s="19">
        <f t="shared" si="249"/>
        <v>42333.695821759262</v>
      </c>
      <c r="T3790" s="19">
        <f t="shared" si="250"/>
        <v>42361.679166666669</v>
      </c>
    </row>
    <row r="3791" spans="1:20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47"/>
        <v>3</v>
      </c>
      <c r="P3791">
        <f t="shared" si="248"/>
        <v>29</v>
      </c>
      <c r="Q3791" s="13" t="s">
        <v>8315</v>
      </c>
      <c r="R3791" t="s">
        <v>8357</v>
      </c>
      <c r="S3791" s="19">
        <f t="shared" si="249"/>
        <v>42138.798819444448</v>
      </c>
      <c r="T3791" s="19">
        <f t="shared" si="250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47"/>
        <v>0</v>
      </c>
      <c r="P3792">
        <f t="shared" si="248"/>
        <v>0</v>
      </c>
      <c r="Q3792" s="13" t="s">
        <v>8315</v>
      </c>
      <c r="R3792" t="s">
        <v>8357</v>
      </c>
      <c r="S3792" s="19">
        <f t="shared" si="249"/>
        <v>42666.666932870372</v>
      </c>
      <c r="T3792" s="19">
        <f t="shared" si="250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47"/>
        <v>0</v>
      </c>
      <c r="P3793">
        <f t="shared" si="248"/>
        <v>0</v>
      </c>
      <c r="Q3793" s="13" t="s">
        <v>8315</v>
      </c>
      <c r="R3793" t="s">
        <v>8357</v>
      </c>
      <c r="S3793" s="19">
        <f t="shared" si="249"/>
        <v>41766.692037037035</v>
      </c>
      <c r="T3793" s="19">
        <f t="shared" si="250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47"/>
        <v>0</v>
      </c>
      <c r="P3794">
        <f t="shared" si="248"/>
        <v>17.5</v>
      </c>
      <c r="Q3794" s="13" t="s">
        <v>8315</v>
      </c>
      <c r="R3794" t="s">
        <v>8357</v>
      </c>
      <c r="S3794" s="19">
        <f t="shared" si="249"/>
        <v>42170.447013888886</v>
      </c>
      <c r="T3794" s="19">
        <f t="shared" si="250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47"/>
        <v>60</v>
      </c>
      <c r="P3795">
        <f t="shared" si="248"/>
        <v>174</v>
      </c>
      <c r="Q3795" s="13" t="s">
        <v>8315</v>
      </c>
      <c r="R3795" t="s">
        <v>8357</v>
      </c>
      <c r="S3795" s="19">
        <f t="shared" si="249"/>
        <v>41968.938993055555</v>
      </c>
      <c r="T3795" s="19">
        <f t="shared" si="250"/>
        <v>41989.938993055555</v>
      </c>
    </row>
    <row r="3796" spans="1:20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47"/>
        <v>1</v>
      </c>
      <c r="P3796">
        <f t="shared" si="248"/>
        <v>50</v>
      </c>
      <c r="Q3796" s="13" t="s">
        <v>8315</v>
      </c>
      <c r="R3796" t="s">
        <v>8357</v>
      </c>
      <c r="S3796" s="19">
        <f t="shared" si="249"/>
        <v>42132.58048611111</v>
      </c>
      <c r="T3796" s="19">
        <f t="shared" si="250"/>
        <v>42162.58048611111</v>
      </c>
    </row>
    <row r="3797" spans="1:20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47"/>
        <v>2</v>
      </c>
      <c r="P3797">
        <f t="shared" si="248"/>
        <v>5</v>
      </c>
      <c r="Q3797" s="13" t="s">
        <v>8315</v>
      </c>
      <c r="R3797" t="s">
        <v>8357</v>
      </c>
      <c r="S3797" s="19">
        <f t="shared" si="249"/>
        <v>42201.436226851853</v>
      </c>
      <c r="T3797" s="19">
        <f t="shared" si="250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47"/>
        <v>0</v>
      </c>
      <c r="P3798">
        <f t="shared" si="248"/>
        <v>1</v>
      </c>
      <c r="Q3798" s="13" t="s">
        <v>8315</v>
      </c>
      <c r="R3798" t="s">
        <v>8357</v>
      </c>
      <c r="S3798" s="19">
        <f t="shared" si="249"/>
        <v>42689.029583333337</v>
      </c>
      <c r="T3798" s="19">
        <f t="shared" si="250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47"/>
        <v>90</v>
      </c>
      <c r="P3799">
        <f t="shared" si="248"/>
        <v>145.41</v>
      </c>
      <c r="Q3799" s="13" t="s">
        <v>8315</v>
      </c>
      <c r="R3799" t="s">
        <v>8357</v>
      </c>
      <c r="S3799" s="19">
        <f t="shared" si="249"/>
        <v>42084.881539351853</v>
      </c>
      <c r="T3799" s="19">
        <f t="shared" si="250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47"/>
        <v>1</v>
      </c>
      <c r="P3800">
        <f t="shared" si="248"/>
        <v>205</v>
      </c>
      <c r="Q3800" s="13" t="s">
        <v>8315</v>
      </c>
      <c r="R3800" t="s">
        <v>8357</v>
      </c>
      <c r="S3800" s="19">
        <f t="shared" si="249"/>
        <v>41831.722777777781</v>
      </c>
      <c r="T3800" s="19">
        <f t="shared" si="250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47"/>
        <v>4</v>
      </c>
      <c r="P3801">
        <f t="shared" si="248"/>
        <v>100.5</v>
      </c>
      <c r="Q3801" s="13" t="s">
        <v>8315</v>
      </c>
      <c r="R3801" t="s">
        <v>8357</v>
      </c>
      <c r="S3801" s="19">
        <f t="shared" si="249"/>
        <v>42410.93105324074</v>
      </c>
      <c r="T3801" s="19">
        <f t="shared" si="250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47"/>
        <v>4</v>
      </c>
      <c r="P3802">
        <f t="shared" si="248"/>
        <v>55.06</v>
      </c>
      <c r="Q3802" s="13" t="s">
        <v>8315</v>
      </c>
      <c r="R3802" t="s">
        <v>8357</v>
      </c>
      <c r="S3802" s="19">
        <f t="shared" si="249"/>
        <v>41982.737071759257</v>
      </c>
      <c r="T3802" s="19">
        <f t="shared" si="250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47"/>
        <v>9</v>
      </c>
      <c r="P3803">
        <f t="shared" si="248"/>
        <v>47.33</v>
      </c>
      <c r="Q3803" s="13" t="s">
        <v>8315</v>
      </c>
      <c r="R3803" t="s">
        <v>8357</v>
      </c>
      <c r="S3803" s="19">
        <f t="shared" si="249"/>
        <v>41975.676111111112</v>
      </c>
      <c r="T3803" s="19">
        <f t="shared" si="250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47"/>
        <v>0</v>
      </c>
      <c r="P3804">
        <f t="shared" si="248"/>
        <v>0</v>
      </c>
      <c r="Q3804" s="13" t="s">
        <v>8315</v>
      </c>
      <c r="R3804" t="s">
        <v>8357</v>
      </c>
      <c r="S3804" s="19">
        <f t="shared" si="249"/>
        <v>42269.126226851848</v>
      </c>
      <c r="T3804" s="19">
        <f t="shared" si="250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47"/>
        <v>20</v>
      </c>
      <c r="P3805">
        <f t="shared" si="248"/>
        <v>58.95</v>
      </c>
      <c r="Q3805" s="13" t="s">
        <v>8315</v>
      </c>
      <c r="R3805" t="s">
        <v>8357</v>
      </c>
      <c r="S3805" s="19">
        <f t="shared" si="249"/>
        <v>42403.971851851849</v>
      </c>
      <c r="T3805" s="19">
        <f t="shared" si="250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47"/>
        <v>0</v>
      </c>
      <c r="P3806">
        <f t="shared" si="248"/>
        <v>0</v>
      </c>
      <c r="Q3806" s="13" t="s">
        <v>8315</v>
      </c>
      <c r="R3806" t="s">
        <v>8357</v>
      </c>
      <c r="S3806" s="19">
        <f t="shared" si="249"/>
        <v>42527.00953703704</v>
      </c>
      <c r="T3806" s="19">
        <f t="shared" si="250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47"/>
        <v>0</v>
      </c>
      <c r="P3807">
        <f t="shared" si="248"/>
        <v>1.5</v>
      </c>
      <c r="Q3807" s="13" t="s">
        <v>8315</v>
      </c>
      <c r="R3807" t="s">
        <v>8357</v>
      </c>
      <c r="S3807" s="19">
        <f t="shared" si="249"/>
        <v>41849.887037037035</v>
      </c>
      <c r="T3807" s="19">
        <f t="shared" si="250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47"/>
        <v>0</v>
      </c>
      <c r="P3808">
        <f t="shared" si="248"/>
        <v>5</v>
      </c>
      <c r="Q3808" s="13" t="s">
        <v>8315</v>
      </c>
      <c r="R3808" t="s">
        <v>8357</v>
      </c>
      <c r="S3808" s="19">
        <f t="shared" si="249"/>
        <v>41799.259039351848</v>
      </c>
      <c r="T3808" s="19">
        <f t="shared" si="250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47"/>
        <v>30</v>
      </c>
      <c r="P3809">
        <f t="shared" si="248"/>
        <v>50.56</v>
      </c>
      <c r="Q3809" s="13" t="s">
        <v>8315</v>
      </c>
      <c r="R3809" t="s">
        <v>8357</v>
      </c>
      <c r="S3809" s="19">
        <f t="shared" si="249"/>
        <v>42090.909016203703</v>
      </c>
      <c r="T3809" s="19">
        <f t="shared" si="250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47"/>
        <v>100</v>
      </c>
      <c r="P3810">
        <f t="shared" si="248"/>
        <v>41.67</v>
      </c>
      <c r="Q3810" s="13" t="s">
        <v>8315</v>
      </c>
      <c r="R3810" t="s">
        <v>8316</v>
      </c>
      <c r="S3810" s="19">
        <f t="shared" si="249"/>
        <v>42059.453923611116</v>
      </c>
      <c r="T3810" s="19">
        <f t="shared" si="250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47"/>
        <v>101</v>
      </c>
      <c r="P3811">
        <f t="shared" si="248"/>
        <v>53.29</v>
      </c>
      <c r="Q3811" s="13" t="s">
        <v>8315</v>
      </c>
      <c r="R3811" t="s">
        <v>8316</v>
      </c>
      <c r="S3811" s="19">
        <f t="shared" si="249"/>
        <v>41800.526701388888</v>
      </c>
      <c r="T3811" s="19">
        <f t="shared" si="250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47"/>
        <v>122</v>
      </c>
      <c r="P3812">
        <f t="shared" si="248"/>
        <v>70.23</v>
      </c>
      <c r="Q3812" s="13" t="s">
        <v>8315</v>
      </c>
      <c r="R3812" t="s">
        <v>8316</v>
      </c>
      <c r="S3812" s="19">
        <f t="shared" si="249"/>
        <v>42054.849050925928</v>
      </c>
      <c r="T3812" s="19">
        <f t="shared" si="250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47"/>
        <v>330</v>
      </c>
      <c r="P3813">
        <f t="shared" si="248"/>
        <v>43.42</v>
      </c>
      <c r="Q3813" s="13" t="s">
        <v>8315</v>
      </c>
      <c r="R3813" t="s">
        <v>8316</v>
      </c>
      <c r="S3813" s="19">
        <f t="shared" si="249"/>
        <v>42487.62700231481</v>
      </c>
      <c r="T3813" s="19">
        <f t="shared" si="250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47"/>
        <v>110</v>
      </c>
      <c r="P3814">
        <f t="shared" si="248"/>
        <v>199.18</v>
      </c>
      <c r="Q3814" s="13" t="s">
        <v>8315</v>
      </c>
      <c r="R3814" t="s">
        <v>8316</v>
      </c>
      <c r="S3814" s="19">
        <f t="shared" si="249"/>
        <v>42109.751250000001</v>
      </c>
      <c r="T3814" s="19">
        <f t="shared" si="250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47"/>
        <v>101</v>
      </c>
      <c r="P3815">
        <f t="shared" si="248"/>
        <v>78.52</v>
      </c>
      <c r="Q3815" s="13" t="s">
        <v>8315</v>
      </c>
      <c r="R3815" t="s">
        <v>8316</v>
      </c>
      <c r="S3815" s="19">
        <f t="shared" si="249"/>
        <v>42497.275706018518</v>
      </c>
      <c r="T3815" s="19">
        <f t="shared" si="250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47"/>
        <v>140</v>
      </c>
      <c r="P3816">
        <f t="shared" si="248"/>
        <v>61.82</v>
      </c>
      <c r="Q3816" s="13" t="s">
        <v>8315</v>
      </c>
      <c r="R3816" t="s">
        <v>8316</v>
      </c>
      <c r="S3816" s="19">
        <f t="shared" si="249"/>
        <v>42058.904074074075</v>
      </c>
      <c r="T3816" s="19">
        <f t="shared" si="250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47"/>
        <v>100</v>
      </c>
      <c r="P3817">
        <f t="shared" si="248"/>
        <v>50</v>
      </c>
      <c r="Q3817" s="13" t="s">
        <v>8315</v>
      </c>
      <c r="R3817" t="s">
        <v>8316</v>
      </c>
      <c r="S3817" s="19">
        <f t="shared" si="249"/>
        <v>42207.259918981479</v>
      </c>
      <c r="T3817" s="19">
        <f t="shared" si="250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47"/>
        <v>119</v>
      </c>
      <c r="P3818">
        <f t="shared" si="248"/>
        <v>48.34</v>
      </c>
      <c r="Q3818" s="13" t="s">
        <v>8315</v>
      </c>
      <c r="R3818" t="s">
        <v>8316</v>
      </c>
      <c r="S3818" s="19">
        <f t="shared" si="249"/>
        <v>41807.690081018518</v>
      </c>
      <c r="T3818" s="19">
        <f t="shared" si="250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47"/>
        <v>107</v>
      </c>
      <c r="P3819">
        <f t="shared" si="248"/>
        <v>107.25</v>
      </c>
      <c r="Q3819" s="13" t="s">
        <v>8315</v>
      </c>
      <c r="R3819" t="s">
        <v>8316</v>
      </c>
      <c r="S3819" s="19">
        <f t="shared" si="249"/>
        <v>42284.69694444444</v>
      </c>
      <c r="T3819" s="19">
        <f t="shared" si="250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47"/>
        <v>228</v>
      </c>
      <c r="P3820">
        <f t="shared" si="248"/>
        <v>57</v>
      </c>
      <c r="Q3820" s="13" t="s">
        <v>8315</v>
      </c>
      <c r="R3820" t="s">
        <v>8316</v>
      </c>
      <c r="S3820" s="19">
        <f t="shared" si="249"/>
        <v>42045.84238425926</v>
      </c>
      <c r="T3820" s="19">
        <f t="shared" si="250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47"/>
        <v>106</v>
      </c>
      <c r="P3821">
        <f t="shared" si="248"/>
        <v>40.92</v>
      </c>
      <c r="Q3821" s="13" t="s">
        <v>8315</v>
      </c>
      <c r="R3821" t="s">
        <v>8316</v>
      </c>
      <c r="S3821" s="19">
        <f t="shared" si="249"/>
        <v>42184.209537037037</v>
      </c>
      <c r="T3821" s="19">
        <f t="shared" si="250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47"/>
        <v>143</v>
      </c>
      <c r="P3822">
        <f t="shared" si="248"/>
        <v>21.5</v>
      </c>
      <c r="Q3822" s="13" t="s">
        <v>8315</v>
      </c>
      <c r="R3822" t="s">
        <v>8316</v>
      </c>
      <c r="S3822" s="19">
        <f t="shared" si="249"/>
        <v>42160.651817129634</v>
      </c>
      <c r="T3822" s="19">
        <f t="shared" si="250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47"/>
        <v>105</v>
      </c>
      <c r="P3823">
        <f t="shared" si="248"/>
        <v>79.540000000000006</v>
      </c>
      <c r="Q3823" s="13" t="s">
        <v>8315</v>
      </c>
      <c r="R3823" t="s">
        <v>8316</v>
      </c>
      <c r="S3823" s="19">
        <f t="shared" si="249"/>
        <v>42341.180636574078</v>
      </c>
      <c r="T3823" s="19">
        <f t="shared" si="250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47"/>
        <v>110</v>
      </c>
      <c r="P3824">
        <f t="shared" si="248"/>
        <v>72.38</v>
      </c>
      <c r="Q3824" s="13" t="s">
        <v>8315</v>
      </c>
      <c r="R3824" t="s">
        <v>8316</v>
      </c>
      <c r="S3824" s="19">
        <f t="shared" si="249"/>
        <v>42329.838159722218</v>
      </c>
      <c r="T3824" s="19">
        <f t="shared" si="250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47"/>
        <v>106</v>
      </c>
      <c r="P3825">
        <f t="shared" si="248"/>
        <v>64.63</v>
      </c>
      <c r="Q3825" s="13" t="s">
        <v>8315</v>
      </c>
      <c r="R3825" t="s">
        <v>8316</v>
      </c>
      <c r="S3825" s="19">
        <f t="shared" si="249"/>
        <v>42170.910231481481</v>
      </c>
      <c r="T3825" s="19">
        <f t="shared" si="250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47"/>
        <v>108</v>
      </c>
      <c r="P3826">
        <f t="shared" si="248"/>
        <v>38.57</v>
      </c>
      <c r="Q3826" s="13" t="s">
        <v>8315</v>
      </c>
      <c r="R3826" t="s">
        <v>8316</v>
      </c>
      <c r="S3826" s="19">
        <f t="shared" si="249"/>
        <v>42571.626192129625</v>
      </c>
      <c r="T3826" s="19">
        <f t="shared" si="250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47"/>
        <v>105</v>
      </c>
      <c r="P3827">
        <f t="shared" si="248"/>
        <v>107.57</v>
      </c>
      <c r="Q3827" s="13" t="s">
        <v>8315</v>
      </c>
      <c r="R3827" t="s">
        <v>8316</v>
      </c>
      <c r="S3827" s="19">
        <f t="shared" si="249"/>
        <v>42151.069606481484</v>
      </c>
      <c r="T3827" s="19">
        <f t="shared" si="250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47"/>
        <v>119</v>
      </c>
      <c r="P3828">
        <f t="shared" si="248"/>
        <v>27.5</v>
      </c>
      <c r="Q3828" s="13" t="s">
        <v>8315</v>
      </c>
      <c r="R3828" t="s">
        <v>8316</v>
      </c>
      <c r="S3828" s="19">
        <f t="shared" si="249"/>
        <v>42101.423541666663</v>
      </c>
      <c r="T3828" s="19">
        <f t="shared" si="250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47"/>
        <v>153</v>
      </c>
      <c r="P3829">
        <f t="shared" si="248"/>
        <v>70.459999999999994</v>
      </c>
      <c r="Q3829" s="13" t="s">
        <v>8315</v>
      </c>
      <c r="R3829" t="s">
        <v>8316</v>
      </c>
      <c r="S3829" s="19">
        <f t="shared" si="249"/>
        <v>42034.928252314814</v>
      </c>
      <c r="T3829" s="19">
        <f t="shared" si="250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47"/>
        <v>100</v>
      </c>
      <c r="P3830">
        <f t="shared" si="248"/>
        <v>178.57</v>
      </c>
      <c r="Q3830" s="13" t="s">
        <v>8315</v>
      </c>
      <c r="R3830" t="s">
        <v>8316</v>
      </c>
      <c r="S3830" s="19">
        <f t="shared" si="249"/>
        <v>41944.527627314819</v>
      </c>
      <c r="T3830" s="19">
        <f t="shared" si="250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47"/>
        <v>100</v>
      </c>
      <c r="P3831">
        <f t="shared" si="248"/>
        <v>62.63</v>
      </c>
      <c r="Q3831" s="13" t="s">
        <v>8315</v>
      </c>
      <c r="R3831" t="s">
        <v>8316</v>
      </c>
      <c r="S3831" s="19">
        <f t="shared" si="249"/>
        <v>42593.865405092598</v>
      </c>
      <c r="T3831" s="19">
        <f t="shared" si="250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47"/>
        <v>225</v>
      </c>
      <c r="P3832">
        <f t="shared" si="248"/>
        <v>75</v>
      </c>
      <c r="Q3832" s="13" t="s">
        <v>8315</v>
      </c>
      <c r="R3832" t="s">
        <v>8316</v>
      </c>
      <c r="S3832" s="19">
        <f t="shared" si="249"/>
        <v>42503.740868055553</v>
      </c>
      <c r="T3832" s="19">
        <f t="shared" si="250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47"/>
        <v>106</v>
      </c>
      <c r="P3833">
        <f t="shared" si="248"/>
        <v>58.9</v>
      </c>
      <c r="Q3833" s="13" t="s">
        <v>8315</v>
      </c>
      <c r="R3833" t="s">
        <v>8316</v>
      </c>
      <c r="S3833" s="19">
        <f t="shared" si="249"/>
        <v>41927.848900462966</v>
      </c>
      <c r="T3833" s="19">
        <f t="shared" si="250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47"/>
        <v>105</v>
      </c>
      <c r="P3834">
        <f t="shared" si="248"/>
        <v>139.56</v>
      </c>
      <c r="Q3834" s="13" t="s">
        <v>8315</v>
      </c>
      <c r="R3834" t="s">
        <v>8316</v>
      </c>
      <c r="S3834" s="19">
        <f t="shared" si="249"/>
        <v>42375.114988425921</v>
      </c>
      <c r="T3834" s="19">
        <f t="shared" si="250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47"/>
        <v>117</v>
      </c>
      <c r="P3835">
        <f t="shared" si="248"/>
        <v>70</v>
      </c>
      <c r="Q3835" s="13" t="s">
        <v>8315</v>
      </c>
      <c r="R3835" t="s">
        <v>8316</v>
      </c>
      <c r="S3835" s="19">
        <f t="shared" si="249"/>
        <v>41963.872361111105</v>
      </c>
      <c r="T3835" s="19">
        <f t="shared" si="250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47"/>
        <v>109</v>
      </c>
      <c r="P3836">
        <f t="shared" si="248"/>
        <v>57.39</v>
      </c>
      <c r="Q3836" s="13" t="s">
        <v>8315</v>
      </c>
      <c r="R3836" t="s">
        <v>8316</v>
      </c>
      <c r="S3836" s="19">
        <f t="shared" si="249"/>
        <v>42143.445219907408</v>
      </c>
      <c r="T3836" s="19">
        <f t="shared" si="250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47"/>
        <v>160</v>
      </c>
      <c r="P3837">
        <f t="shared" si="248"/>
        <v>40</v>
      </c>
      <c r="Q3837" s="13" t="s">
        <v>8315</v>
      </c>
      <c r="R3837" t="s">
        <v>8316</v>
      </c>
      <c r="S3837" s="19">
        <f t="shared" si="249"/>
        <v>42460.94222222222</v>
      </c>
      <c r="T3837" s="19">
        <f t="shared" si="250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47"/>
        <v>113</v>
      </c>
      <c r="P3838">
        <f t="shared" si="248"/>
        <v>64.290000000000006</v>
      </c>
      <c r="Q3838" s="13" t="s">
        <v>8315</v>
      </c>
      <c r="R3838" t="s">
        <v>8316</v>
      </c>
      <c r="S3838" s="19">
        <f t="shared" si="249"/>
        <v>42553.926527777774</v>
      </c>
      <c r="T3838" s="19">
        <f t="shared" si="250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47"/>
        <v>102</v>
      </c>
      <c r="P3839">
        <f t="shared" si="248"/>
        <v>120.12</v>
      </c>
      <c r="Q3839" s="13" t="s">
        <v>8315</v>
      </c>
      <c r="R3839" t="s">
        <v>8316</v>
      </c>
      <c r="S3839" s="19">
        <f t="shared" si="249"/>
        <v>42152.765717592592</v>
      </c>
      <c r="T3839" s="19">
        <f t="shared" si="250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47"/>
        <v>101</v>
      </c>
      <c r="P3840">
        <f t="shared" si="248"/>
        <v>1008.24</v>
      </c>
      <c r="Q3840" s="13" t="s">
        <v>8315</v>
      </c>
      <c r="R3840" t="s">
        <v>8316</v>
      </c>
      <c r="S3840" s="19">
        <f t="shared" si="249"/>
        <v>42116.710752314815</v>
      </c>
      <c r="T3840" s="19">
        <f t="shared" si="250"/>
        <v>42146.710752314815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47"/>
        <v>101</v>
      </c>
      <c r="P3841">
        <f t="shared" si="248"/>
        <v>63.28</v>
      </c>
      <c r="Q3841" s="13" t="s">
        <v>8315</v>
      </c>
      <c r="R3841" t="s">
        <v>8316</v>
      </c>
      <c r="S3841" s="19">
        <f t="shared" si="249"/>
        <v>42155.142638888887</v>
      </c>
      <c r="T3841" s="19">
        <f t="shared" si="250"/>
        <v>42215.142638888887</v>
      </c>
    </row>
    <row r="3842" spans="1:21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51">ROUND(E3842/D3842*100,0)</f>
        <v>6500</v>
      </c>
      <c r="P3842">
        <f t="shared" ref="P3842:P3905" si="252">IFERROR(ROUND(E3842/L3842,2),0)</f>
        <v>21.67</v>
      </c>
      <c r="Q3842" s="13" t="s">
        <v>8315</v>
      </c>
      <c r="R3842" t="s">
        <v>8316</v>
      </c>
      <c r="S3842" s="19">
        <f t="shared" si="249"/>
        <v>42432.701724537037</v>
      </c>
      <c r="T3842" s="19">
        <f t="shared" si="250"/>
        <v>42457.660057870366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51"/>
        <v>9</v>
      </c>
      <c r="P3843">
        <f t="shared" si="252"/>
        <v>25.65</v>
      </c>
      <c r="Q3843" s="13" t="s">
        <v>8315</v>
      </c>
      <c r="R3843" t="s">
        <v>8316</v>
      </c>
      <c r="S3843" s="19">
        <f t="shared" ref="S3843:S3906" si="253">(((J3843/60)/60)/24)+DATE(1970,1,1)</f>
        <v>41780.785729166666</v>
      </c>
      <c r="T3843" s="19">
        <f t="shared" ref="T3843:T3906" si="254">(((I3843/60)/60)/24)+DATE(1970,1,1)</f>
        <v>41840.785729166666</v>
      </c>
      <c r="U3843">
        <f>YEAR(S3843)</f>
        <v>2014</v>
      </c>
    </row>
    <row r="3844" spans="1:21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51"/>
        <v>22</v>
      </c>
      <c r="P3844">
        <f t="shared" si="252"/>
        <v>47.7</v>
      </c>
      <c r="Q3844" s="13" t="s">
        <v>8315</v>
      </c>
      <c r="R3844" t="s">
        <v>8316</v>
      </c>
      <c r="S3844" s="19">
        <f t="shared" si="253"/>
        <v>41740.493657407409</v>
      </c>
      <c r="T3844" s="19">
        <f t="shared" si="254"/>
        <v>41770.493657407409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51"/>
        <v>21</v>
      </c>
      <c r="P3845">
        <f t="shared" si="252"/>
        <v>56.05</v>
      </c>
      <c r="Q3845" s="13" t="s">
        <v>8315</v>
      </c>
      <c r="R3845" t="s">
        <v>8316</v>
      </c>
      <c r="S3845" s="19">
        <f t="shared" si="253"/>
        <v>41766.072500000002</v>
      </c>
      <c r="T3845" s="19">
        <f t="shared" si="254"/>
        <v>41791.072500000002</v>
      </c>
      <c r="U3845">
        <f t="shared" ref="U3845:U3850" si="255">YEAR(S3845)</f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51"/>
        <v>41</v>
      </c>
      <c r="P3846">
        <f t="shared" si="252"/>
        <v>81.319999999999993</v>
      </c>
      <c r="Q3846" s="13" t="s">
        <v>8315</v>
      </c>
      <c r="R3846" t="s">
        <v>8316</v>
      </c>
      <c r="S3846" s="19">
        <f t="shared" si="253"/>
        <v>41766.617291666669</v>
      </c>
      <c r="T3846" s="19">
        <f t="shared" si="254"/>
        <v>41793.290972222225</v>
      </c>
      <c r="U3846">
        <f t="shared" si="255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51"/>
        <v>2</v>
      </c>
      <c r="P3847">
        <f t="shared" si="252"/>
        <v>70.17</v>
      </c>
      <c r="Q3847" s="13" t="s">
        <v>8315</v>
      </c>
      <c r="R3847" t="s">
        <v>8316</v>
      </c>
      <c r="S3847" s="19">
        <f t="shared" si="253"/>
        <v>42248.627013888887</v>
      </c>
      <c r="T3847" s="19">
        <f t="shared" si="254"/>
        <v>42278.627013888887</v>
      </c>
      <c r="U3847">
        <f t="shared" si="255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51"/>
        <v>3</v>
      </c>
      <c r="P3848">
        <f t="shared" si="252"/>
        <v>23.63</v>
      </c>
      <c r="Q3848" s="13" t="s">
        <v>8315</v>
      </c>
      <c r="R3848" t="s">
        <v>8316</v>
      </c>
      <c r="S3848" s="19">
        <f t="shared" si="253"/>
        <v>41885.221550925926</v>
      </c>
      <c r="T3848" s="19">
        <f t="shared" si="254"/>
        <v>41916.290972222225</v>
      </c>
      <c r="U3848">
        <f t="shared" si="255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51"/>
        <v>16</v>
      </c>
      <c r="P3849">
        <f t="shared" si="252"/>
        <v>188.56</v>
      </c>
      <c r="Q3849" s="13" t="s">
        <v>8315</v>
      </c>
      <c r="R3849" t="s">
        <v>8316</v>
      </c>
      <c r="S3849" s="19">
        <f t="shared" si="253"/>
        <v>42159.224432870367</v>
      </c>
      <c r="T3849" s="19">
        <f t="shared" si="254"/>
        <v>42204.224432870367</v>
      </c>
      <c r="U3849">
        <f t="shared" si="255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51"/>
        <v>16</v>
      </c>
      <c r="P3850">
        <f t="shared" si="252"/>
        <v>49.51</v>
      </c>
      <c r="Q3850" s="13" t="s">
        <v>8315</v>
      </c>
      <c r="R3850" t="s">
        <v>8316</v>
      </c>
      <c r="S3850" s="19">
        <f t="shared" si="253"/>
        <v>42265.817002314812</v>
      </c>
      <c r="T3850" s="19">
        <f t="shared" si="254"/>
        <v>42295.817002314812</v>
      </c>
      <c r="U3850">
        <f t="shared" si="255"/>
        <v>2015</v>
      </c>
    </row>
    <row r="3851" spans="1:21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51"/>
        <v>7</v>
      </c>
      <c r="P3851">
        <f t="shared" si="252"/>
        <v>75.459999999999994</v>
      </c>
      <c r="Q3851" s="13" t="s">
        <v>8315</v>
      </c>
      <c r="R3851" t="s">
        <v>8316</v>
      </c>
      <c r="S3851" s="19">
        <f t="shared" si="253"/>
        <v>42136.767175925925</v>
      </c>
      <c r="T3851" s="19">
        <f t="shared" si="254"/>
        <v>42166.767175925925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51"/>
        <v>4</v>
      </c>
      <c r="P3852">
        <f t="shared" si="252"/>
        <v>9.5</v>
      </c>
      <c r="Q3852" s="13" t="s">
        <v>8315</v>
      </c>
      <c r="R3852" t="s">
        <v>8316</v>
      </c>
      <c r="S3852" s="19">
        <f t="shared" si="253"/>
        <v>41975.124340277776</v>
      </c>
      <c r="T3852" s="19">
        <f t="shared" si="254"/>
        <v>42005.124340277776</v>
      </c>
      <c r="U3852">
        <f>YEAR(S3852)</f>
        <v>2014</v>
      </c>
    </row>
    <row r="3853" spans="1:21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51"/>
        <v>34</v>
      </c>
      <c r="P3853">
        <f t="shared" si="252"/>
        <v>35.5</v>
      </c>
      <c r="Q3853" s="13" t="s">
        <v>8315</v>
      </c>
      <c r="R3853" t="s">
        <v>8316</v>
      </c>
      <c r="S3853" s="19">
        <f t="shared" si="253"/>
        <v>42172.439571759256</v>
      </c>
      <c r="T3853" s="19">
        <f t="shared" si="254"/>
        <v>42202.439571759256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51"/>
        <v>0</v>
      </c>
      <c r="P3854">
        <f t="shared" si="252"/>
        <v>10</v>
      </c>
      <c r="Q3854" s="13" t="s">
        <v>8315</v>
      </c>
      <c r="R3854" t="s">
        <v>8316</v>
      </c>
      <c r="S3854" s="19">
        <f t="shared" si="253"/>
        <v>42065.190694444449</v>
      </c>
      <c r="T3854" s="19">
        <f t="shared" si="254"/>
        <v>42090.149027777778</v>
      </c>
      <c r="U3854">
        <f t="shared" ref="U3854:U3859" si="256">YEAR(S3854)</f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51"/>
        <v>0</v>
      </c>
      <c r="P3855">
        <f t="shared" si="252"/>
        <v>13</v>
      </c>
      <c r="Q3855" s="13" t="s">
        <v>8315</v>
      </c>
      <c r="R3855" t="s">
        <v>8316</v>
      </c>
      <c r="S3855" s="19">
        <f t="shared" si="253"/>
        <v>41848.84002314815</v>
      </c>
      <c r="T3855" s="19">
        <f t="shared" si="254"/>
        <v>41883.84002314815</v>
      </c>
      <c r="U3855">
        <f t="shared" si="256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51"/>
        <v>16</v>
      </c>
      <c r="P3856">
        <f t="shared" si="252"/>
        <v>89.4</v>
      </c>
      <c r="Q3856" s="13" t="s">
        <v>8315</v>
      </c>
      <c r="R3856" t="s">
        <v>8316</v>
      </c>
      <c r="S3856" s="19">
        <f t="shared" si="253"/>
        <v>42103.884930555556</v>
      </c>
      <c r="T3856" s="19">
        <f t="shared" si="254"/>
        <v>42133.884930555556</v>
      </c>
      <c r="U3856">
        <f t="shared" si="256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51"/>
        <v>3</v>
      </c>
      <c r="P3857">
        <f t="shared" si="252"/>
        <v>25</v>
      </c>
      <c r="Q3857" s="13" t="s">
        <v>8315</v>
      </c>
      <c r="R3857" t="s">
        <v>8316</v>
      </c>
      <c r="S3857" s="19">
        <f t="shared" si="253"/>
        <v>42059.970729166671</v>
      </c>
      <c r="T3857" s="19">
        <f t="shared" si="254"/>
        <v>42089.929062499999</v>
      </c>
      <c r="U3857">
        <f t="shared" si="256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51"/>
        <v>0</v>
      </c>
      <c r="P3858">
        <f t="shared" si="252"/>
        <v>1</v>
      </c>
      <c r="Q3858" s="13" t="s">
        <v>8315</v>
      </c>
      <c r="R3858" t="s">
        <v>8316</v>
      </c>
      <c r="S3858" s="19">
        <f t="shared" si="253"/>
        <v>42041.743090277778</v>
      </c>
      <c r="T3858" s="19">
        <f t="shared" si="254"/>
        <v>42071.701423611114</v>
      </c>
      <c r="U3858">
        <f t="shared" si="256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51"/>
        <v>5</v>
      </c>
      <c r="P3859">
        <f t="shared" si="252"/>
        <v>65</v>
      </c>
      <c r="Q3859" s="13" t="s">
        <v>8315</v>
      </c>
      <c r="R3859" t="s">
        <v>8316</v>
      </c>
      <c r="S3859" s="19">
        <f t="shared" si="253"/>
        <v>41829.73715277778</v>
      </c>
      <c r="T3859" s="19">
        <f t="shared" si="254"/>
        <v>41852.716666666667</v>
      </c>
      <c r="U3859">
        <f t="shared" si="256"/>
        <v>2014</v>
      </c>
    </row>
    <row r="3860" spans="1:21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51"/>
        <v>2</v>
      </c>
      <c r="P3860">
        <f t="shared" si="252"/>
        <v>10</v>
      </c>
      <c r="Q3860" s="13" t="s">
        <v>8315</v>
      </c>
      <c r="R3860" t="s">
        <v>8316</v>
      </c>
      <c r="S3860" s="19">
        <f t="shared" si="253"/>
        <v>42128.431064814817</v>
      </c>
      <c r="T3860" s="19">
        <f t="shared" si="254"/>
        <v>42146.875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51"/>
        <v>0</v>
      </c>
      <c r="P3861">
        <f t="shared" si="252"/>
        <v>1</v>
      </c>
      <c r="Q3861" s="13" t="s">
        <v>8315</v>
      </c>
      <c r="R3861" t="s">
        <v>8316</v>
      </c>
      <c r="S3861" s="19">
        <f t="shared" si="253"/>
        <v>41789.893599537041</v>
      </c>
      <c r="T3861" s="19">
        <f t="shared" si="254"/>
        <v>41815.875</v>
      </c>
      <c r="U3861">
        <f t="shared" ref="U3861:U3866" si="257">YEAR(S3861)</f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51"/>
        <v>18</v>
      </c>
      <c r="P3862">
        <f t="shared" si="252"/>
        <v>81.540000000000006</v>
      </c>
      <c r="Q3862" s="13" t="s">
        <v>8315</v>
      </c>
      <c r="R3862" t="s">
        <v>8316</v>
      </c>
      <c r="S3862" s="19">
        <f t="shared" si="253"/>
        <v>41833.660995370366</v>
      </c>
      <c r="T3862" s="19">
        <f t="shared" si="254"/>
        <v>41863.660995370366</v>
      </c>
      <c r="U3862">
        <f t="shared" si="257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51"/>
        <v>5</v>
      </c>
      <c r="P3863">
        <f t="shared" si="252"/>
        <v>100</v>
      </c>
      <c r="Q3863" s="13" t="s">
        <v>8315</v>
      </c>
      <c r="R3863" t="s">
        <v>8316</v>
      </c>
      <c r="S3863" s="19">
        <f t="shared" si="253"/>
        <v>41914.590011574073</v>
      </c>
      <c r="T3863" s="19">
        <f t="shared" si="254"/>
        <v>41955.907638888893</v>
      </c>
      <c r="U3863">
        <f t="shared" si="257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51"/>
        <v>0</v>
      </c>
      <c r="P3864">
        <f t="shared" si="252"/>
        <v>1</v>
      </c>
      <c r="Q3864" s="13" t="s">
        <v>8315</v>
      </c>
      <c r="R3864" t="s">
        <v>8316</v>
      </c>
      <c r="S3864" s="19">
        <f t="shared" si="253"/>
        <v>42611.261064814811</v>
      </c>
      <c r="T3864" s="19">
        <f t="shared" si="254"/>
        <v>42625.707638888889</v>
      </c>
      <c r="U3864">
        <f t="shared" si="257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51"/>
        <v>0</v>
      </c>
      <c r="P3865">
        <f t="shared" si="252"/>
        <v>0</v>
      </c>
      <c r="Q3865" s="13" t="s">
        <v>8315</v>
      </c>
      <c r="R3865" t="s">
        <v>8316</v>
      </c>
      <c r="S3865" s="19">
        <f t="shared" si="253"/>
        <v>42253.633159722223</v>
      </c>
      <c r="T3865" s="19">
        <f t="shared" si="254"/>
        <v>42313.674826388888</v>
      </c>
      <c r="U3865">
        <f t="shared" si="257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51"/>
        <v>1</v>
      </c>
      <c r="P3866">
        <f t="shared" si="252"/>
        <v>20</v>
      </c>
      <c r="Q3866" s="13" t="s">
        <v>8315</v>
      </c>
      <c r="R3866" t="s">
        <v>8316</v>
      </c>
      <c r="S3866" s="19">
        <f t="shared" si="253"/>
        <v>42295.891828703709</v>
      </c>
      <c r="T3866" s="19">
        <f t="shared" si="254"/>
        <v>42325.933495370366</v>
      </c>
      <c r="U3866">
        <f t="shared" si="257"/>
        <v>2015</v>
      </c>
    </row>
    <row r="3867" spans="1:21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51"/>
        <v>27</v>
      </c>
      <c r="P3867">
        <f t="shared" si="252"/>
        <v>46.43</v>
      </c>
      <c r="Q3867" s="13" t="s">
        <v>8315</v>
      </c>
      <c r="R3867" t="s">
        <v>8316</v>
      </c>
      <c r="S3867" s="19">
        <f t="shared" si="253"/>
        <v>41841.651597222226</v>
      </c>
      <c r="T3867" s="19">
        <f t="shared" si="254"/>
        <v>41881.229166666664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51"/>
        <v>1</v>
      </c>
      <c r="P3868">
        <f t="shared" si="252"/>
        <v>5.5</v>
      </c>
      <c r="Q3868" s="13" t="s">
        <v>8315</v>
      </c>
      <c r="R3868" t="s">
        <v>8316</v>
      </c>
      <c r="S3868" s="19">
        <f t="shared" si="253"/>
        <v>42402.947002314817</v>
      </c>
      <c r="T3868" s="19">
        <f t="shared" si="254"/>
        <v>42452.145138888889</v>
      </c>
      <c r="U3868">
        <f t="shared" ref="U3868:U3869" si="258">YEAR(S3868)</f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51"/>
        <v>13</v>
      </c>
      <c r="P3869">
        <f t="shared" si="252"/>
        <v>50.2</v>
      </c>
      <c r="Q3869" s="13" t="s">
        <v>8315</v>
      </c>
      <c r="R3869" t="s">
        <v>8316</v>
      </c>
      <c r="S3869" s="19">
        <f t="shared" si="253"/>
        <v>42509.814108796301</v>
      </c>
      <c r="T3869" s="19">
        <f t="shared" si="254"/>
        <v>42539.814108796301</v>
      </c>
      <c r="U3869">
        <f t="shared" si="258"/>
        <v>2016</v>
      </c>
    </row>
    <row r="3870" spans="1:21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51"/>
        <v>0</v>
      </c>
      <c r="P3870">
        <f t="shared" si="252"/>
        <v>10</v>
      </c>
      <c r="Q3870" s="13" t="s">
        <v>8315</v>
      </c>
      <c r="R3870" t="s">
        <v>8357</v>
      </c>
      <c r="S3870" s="19">
        <f t="shared" si="253"/>
        <v>41865.659780092588</v>
      </c>
      <c r="T3870" s="19">
        <f t="shared" si="254"/>
        <v>41890.659780092588</v>
      </c>
    </row>
    <row r="3871" spans="1:21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51"/>
        <v>3</v>
      </c>
      <c r="P3871">
        <f t="shared" si="252"/>
        <v>30.13</v>
      </c>
      <c r="Q3871" s="13" t="s">
        <v>8315</v>
      </c>
      <c r="R3871" t="s">
        <v>8357</v>
      </c>
      <c r="S3871" s="19">
        <f t="shared" si="253"/>
        <v>42047.724444444444</v>
      </c>
      <c r="T3871" s="19">
        <f t="shared" si="254"/>
        <v>42077.132638888885</v>
      </c>
    </row>
    <row r="3872" spans="1:21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51"/>
        <v>15</v>
      </c>
      <c r="P3872">
        <f t="shared" si="252"/>
        <v>150</v>
      </c>
      <c r="Q3872" s="13" t="s">
        <v>8315</v>
      </c>
      <c r="R3872" t="s">
        <v>8357</v>
      </c>
      <c r="S3872" s="19">
        <f t="shared" si="253"/>
        <v>41793.17219907407</v>
      </c>
      <c r="T3872" s="19">
        <f t="shared" si="254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51"/>
        <v>3</v>
      </c>
      <c r="P3873">
        <f t="shared" si="252"/>
        <v>13.33</v>
      </c>
      <c r="Q3873" s="13" t="s">
        <v>8315</v>
      </c>
      <c r="R3873" t="s">
        <v>8357</v>
      </c>
      <c r="S3873" s="19">
        <f t="shared" si="253"/>
        <v>42763.780671296292</v>
      </c>
      <c r="T3873" s="19">
        <f t="shared" si="254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51"/>
        <v>0</v>
      </c>
      <c r="P3874">
        <f t="shared" si="252"/>
        <v>0</v>
      </c>
      <c r="Q3874" s="13" t="s">
        <v>8315</v>
      </c>
      <c r="R3874" t="s">
        <v>8357</v>
      </c>
      <c r="S3874" s="19">
        <f t="shared" si="253"/>
        <v>42180.145787037036</v>
      </c>
      <c r="T3874" s="19">
        <f t="shared" si="254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51"/>
        <v>0</v>
      </c>
      <c r="P3875">
        <f t="shared" si="252"/>
        <v>0</v>
      </c>
      <c r="Q3875" s="13" t="s">
        <v>8315</v>
      </c>
      <c r="R3875" t="s">
        <v>8357</v>
      </c>
      <c r="S3875" s="19">
        <f t="shared" si="253"/>
        <v>42255.696006944447</v>
      </c>
      <c r="T3875" s="19">
        <f t="shared" si="254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51"/>
        <v>0</v>
      </c>
      <c r="P3876">
        <f t="shared" si="252"/>
        <v>0</v>
      </c>
      <c r="Q3876" s="13" t="s">
        <v>8315</v>
      </c>
      <c r="R3876" t="s">
        <v>8357</v>
      </c>
      <c r="S3876" s="19">
        <f t="shared" si="253"/>
        <v>42007.016458333332</v>
      </c>
      <c r="T3876" s="19">
        <f t="shared" si="254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51"/>
        <v>0</v>
      </c>
      <c r="P3877">
        <f t="shared" si="252"/>
        <v>0</v>
      </c>
      <c r="Q3877" s="13" t="s">
        <v>8315</v>
      </c>
      <c r="R3877" t="s">
        <v>8357</v>
      </c>
      <c r="S3877" s="19">
        <f t="shared" si="253"/>
        <v>42615.346817129626</v>
      </c>
      <c r="T3877" s="19">
        <f t="shared" si="254"/>
        <v>42616.416666666672</v>
      </c>
    </row>
    <row r="3878" spans="1:20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51"/>
        <v>53</v>
      </c>
      <c r="P3878">
        <f t="shared" si="252"/>
        <v>44.76</v>
      </c>
      <c r="Q3878" s="13" t="s">
        <v>8315</v>
      </c>
      <c r="R3878" t="s">
        <v>8357</v>
      </c>
      <c r="S3878" s="19">
        <f t="shared" si="253"/>
        <v>42372.624166666668</v>
      </c>
      <c r="T3878" s="19">
        <f t="shared" si="254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51"/>
        <v>5</v>
      </c>
      <c r="P3879">
        <f t="shared" si="252"/>
        <v>88.64</v>
      </c>
      <c r="Q3879" s="13" t="s">
        <v>8315</v>
      </c>
      <c r="R3879" t="s">
        <v>8357</v>
      </c>
      <c r="S3879" s="19">
        <f t="shared" si="253"/>
        <v>42682.67768518519</v>
      </c>
      <c r="T3879" s="19">
        <f t="shared" si="254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51"/>
        <v>0</v>
      </c>
      <c r="P3880">
        <f t="shared" si="252"/>
        <v>10</v>
      </c>
      <c r="Q3880" s="13" t="s">
        <v>8315</v>
      </c>
      <c r="R3880" t="s">
        <v>8357</v>
      </c>
      <c r="S3880" s="19">
        <f t="shared" si="253"/>
        <v>42154.818819444445</v>
      </c>
      <c r="T3880" s="19">
        <f t="shared" si="254"/>
        <v>42185.165972222225</v>
      </c>
    </row>
    <row r="3881" spans="1:20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51"/>
        <v>0</v>
      </c>
      <c r="P3881">
        <f t="shared" si="252"/>
        <v>0</v>
      </c>
      <c r="Q3881" s="13" t="s">
        <v>8315</v>
      </c>
      <c r="R3881" t="s">
        <v>8357</v>
      </c>
      <c r="S3881" s="19">
        <f t="shared" si="253"/>
        <v>41999.861064814817</v>
      </c>
      <c r="T3881" s="19">
        <f t="shared" si="254"/>
        <v>42029.861064814817</v>
      </c>
    </row>
    <row r="3882" spans="1:20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51"/>
        <v>13</v>
      </c>
      <c r="P3882">
        <f t="shared" si="252"/>
        <v>57.65</v>
      </c>
      <c r="Q3882" s="13" t="s">
        <v>8315</v>
      </c>
      <c r="R3882" t="s">
        <v>8357</v>
      </c>
      <c r="S3882" s="19">
        <f t="shared" si="253"/>
        <v>41815.815046296295</v>
      </c>
      <c r="T3882" s="19">
        <f t="shared" si="254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51"/>
        <v>5</v>
      </c>
      <c r="P3883">
        <f t="shared" si="252"/>
        <v>25</v>
      </c>
      <c r="Q3883" s="13" t="s">
        <v>8315</v>
      </c>
      <c r="R3883" t="s">
        <v>8357</v>
      </c>
      <c r="S3883" s="19">
        <f t="shared" si="253"/>
        <v>42756.018506944441</v>
      </c>
      <c r="T3883" s="19">
        <f t="shared" si="254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51"/>
        <v>0</v>
      </c>
      <c r="P3884">
        <f t="shared" si="252"/>
        <v>0</v>
      </c>
      <c r="Q3884" s="13" t="s">
        <v>8315</v>
      </c>
      <c r="R3884" t="s">
        <v>8357</v>
      </c>
      <c r="S3884" s="19">
        <f t="shared" si="253"/>
        <v>42373.983449074076</v>
      </c>
      <c r="T3884" s="19">
        <f t="shared" si="254"/>
        <v>42400.960416666669</v>
      </c>
    </row>
    <row r="3885" spans="1:20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51"/>
        <v>0</v>
      </c>
      <c r="P3885">
        <f t="shared" si="252"/>
        <v>0</v>
      </c>
      <c r="Q3885" s="13" t="s">
        <v>8315</v>
      </c>
      <c r="R3885" t="s">
        <v>8357</v>
      </c>
      <c r="S3885" s="19">
        <f t="shared" si="253"/>
        <v>41854.602650462963</v>
      </c>
      <c r="T3885" s="19">
        <f t="shared" si="254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51"/>
        <v>0</v>
      </c>
      <c r="P3886">
        <f t="shared" si="252"/>
        <v>0</v>
      </c>
      <c r="Q3886" s="13" t="s">
        <v>8315</v>
      </c>
      <c r="R3886" t="s">
        <v>8357</v>
      </c>
      <c r="S3886" s="19">
        <f t="shared" si="253"/>
        <v>42065.791574074072</v>
      </c>
      <c r="T3886" s="19">
        <f t="shared" si="254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51"/>
        <v>0</v>
      </c>
      <c r="P3887">
        <f t="shared" si="252"/>
        <v>0</v>
      </c>
      <c r="Q3887" s="13" t="s">
        <v>8315</v>
      </c>
      <c r="R3887" t="s">
        <v>8357</v>
      </c>
      <c r="S3887" s="19">
        <f t="shared" si="253"/>
        <v>42469.951284722221</v>
      </c>
      <c r="T3887" s="19">
        <f t="shared" si="254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51"/>
        <v>0</v>
      </c>
      <c r="P3888">
        <f t="shared" si="252"/>
        <v>0</v>
      </c>
      <c r="Q3888" s="13" t="s">
        <v>8315</v>
      </c>
      <c r="R3888" t="s">
        <v>8357</v>
      </c>
      <c r="S3888" s="19">
        <f t="shared" si="253"/>
        <v>41954.228032407409</v>
      </c>
      <c r="T3888" s="19">
        <f t="shared" si="254"/>
        <v>41984.228032407409</v>
      </c>
    </row>
    <row r="3889" spans="1:21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51"/>
        <v>2</v>
      </c>
      <c r="P3889">
        <f t="shared" si="252"/>
        <v>17.5</v>
      </c>
      <c r="Q3889" s="13" t="s">
        <v>8315</v>
      </c>
      <c r="R3889" t="s">
        <v>8357</v>
      </c>
      <c r="S3889" s="19">
        <f t="shared" si="253"/>
        <v>42079.857974537037</v>
      </c>
      <c r="T3889" s="19">
        <f t="shared" si="254"/>
        <v>42125.916666666672</v>
      </c>
    </row>
    <row r="3890" spans="1:21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51"/>
        <v>27</v>
      </c>
      <c r="P3890">
        <f t="shared" si="252"/>
        <v>38.71</v>
      </c>
      <c r="Q3890" s="13" t="s">
        <v>8315</v>
      </c>
      <c r="R3890" t="s">
        <v>8316</v>
      </c>
      <c r="S3890" s="19">
        <f t="shared" si="253"/>
        <v>42762.545810185184</v>
      </c>
      <c r="T3890" s="19">
        <f t="shared" si="254"/>
        <v>42792.545810185184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51"/>
        <v>1</v>
      </c>
      <c r="P3891">
        <f t="shared" si="252"/>
        <v>13.11</v>
      </c>
      <c r="Q3891" s="13" t="s">
        <v>8315</v>
      </c>
      <c r="R3891" t="s">
        <v>8316</v>
      </c>
      <c r="S3891" s="19">
        <f t="shared" si="253"/>
        <v>41977.004976851851</v>
      </c>
      <c r="T3891" s="19">
        <f t="shared" si="254"/>
        <v>42008.976388888885</v>
      </c>
      <c r="U3891">
        <f t="shared" ref="U3891:U3898" si="259">YEAR(S3891)</f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51"/>
        <v>17</v>
      </c>
      <c r="P3892">
        <f t="shared" si="252"/>
        <v>315.5</v>
      </c>
      <c r="Q3892" s="13" t="s">
        <v>8315</v>
      </c>
      <c r="R3892" t="s">
        <v>8316</v>
      </c>
      <c r="S3892" s="19">
        <f t="shared" si="253"/>
        <v>42171.758611111116</v>
      </c>
      <c r="T3892" s="19">
        <f t="shared" si="254"/>
        <v>42231.758611111116</v>
      </c>
      <c r="U3892">
        <f t="shared" si="259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51"/>
        <v>33</v>
      </c>
      <c r="P3893">
        <f t="shared" si="252"/>
        <v>37.14</v>
      </c>
      <c r="Q3893" s="13" t="s">
        <v>8315</v>
      </c>
      <c r="R3893" t="s">
        <v>8316</v>
      </c>
      <c r="S3893" s="19">
        <f t="shared" si="253"/>
        <v>42056.1324537037</v>
      </c>
      <c r="T3893" s="19">
        <f t="shared" si="254"/>
        <v>42086.207638888889</v>
      </c>
      <c r="U3893">
        <f t="shared" si="259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51"/>
        <v>0</v>
      </c>
      <c r="P3894">
        <f t="shared" si="252"/>
        <v>0</v>
      </c>
      <c r="Q3894" s="13" t="s">
        <v>8315</v>
      </c>
      <c r="R3894" t="s">
        <v>8316</v>
      </c>
      <c r="S3894" s="19">
        <f t="shared" si="253"/>
        <v>41867.652280092596</v>
      </c>
      <c r="T3894" s="19">
        <f t="shared" si="254"/>
        <v>41875.291666666664</v>
      </c>
      <c r="U3894">
        <f t="shared" si="259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51"/>
        <v>22</v>
      </c>
      <c r="P3895">
        <f t="shared" si="252"/>
        <v>128.27000000000001</v>
      </c>
      <c r="Q3895" s="13" t="s">
        <v>8315</v>
      </c>
      <c r="R3895" t="s">
        <v>8316</v>
      </c>
      <c r="S3895" s="19">
        <f t="shared" si="253"/>
        <v>41779.657870370371</v>
      </c>
      <c r="T3895" s="19">
        <f t="shared" si="254"/>
        <v>41821.25</v>
      </c>
      <c r="U3895">
        <f t="shared" si="259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51"/>
        <v>3</v>
      </c>
      <c r="P3896">
        <f t="shared" si="252"/>
        <v>47.27</v>
      </c>
      <c r="Q3896" s="13" t="s">
        <v>8315</v>
      </c>
      <c r="R3896" t="s">
        <v>8316</v>
      </c>
      <c r="S3896" s="19">
        <f t="shared" si="253"/>
        <v>42679.958472222221</v>
      </c>
      <c r="T3896" s="19">
        <f t="shared" si="254"/>
        <v>42710.207638888889</v>
      </c>
      <c r="U3896">
        <f t="shared" si="259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51"/>
        <v>5</v>
      </c>
      <c r="P3897">
        <f t="shared" si="252"/>
        <v>50</v>
      </c>
      <c r="Q3897" s="13" t="s">
        <v>8315</v>
      </c>
      <c r="R3897" t="s">
        <v>8316</v>
      </c>
      <c r="S3897" s="19">
        <f t="shared" si="253"/>
        <v>42032.250208333338</v>
      </c>
      <c r="T3897" s="19">
        <f t="shared" si="254"/>
        <v>42063.250208333338</v>
      </c>
      <c r="U3897">
        <f t="shared" si="259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51"/>
        <v>11</v>
      </c>
      <c r="P3898">
        <f t="shared" si="252"/>
        <v>42.5</v>
      </c>
      <c r="Q3898" s="13" t="s">
        <v>8315</v>
      </c>
      <c r="R3898" t="s">
        <v>8316</v>
      </c>
      <c r="S3898" s="19">
        <f t="shared" si="253"/>
        <v>41793.191875000004</v>
      </c>
      <c r="T3898" s="19">
        <f t="shared" si="254"/>
        <v>41807.191875000004</v>
      </c>
      <c r="U3898">
        <f t="shared" si="259"/>
        <v>2014</v>
      </c>
    </row>
    <row r="3899" spans="1:21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51"/>
        <v>18</v>
      </c>
      <c r="P3899">
        <f t="shared" si="252"/>
        <v>44</v>
      </c>
      <c r="Q3899" s="13" t="s">
        <v>8315</v>
      </c>
      <c r="R3899" t="s">
        <v>8316</v>
      </c>
      <c r="S3899" s="19">
        <f t="shared" si="253"/>
        <v>41982.87364583333</v>
      </c>
      <c r="T3899" s="19">
        <f t="shared" si="254"/>
        <v>42012.87364583333</v>
      </c>
    </row>
    <row r="3900" spans="1:21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51"/>
        <v>33</v>
      </c>
      <c r="P3900">
        <f t="shared" si="252"/>
        <v>50.88</v>
      </c>
      <c r="Q3900" s="13" t="s">
        <v>8315</v>
      </c>
      <c r="R3900" t="s">
        <v>8316</v>
      </c>
      <c r="S3900" s="19">
        <f t="shared" si="253"/>
        <v>42193.482291666667</v>
      </c>
      <c r="T3900" s="19">
        <f t="shared" si="254"/>
        <v>42233.666666666672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51"/>
        <v>1</v>
      </c>
      <c r="P3901">
        <f t="shared" si="252"/>
        <v>62.5</v>
      </c>
      <c r="Q3901" s="13" t="s">
        <v>8315</v>
      </c>
      <c r="R3901" t="s">
        <v>8316</v>
      </c>
      <c r="S3901" s="19">
        <f t="shared" si="253"/>
        <v>41843.775011574071</v>
      </c>
      <c r="T3901" s="19">
        <f t="shared" si="254"/>
        <v>41863.775011574071</v>
      </c>
      <c r="U3901">
        <f t="shared" ref="U3901:U3903" si="260">YEAR(S3901)</f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51"/>
        <v>5</v>
      </c>
      <c r="P3902">
        <f t="shared" si="252"/>
        <v>27</v>
      </c>
      <c r="Q3902" s="13" t="s">
        <v>8315</v>
      </c>
      <c r="R3902" t="s">
        <v>8316</v>
      </c>
      <c r="S3902" s="19">
        <f t="shared" si="253"/>
        <v>42136.092488425929</v>
      </c>
      <c r="T3902" s="19">
        <f t="shared" si="254"/>
        <v>42166.092488425929</v>
      </c>
      <c r="U3902">
        <f t="shared" si="260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51"/>
        <v>1</v>
      </c>
      <c r="P3903">
        <f t="shared" si="252"/>
        <v>25</v>
      </c>
      <c r="Q3903" s="13" t="s">
        <v>8315</v>
      </c>
      <c r="R3903" t="s">
        <v>8316</v>
      </c>
      <c r="S3903" s="19">
        <f t="shared" si="253"/>
        <v>42317.826377314821</v>
      </c>
      <c r="T3903" s="19">
        <f t="shared" si="254"/>
        <v>42357.826377314821</v>
      </c>
      <c r="U3903">
        <f t="shared" si="260"/>
        <v>2015</v>
      </c>
    </row>
    <row r="3904" spans="1:21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51"/>
        <v>49</v>
      </c>
      <c r="P3904">
        <f t="shared" si="252"/>
        <v>47.26</v>
      </c>
      <c r="Q3904" s="13" t="s">
        <v>8315</v>
      </c>
      <c r="R3904" t="s">
        <v>8316</v>
      </c>
      <c r="S3904" s="19">
        <f t="shared" si="253"/>
        <v>42663.468078703707</v>
      </c>
      <c r="T3904" s="19">
        <f t="shared" si="254"/>
        <v>42688.509745370371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51"/>
        <v>0</v>
      </c>
      <c r="P3905">
        <f t="shared" si="252"/>
        <v>0</v>
      </c>
      <c r="Q3905" s="13" t="s">
        <v>8315</v>
      </c>
      <c r="R3905" t="s">
        <v>8316</v>
      </c>
      <c r="S3905" s="19">
        <f t="shared" si="253"/>
        <v>42186.01116898148</v>
      </c>
      <c r="T3905" s="19">
        <f t="shared" si="254"/>
        <v>42230.818055555559</v>
      </c>
      <c r="U3905">
        <f t="shared" ref="U3905:U3906" si="261">YEAR(S3905)</f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62">ROUND(E3906/D3906*100,0)</f>
        <v>0</v>
      </c>
      <c r="P3906">
        <f t="shared" ref="P3906:P3969" si="263">IFERROR(ROUND(E3906/L3906,2),0)</f>
        <v>1.5</v>
      </c>
      <c r="Q3906" s="13" t="s">
        <v>8315</v>
      </c>
      <c r="R3906" t="s">
        <v>8316</v>
      </c>
      <c r="S3906" s="19">
        <f t="shared" si="253"/>
        <v>42095.229166666672</v>
      </c>
      <c r="T3906" s="19">
        <f t="shared" si="254"/>
        <v>42109.211111111115</v>
      </c>
      <c r="U3906">
        <f t="shared" si="261"/>
        <v>2015</v>
      </c>
    </row>
    <row r="3907" spans="1:21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62"/>
        <v>12</v>
      </c>
      <c r="P3907">
        <f t="shared" si="263"/>
        <v>24.71</v>
      </c>
      <c r="Q3907" s="13" t="s">
        <v>8315</v>
      </c>
      <c r="R3907" t="s">
        <v>8316</v>
      </c>
      <c r="S3907" s="19">
        <f t="shared" ref="S3907:S3970" si="264">(((J3907/60)/60)/24)+DATE(1970,1,1)</f>
        <v>42124.623877314814</v>
      </c>
      <c r="T3907" s="19">
        <f t="shared" ref="T3907:T3970" si="265">(((I3907/60)/60)/24)+DATE(1970,1,1)</f>
        <v>42166.958333333328</v>
      </c>
    </row>
    <row r="3908" spans="1:21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62"/>
        <v>67</v>
      </c>
      <c r="P3908">
        <f t="shared" si="263"/>
        <v>63.13</v>
      </c>
      <c r="Q3908" s="13" t="s">
        <v>8315</v>
      </c>
      <c r="R3908" t="s">
        <v>8316</v>
      </c>
      <c r="S3908" s="19">
        <f t="shared" si="264"/>
        <v>42143.917743055557</v>
      </c>
      <c r="T3908" s="19">
        <f t="shared" si="265"/>
        <v>42181.559027777781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62"/>
        <v>15</v>
      </c>
      <c r="P3909">
        <f t="shared" si="263"/>
        <v>38.25</v>
      </c>
      <c r="Q3909" s="13" t="s">
        <v>8315</v>
      </c>
      <c r="R3909" t="s">
        <v>8316</v>
      </c>
      <c r="S3909" s="19">
        <f t="shared" si="264"/>
        <v>41906.819513888891</v>
      </c>
      <c r="T3909" s="19">
        <f t="shared" si="265"/>
        <v>41938.838888888888</v>
      </c>
      <c r="U3909">
        <f t="shared" ref="U3909:U3915" si="266">YEAR(S3909)</f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62"/>
        <v>9</v>
      </c>
      <c r="P3910">
        <f t="shared" si="263"/>
        <v>16.25</v>
      </c>
      <c r="Q3910" s="13" t="s">
        <v>8315</v>
      </c>
      <c r="R3910" t="s">
        <v>8316</v>
      </c>
      <c r="S3910" s="19">
        <f t="shared" si="264"/>
        <v>41834.135370370372</v>
      </c>
      <c r="T3910" s="19">
        <f t="shared" si="265"/>
        <v>41849.135370370372</v>
      </c>
      <c r="U3910">
        <f t="shared" si="266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62"/>
        <v>0</v>
      </c>
      <c r="P3911">
        <f t="shared" si="263"/>
        <v>33.75</v>
      </c>
      <c r="Q3911" s="13" t="s">
        <v>8315</v>
      </c>
      <c r="R3911" t="s">
        <v>8316</v>
      </c>
      <c r="S3911" s="19">
        <f t="shared" si="264"/>
        <v>41863.359282407408</v>
      </c>
      <c r="T3911" s="19">
        <f t="shared" si="265"/>
        <v>41893.359282407408</v>
      </c>
      <c r="U3911">
        <f t="shared" si="266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62"/>
        <v>3</v>
      </c>
      <c r="P3912">
        <f t="shared" si="263"/>
        <v>61.67</v>
      </c>
      <c r="Q3912" s="13" t="s">
        <v>8315</v>
      </c>
      <c r="R3912" t="s">
        <v>8316</v>
      </c>
      <c r="S3912" s="19">
        <f t="shared" si="264"/>
        <v>42224.756909722222</v>
      </c>
      <c r="T3912" s="19">
        <f t="shared" si="265"/>
        <v>42254.756909722222</v>
      </c>
      <c r="U3912">
        <f t="shared" si="266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62"/>
        <v>37</v>
      </c>
      <c r="P3913">
        <f t="shared" si="263"/>
        <v>83.14</v>
      </c>
      <c r="Q3913" s="13" t="s">
        <v>8315</v>
      </c>
      <c r="R3913" t="s">
        <v>8316</v>
      </c>
      <c r="S3913" s="19">
        <f t="shared" si="264"/>
        <v>41939.8122337963</v>
      </c>
      <c r="T3913" s="19">
        <f t="shared" si="265"/>
        <v>41969.853900462964</v>
      </c>
      <c r="U3913">
        <f t="shared" si="266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62"/>
        <v>0</v>
      </c>
      <c r="P3914">
        <f t="shared" si="263"/>
        <v>1</v>
      </c>
      <c r="Q3914" s="13" t="s">
        <v>8315</v>
      </c>
      <c r="R3914" t="s">
        <v>8316</v>
      </c>
      <c r="S3914" s="19">
        <f t="shared" si="264"/>
        <v>42059.270023148143</v>
      </c>
      <c r="T3914" s="19">
        <f t="shared" si="265"/>
        <v>42119.190972222219</v>
      </c>
      <c r="U3914">
        <f t="shared" si="266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62"/>
        <v>10</v>
      </c>
      <c r="P3915">
        <f t="shared" si="263"/>
        <v>142.86000000000001</v>
      </c>
      <c r="Q3915" s="13" t="s">
        <v>8315</v>
      </c>
      <c r="R3915" t="s">
        <v>8316</v>
      </c>
      <c r="S3915" s="19">
        <f t="shared" si="264"/>
        <v>42308.211215277777</v>
      </c>
      <c r="T3915" s="19">
        <f t="shared" si="265"/>
        <v>42338.252881944441</v>
      </c>
      <c r="U3915">
        <f t="shared" si="266"/>
        <v>2015</v>
      </c>
    </row>
    <row r="3916" spans="1:21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62"/>
        <v>36</v>
      </c>
      <c r="P3916">
        <f t="shared" si="263"/>
        <v>33.67</v>
      </c>
      <c r="Q3916" s="13" t="s">
        <v>8315</v>
      </c>
      <c r="R3916" t="s">
        <v>8316</v>
      </c>
      <c r="S3916" s="19">
        <f t="shared" si="264"/>
        <v>42114.818935185183</v>
      </c>
      <c r="T3916" s="19">
        <f t="shared" si="265"/>
        <v>42134.957638888889</v>
      </c>
    </row>
    <row r="3917" spans="1:21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62"/>
        <v>0</v>
      </c>
      <c r="P3917">
        <f t="shared" si="263"/>
        <v>5</v>
      </c>
      <c r="Q3917" s="13" t="s">
        <v>8315</v>
      </c>
      <c r="R3917" t="s">
        <v>8316</v>
      </c>
      <c r="S3917" s="19">
        <f t="shared" si="264"/>
        <v>42492.98505787037</v>
      </c>
      <c r="T3917" s="19">
        <f t="shared" si="265"/>
        <v>42522.98505787037</v>
      </c>
    </row>
    <row r="3918" spans="1:21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62"/>
        <v>0</v>
      </c>
      <c r="P3918">
        <f t="shared" si="263"/>
        <v>0</v>
      </c>
      <c r="Q3918" s="13" t="s">
        <v>8315</v>
      </c>
      <c r="R3918" t="s">
        <v>8316</v>
      </c>
      <c r="S3918" s="19">
        <f t="shared" si="264"/>
        <v>42494.471666666665</v>
      </c>
      <c r="T3918" s="19">
        <f t="shared" si="265"/>
        <v>42524.471666666665</v>
      </c>
    </row>
    <row r="3919" spans="1:21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62"/>
        <v>0</v>
      </c>
      <c r="P3919">
        <f t="shared" si="263"/>
        <v>10</v>
      </c>
      <c r="Q3919" s="13" t="s">
        <v>8315</v>
      </c>
      <c r="R3919" t="s">
        <v>8316</v>
      </c>
      <c r="S3919" s="19">
        <f t="shared" si="264"/>
        <v>41863.527326388888</v>
      </c>
      <c r="T3919" s="19">
        <f t="shared" si="265"/>
        <v>41893.527326388888</v>
      </c>
    </row>
    <row r="3920" spans="1:21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62"/>
        <v>0</v>
      </c>
      <c r="P3920">
        <f t="shared" si="263"/>
        <v>40</v>
      </c>
      <c r="Q3920" s="13" t="s">
        <v>8315</v>
      </c>
      <c r="R3920" t="s">
        <v>8316</v>
      </c>
      <c r="S3920" s="19">
        <f t="shared" si="264"/>
        <v>41843.664618055554</v>
      </c>
      <c r="T3920" s="19">
        <f t="shared" si="265"/>
        <v>41855.666666666664</v>
      </c>
    </row>
    <row r="3921" spans="1:21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62"/>
        <v>2</v>
      </c>
      <c r="P3921">
        <f t="shared" si="263"/>
        <v>30</v>
      </c>
      <c r="Q3921" s="13" t="s">
        <v>8315</v>
      </c>
      <c r="R3921" t="s">
        <v>8316</v>
      </c>
      <c r="S3921" s="19">
        <f t="shared" si="264"/>
        <v>42358.684872685189</v>
      </c>
      <c r="T3921" s="19">
        <f t="shared" si="265"/>
        <v>42387</v>
      </c>
    </row>
    <row r="3922" spans="1:21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62"/>
        <v>5</v>
      </c>
      <c r="P3922">
        <f t="shared" si="263"/>
        <v>45</v>
      </c>
      <c r="Q3922" s="13" t="s">
        <v>8315</v>
      </c>
      <c r="R3922" t="s">
        <v>8316</v>
      </c>
      <c r="S3922" s="19">
        <f t="shared" si="264"/>
        <v>42657.38726851852</v>
      </c>
      <c r="T3922" s="19">
        <f t="shared" si="265"/>
        <v>42687.428935185191</v>
      </c>
    </row>
    <row r="3923" spans="1:21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62"/>
        <v>0</v>
      </c>
      <c r="P3923">
        <f t="shared" si="263"/>
        <v>0</v>
      </c>
      <c r="Q3923" s="13" t="s">
        <v>8315</v>
      </c>
      <c r="R3923" t="s">
        <v>8316</v>
      </c>
      <c r="S3923" s="19">
        <f t="shared" si="264"/>
        <v>41926.542303240742</v>
      </c>
      <c r="T3923" s="19">
        <f t="shared" si="265"/>
        <v>41938.75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62"/>
        <v>8</v>
      </c>
      <c r="P3924">
        <f t="shared" si="263"/>
        <v>10.17</v>
      </c>
      <c r="Q3924" s="13" t="s">
        <v>8315</v>
      </c>
      <c r="R3924" t="s">
        <v>8316</v>
      </c>
      <c r="S3924" s="19">
        <f t="shared" si="264"/>
        <v>42020.768634259264</v>
      </c>
      <c r="T3924" s="19">
        <f t="shared" si="265"/>
        <v>42065.958333333328</v>
      </c>
      <c r="U3924">
        <f>YEAR(S3924)</f>
        <v>2015</v>
      </c>
    </row>
    <row r="3925" spans="1:21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62"/>
        <v>12</v>
      </c>
      <c r="P3925">
        <f t="shared" si="263"/>
        <v>81.41</v>
      </c>
      <c r="Q3925" s="13" t="s">
        <v>8315</v>
      </c>
      <c r="R3925" t="s">
        <v>8316</v>
      </c>
      <c r="S3925" s="19">
        <f t="shared" si="264"/>
        <v>42075.979988425926</v>
      </c>
      <c r="T3925" s="19">
        <f t="shared" si="265"/>
        <v>42103.979988425926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62"/>
        <v>15</v>
      </c>
      <c r="P3926">
        <f t="shared" si="263"/>
        <v>57.25</v>
      </c>
      <c r="Q3926" s="13" t="s">
        <v>8315</v>
      </c>
      <c r="R3926" t="s">
        <v>8316</v>
      </c>
      <c r="S3926" s="19">
        <f t="shared" si="264"/>
        <v>41786.959745370368</v>
      </c>
      <c r="T3926" s="19">
        <f t="shared" si="265"/>
        <v>41816.959745370368</v>
      </c>
      <c r="U3926">
        <f t="shared" ref="U3926:U3927" si="267">YEAR(S3926)</f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62"/>
        <v>10</v>
      </c>
      <c r="P3927">
        <f t="shared" si="263"/>
        <v>5</v>
      </c>
      <c r="Q3927" s="13" t="s">
        <v>8315</v>
      </c>
      <c r="R3927" t="s">
        <v>8316</v>
      </c>
      <c r="S3927" s="19">
        <f t="shared" si="264"/>
        <v>41820.870821759258</v>
      </c>
      <c r="T3927" s="19">
        <f t="shared" si="265"/>
        <v>41850.870821759258</v>
      </c>
      <c r="U3927">
        <f t="shared" si="267"/>
        <v>2014</v>
      </c>
    </row>
    <row r="3928" spans="1:21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62"/>
        <v>0</v>
      </c>
      <c r="P3928">
        <f t="shared" si="263"/>
        <v>15</v>
      </c>
      <c r="Q3928" s="13" t="s">
        <v>8315</v>
      </c>
      <c r="R3928" t="s">
        <v>8316</v>
      </c>
      <c r="S3928" s="19">
        <f t="shared" si="264"/>
        <v>41970.085046296299</v>
      </c>
      <c r="T3928" s="19">
        <f t="shared" si="265"/>
        <v>42000.085046296299</v>
      </c>
    </row>
    <row r="3929" spans="1:21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62"/>
        <v>1</v>
      </c>
      <c r="P3929">
        <f t="shared" si="263"/>
        <v>12.5</v>
      </c>
      <c r="Q3929" s="13" t="s">
        <v>8315</v>
      </c>
      <c r="R3929" t="s">
        <v>8316</v>
      </c>
      <c r="S3929" s="19">
        <f t="shared" si="264"/>
        <v>41830.267407407409</v>
      </c>
      <c r="T3929" s="19">
        <f t="shared" si="265"/>
        <v>41860.267407407409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62"/>
        <v>13</v>
      </c>
      <c r="P3930">
        <f t="shared" si="263"/>
        <v>93</v>
      </c>
      <c r="Q3930" s="13" t="s">
        <v>8315</v>
      </c>
      <c r="R3930" t="s">
        <v>8316</v>
      </c>
      <c r="S3930" s="19">
        <f t="shared" si="264"/>
        <v>42265.683182870373</v>
      </c>
      <c r="T3930" s="19">
        <f t="shared" si="265"/>
        <v>42293.207638888889</v>
      </c>
      <c r="U3930">
        <f t="shared" ref="U3930:U3931" si="268">YEAR(S3930)</f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62"/>
        <v>2</v>
      </c>
      <c r="P3931">
        <f t="shared" si="263"/>
        <v>32.36</v>
      </c>
      <c r="Q3931" s="13" t="s">
        <v>8315</v>
      </c>
      <c r="R3931" t="s">
        <v>8316</v>
      </c>
      <c r="S3931" s="19">
        <f t="shared" si="264"/>
        <v>42601.827141203699</v>
      </c>
      <c r="T3931" s="19">
        <f t="shared" si="265"/>
        <v>42631.827141203699</v>
      </c>
      <c r="U3931">
        <f t="shared" si="268"/>
        <v>2016</v>
      </c>
    </row>
    <row r="3932" spans="1:21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62"/>
        <v>0</v>
      </c>
      <c r="P3932">
        <f t="shared" si="263"/>
        <v>0</v>
      </c>
      <c r="Q3932" s="13" t="s">
        <v>8315</v>
      </c>
      <c r="R3932" t="s">
        <v>8316</v>
      </c>
      <c r="S3932" s="19">
        <f t="shared" si="264"/>
        <v>42433.338749999995</v>
      </c>
      <c r="T3932" s="19">
        <f t="shared" si="265"/>
        <v>42461.25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62"/>
        <v>0</v>
      </c>
      <c r="P3933">
        <f t="shared" si="263"/>
        <v>0</v>
      </c>
      <c r="Q3933" s="13" t="s">
        <v>8315</v>
      </c>
      <c r="R3933" t="s">
        <v>8316</v>
      </c>
      <c r="S3933" s="19">
        <f t="shared" si="264"/>
        <v>42228.151701388888</v>
      </c>
      <c r="T3933" s="19">
        <f t="shared" si="265"/>
        <v>42253.151701388888</v>
      </c>
      <c r="U3933">
        <f t="shared" ref="U3933:U3936" si="269">YEAR(S3933)</f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62"/>
        <v>0</v>
      </c>
      <c r="P3934">
        <f t="shared" si="263"/>
        <v>1</v>
      </c>
      <c r="Q3934" s="13" t="s">
        <v>8315</v>
      </c>
      <c r="R3934" t="s">
        <v>8316</v>
      </c>
      <c r="S3934" s="19">
        <f t="shared" si="264"/>
        <v>42415.168564814812</v>
      </c>
      <c r="T3934" s="19">
        <f t="shared" si="265"/>
        <v>42445.126898148148</v>
      </c>
      <c r="U3934">
        <f t="shared" si="26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62"/>
        <v>16</v>
      </c>
      <c r="P3935">
        <f t="shared" si="263"/>
        <v>91.83</v>
      </c>
      <c r="Q3935" s="13" t="s">
        <v>8315</v>
      </c>
      <c r="R3935" t="s">
        <v>8316</v>
      </c>
      <c r="S3935" s="19">
        <f t="shared" si="264"/>
        <v>42538.968310185184</v>
      </c>
      <c r="T3935" s="19">
        <f t="shared" si="265"/>
        <v>42568.029861111107</v>
      </c>
      <c r="U3935">
        <f t="shared" si="26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62"/>
        <v>11</v>
      </c>
      <c r="P3936">
        <f t="shared" si="263"/>
        <v>45.83</v>
      </c>
      <c r="Q3936" s="13" t="s">
        <v>8315</v>
      </c>
      <c r="R3936" t="s">
        <v>8316</v>
      </c>
      <c r="S3936" s="19">
        <f t="shared" si="264"/>
        <v>42233.671747685185</v>
      </c>
      <c r="T3936" s="19">
        <f t="shared" si="265"/>
        <v>42278.541666666672</v>
      </c>
      <c r="U3936">
        <f t="shared" si="269"/>
        <v>2015</v>
      </c>
    </row>
    <row r="3937" spans="1:21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62"/>
        <v>44</v>
      </c>
      <c r="P3937">
        <f t="shared" si="263"/>
        <v>57.17</v>
      </c>
      <c r="Q3937" s="13" t="s">
        <v>8315</v>
      </c>
      <c r="R3937" t="s">
        <v>8316</v>
      </c>
      <c r="S3937" s="19">
        <f t="shared" si="264"/>
        <v>42221.656782407401</v>
      </c>
      <c r="T3937" s="19">
        <f t="shared" si="265"/>
        <v>42281.656782407401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62"/>
        <v>0</v>
      </c>
      <c r="P3938">
        <f t="shared" si="263"/>
        <v>0</v>
      </c>
      <c r="Q3938" s="13" t="s">
        <v>8315</v>
      </c>
      <c r="R3938" t="s">
        <v>8316</v>
      </c>
      <c r="S3938" s="19">
        <f t="shared" si="264"/>
        <v>42675.262962962966</v>
      </c>
      <c r="T3938" s="19">
        <f t="shared" si="265"/>
        <v>42705.304629629631</v>
      </c>
      <c r="U3938">
        <f t="shared" ref="U3938:U3940" si="270">YEAR(S3938)</f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62"/>
        <v>86</v>
      </c>
      <c r="P3939">
        <f t="shared" si="263"/>
        <v>248.5</v>
      </c>
      <c r="Q3939" s="13" t="s">
        <v>8315</v>
      </c>
      <c r="R3939" t="s">
        <v>8316</v>
      </c>
      <c r="S3939" s="19">
        <f t="shared" si="264"/>
        <v>42534.631481481483</v>
      </c>
      <c r="T3939" s="19">
        <f t="shared" si="265"/>
        <v>42562.631481481483</v>
      </c>
      <c r="U3939">
        <f t="shared" si="270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62"/>
        <v>12</v>
      </c>
      <c r="P3940">
        <f t="shared" si="263"/>
        <v>79.400000000000006</v>
      </c>
      <c r="Q3940" s="13" t="s">
        <v>8315</v>
      </c>
      <c r="R3940" t="s">
        <v>8316</v>
      </c>
      <c r="S3940" s="19">
        <f t="shared" si="264"/>
        <v>42151.905717592599</v>
      </c>
      <c r="T3940" s="19">
        <f t="shared" si="265"/>
        <v>42182.905717592599</v>
      </c>
      <c r="U3940">
        <f t="shared" si="270"/>
        <v>2015</v>
      </c>
    </row>
    <row r="3941" spans="1:21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62"/>
        <v>0</v>
      </c>
      <c r="P3941">
        <f t="shared" si="263"/>
        <v>5</v>
      </c>
      <c r="Q3941" s="13" t="s">
        <v>8315</v>
      </c>
      <c r="R3941" t="s">
        <v>8316</v>
      </c>
      <c r="S3941" s="19">
        <f t="shared" si="264"/>
        <v>41915.400219907409</v>
      </c>
      <c r="T3941" s="19">
        <f t="shared" si="265"/>
        <v>41919.1875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62"/>
        <v>0</v>
      </c>
      <c r="P3942">
        <f t="shared" si="263"/>
        <v>5.5</v>
      </c>
      <c r="Q3942" s="13" t="s">
        <v>8315</v>
      </c>
      <c r="R3942" t="s">
        <v>8316</v>
      </c>
      <c r="S3942" s="19">
        <f t="shared" si="264"/>
        <v>41961.492488425924</v>
      </c>
      <c r="T3942" s="19">
        <f t="shared" si="265"/>
        <v>42006.492488425924</v>
      </c>
      <c r="U3942">
        <f t="shared" ref="U3942:U3949" si="271">YEAR(S3942)</f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62"/>
        <v>1</v>
      </c>
      <c r="P3943">
        <f t="shared" si="263"/>
        <v>25</v>
      </c>
      <c r="Q3943" s="13" t="s">
        <v>8315</v>
      </c>
      <c r="R3943" t="s">
        <v>8316</v>
      </c>
      <c r="S3943" s="19">
        <f t="shared" si="264"/>
        <v>41940.587233796294</v>
      </c>
      <c r="T3943" s="19">
        <f t="shared" si="265"/>
        <v>41968.041666666672</v>
      </c>
      <c r="U3943">
        <f t="shared" si="271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62"/>
        <v>0</v>
      </c>
      <c r="P3944">
        <f t="shared" si="263"/>
        <v>0</v>
      </c>
      <c r="Q3944" s="13" t="s">
        <v>8315</v>
      </c>
      <c r="R3944" t="s">
        <v>8316</v>
      </c>
      <c r="S3944" s="19">
        <f t="shared" si="264"/>
        <v>42111.904097222221</v>
      </c>
      <c r="T3944" s="19">
        <f t="shared" si="265"/>
        <v>42171.904097222221</v>
      </c>
      <c r="U3944">
        <f t="shared" si="271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62"/>
        <v>36</v>
      </c>
      <c r="P3945">
        <f t="shared" si="263"/>
        <v>137.08000000000001</v>
      </c>
      <c r="Q3945" s="13" t="s">
        <v>8315</v>
      </c>
      <c r="R3945" t="s">
        <v>8316</v>
      </c>
      <c r="S3945" s="19">
        <f t="shared" si="264"/>
        <v>42279.778564814813</v>
      </c>
      <c r="T3945" s="19">
        <f t="shared" si="265"/>
        <v>42310.701388888891</v>
      </c>
      <c r="U3945">
        <f t="shared" si="271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62"/>
        <v>0</v>
      </c>
      <c r="P3946">
        <f t="shared" si="263"/>
        <v>0</v>
      </c>
      <c r="Q3946" s="13" t="s">
        <v>8315</v>
      </c>
      <c r="R3946" t="s">
        <v>8316</v>
      </c>
      <c r="S3946" s="19">
        <f t="shared" si="264"/>
        <v>42213.662905092591</v>
      </c>
      <c r="T3946" s="19">
        <f t="shared" si="265"/>
        <v>42243.662905092591</v>
      </c>
      <c r="U3946">
        <f t="shared" si="271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62"/>
        <v>0</v>
      </c>
      <c r="P3947">
        <f t="shared" si="263"/>
        <v>5</v>
      </c>
      <c r="Q3947" s="13" t="s">
        <v>8315</v>
      </c>
      <c r="R3947" t="s">
        <v>8316</v>
      </c>
      <c r="S3947" s="19">
        <f t="shared" si="264"/>
        <v>42109.801712962959</v>
      </c>
      <c r="T3947" s="19">
        <f t="shared" si="265"/>
        <v>42139.801712962959</v>
      </c>
      <c r="U3947">
        <f t="shared" si="271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62"/>
        <v>3</v>
      </c>
      <c r="P3948">
        <f t="shared" si="263"/>
        <v>39</v>
      </c>
      <c r="Q3948" s="13" t="s">
        <v>8315</v>
      </c>
      <c r="R3948" t="s">
        <v>8316</v>
      </c>
      <c r="S3948" s="19">
        <f t="shared" si="264"/>
        <v>42031.833587962959</v>
      </c>
      <c r="T3948" s="19">
        <f t="shared" si="265"/>
        <v>42063.333333333328</v>
      </c>
      <c r="U3948">
        <f t="shared" si="271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62"/>
        <v>3</v>
      </c>
      <c r="P3949">
        <f t="shared" si="263"/>
        <v>50.5</v>
      </c>
      <c r="Q3949" s="13" t="s">
        <v>8315</v>
      </c>
      <c r="R3949" t="s">
        <v>8316</v>
      </c>
      <c r="S3949" s="19">
        <f t="shared" si="264"/>
        <v>42615.142870370371</v>
      </c>
      <c r="T3949" s="19">
        <f t="shared" si="265"/>
        <v>42645.142870370371</v>
      </c>
      <c r="U3949">
        <f t="shared" si="271"/>
        <v>2016</v>
      </c>
    </row>
    <row r="3950" spans="1:21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62"/>
        <v>0</v>
      </c>
      <c r="P3950">
        <f t="shared" si="263"/>
        <v>0</v>
      </c>
      <c r="Q3950" s="13" t="s">
        <v>8315</v>
      </c>
      <c r="R3950" t="s">
        <v>8316</v>
      </c>
      <c r="S3950" s="19">
        <f t="shared" si="264"/>
        <v>41829.325497685182</v>
      </c>
      <c r="T3950" s="19">
        <f t="shared" si="265"/>
        <v>41889.325497685182</v>
      </c>
    </row>
    <row r="3951" spans="1:21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62"/>
        <v>16</v>
      </c>
      <c r="P3951">
        <f t="shared" si="263"/>
        <v>49.28</v>
      </c>
      <c r="Q3951" s="13" t="s">
        <v>8315</v>
      </c>
      <c r="R3951" t="s">
        <v>8316</v>
      </c>
      <c r="S3951" s="19">
        <f t="shared" si="264"/>
        <v>42016.120613425926</v>
      </c>
      <c r="T3951" s="19">
        <f t="shared" si="265"/>
        <v>42046.120613425926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62"/>
        <v>1</v>
      </c>
      <c r="P3952">
        <f t="shared" si="263"/>
        <v>25</v>
      </c>
      <c r="Q3952" s="13" t="s">
        <v>8315</v>
      </c>
      <c r="R3952" t="s">
        <v>8316</v>
      </c>
      <c r="S3952" s="19">
        <f t="shared" si="264"/>
        <v>42439.702314814815</v>
      </c>
      <c r="T3952" s="19">
        <f t="shared" si="265"/>
        <v>42468.774305555555</v>
      </c>
      <c r="U3952">
        <f>YEAR(S3952)</f>
        <v>2016</v>
      </c>
    </row>
    <row r="3953" spans="1:21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62"/>
        <v>0</v>
      </c>
      <c r="P3953">
        <f t="shared" si="263"/>
        <v>1</v>
      </c>
      <c r="Q3953" s="13" t="s">
        <v>8315</v>
      </c>
      <c r="R3953" t="s">
        <v>8316</v>
      </c>
      <c r="S3953" s="19">
        <f t="shared" si="264"/>
        <v>42433.825717592597</v>
      </c>
      <c r="T3953" s="19">
        <f t="shared" si="265"/>
        <v>42493.784050925926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62"/>
        <v>0</v>
      </c>
      <c r="P3954">
        <f t="shared" si="263"/>
        <v>25</v>
      </c>
      <c r="Q3954" s="13" t="s">
        <v>8315</v>
      </c>
      <c r="R3954" t="s">
        <v>8316</v>
      </c>
      <c r="S3954" s="19">
        <f t="shared" si="264"/>
        <v>42243.790393518517</v>
      </c>
      <c r="T3954" s="19">
        <f t="shared" si="265"/>
        <v>42303.790393518517</v>
      </c>
      <c r="U3954">
        <f t="shared" ref="U3954:U3955" si="272">YEAR(S3954)</f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62"/>
        <v>0</v>
      </c>
      <c r="P3955">
        <f t="shared" si="263"/>
        <v>0</v>
      </c>
      <c r="Q3955" s="13" t="s">
        <v>8315</v>
      </c>
      <c r="R3955" t="s">
        <v>8316</v>
      </c>
      <c r="S3955" s="19">
        <f t="shared" si="264"/>
        <v>42550.048449074078</v>
      </c>
      <c r="T3955" s="19">
        <f t="shared" si="265"/>
        <v>42580.978472222225</v>
      </c>
      <c r="U3955">
        <f t="shared" si="272"/>
        <v>2016</v>
      </c>
    </row>
    <row r="3956" spans="1:21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62"/>
        <v>0</v>
      </c>
      <c r="P3956">
        <f t="shared" si="263"/>
        <v>0</v>
      </c>
      <c r="Q3956" s="13" t="s">
        <v>8315</v>
      </c>
      <c r="R3956" t="s">
        <v>8316</v>
      </c>
      <c r="S3956" s="19">
        <f t="shared" si="264"/>
        <v>41774.651203703703</v>
      </c>
      <c r="T3956" s="19">
        <f t="shared" si="265"/>
        <v>41834.651203703703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62"/>
        <v>24</v>
      </c>
      <c r="P3957">
        <f t="shared" si="263"/>
        <v>53.13</v>
      </c>
      <c r="Q3957" s="13" t="s">
        <v>8315</v>
      </c>
      <c r="R3957" t="s">
        <v>8316</v>
      </c>
      <c r="S3957" s="19">
        <f t="shared" si="264"/>
        <v>42306.848854166667</v>
      </c>
      <c r="T3957" s="19">
        <f t="shared" si="265"/>
        <v>42336.890520833331</v>
      </c>
      <c r="U3957">
        <f t="shared" ref="U3957:U3962" si="273">YEAR(S3957)</f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62"/>
        <v>0</v>
      </c>
      <c r="P3958">
        <f t="shared" si="263"/>
        <v>0</v>
      </c>
      <c r="Q3958" s="13" t="s">
        <v>8315</v>
      </c>
      <c r="R3958" t="s">
        <v>8316</v>
      </c>
      <c r="S3958" s="19">
        <f t="shared" si="264"/>
        <v>42457.932025462964</v>
      </c>
      <c r="T3958" s="19">
        <f t="shared" si="265"/>
        <v>42485.013888888891</v>
      </c>
      <c r="U3958">
        <f t="shared" si="273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62"/>
        <v>0</v>
      </c>
      <c r="P3959">
        <f t="shared" si="263"/>
        <v>7</v>
      </c>
      <c r="Q3959" s="13" t="s">
        <v>8315</v>
      </c>
      <c r="R3959" t="s">
        <v>8316</v>
      </c>
      <c r="S3959" s="19">
        <f t="shared" si="264"/>
        <v>42513.976319444439</v>
      </c>
      <c r="T3959" s="19">
        <f t="shared" si="265"/>
        <v>42559.976319444439</v>
      </c>
      <c r="U3959">
        <f t="shared" si="273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62"/>
        <v>32</v>
      </c>
      <c r="P3960">
        <f t="shared" si="263"/>
        <v>40.06</v>
      </c>
      <c r="Q3960" s="13" t="s">
        <v>8315</v>
      </c>
      <c r="R3960" t="s">
        <v>8316</v>
      </c>
      <c r="S3960" s="19">
        <f t="shared" si="264"/>
        <v>41816.950370370374</v>
      </c>
      <c r="T3960" s="19">
        <f t="shared" si="265"/>
        <v>41853.583333333336</v>
      </c>
      <c r="U3960">
        <f t="shared" si="273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62"/>
        <v>24</v>
      </c>
      <c r="P3961">
        <f t="shared" si="263"/>
        <v>24.33</v>
      </c>
      <c r="Q3961" s="13" t="s">
        <v>8315</v>
      </c>
      <c r="R3961" t="s">
        <v>8316</v>
      </c>
      <c r="S3961" s="19">
        <f t="shared" si="264"/>
        <v>41880.788842592592</v>
      </c>
      <c r="T3961" s="19">
        <f t="shared" si="265"/>
        <v>41910.788842592592</v>
      </c>
      <c r="U3961">
        <f t="shared" si="273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62"/>
        <v>2</v>
      </c>
      <c r="P3962">
        <f t="shared" si="263"/>
        <v>11.25</v>
      </c>
      <c r="Q3962" s="13" t="s">
        <v>8315</v>
      </c>
      <c r="R3962" t="s">
        <v>8316</v>
      </c>
      <c r="S3962" s="19">
        <f t="shared" si="264"/>
        <v>42342.845555555556</v>
      </c>
      <c r="T3962" s="19">
        <f t="shared" si="265"/>
        <v>42372.845555555556</v>
      </c>
      <c r="U3962">
        <f t="shared" si="273"/>
        <v>2015</v>
      </c>
    </row>
    <row r="3963" spans="1:21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62"/>
        <v>0</v>
      </c>
      <c r="P3963">
        <f t="shared" si="263"/>
        <v>10.5</v>
      </c>
      <c r="Q3963" s="13" t="s">
        <v>8315</v>
      </c>
      <c r="R3963" t="s">
        <v>8316</v>
      </c>
      <c r="S3963" s="19">
        <f t="shared" si="264"/>
        <v>41745.891319444447</v>
      </c>
      <c r="T3963" s="19">
        <f t="shared" si="265"/>
        <v>41767.891319444447</v>
      </c>
    </row>
    <row r="3964" spans="1:21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62"/>
        <v>3</v>
      </c>
      <c r="P3964">
        <f t="shared" si="263"/>
        <v>15</v>
      </c>
      <c r="Q3964" s="13" t="s">
        <v>8315</v>
      </c>
      <c r="R3964" t="s">
        <v>8316</v>
      </c>
      <c r="S3964" s="19">
        <f t="shared" si="264"/>
        <v>42311.621458333335</v>
      </c>
      <c r="T3964" s="19">
        <f t="shared" si="265"/>
        <v>42336.621458333335</v>
      </c>
    </row>
    <row r="3965" spans="1:21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62"/>
        <v>0</v>
      </c>
      <c r="P3965">
        <f t="shared" si="263"/>
        <v>0</v>
      </c>
      <c r="Q3965" s="13" t="s">
        <v>8315</v>
      </c>
      <c r="R3965" t="s">
        <v>8316</v>
      </c>
      <c r="S3965" s="19">
        <f t="shared" si="264"/>
        <v>42296.154131944444</v>
      </c>
      <c r="T3965" s="19">
        <f t="shared" si="265"/>
        <v>42326.195798611108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62"/>
        <v>6</v>
      </c>
      <c r="P3966">
        <f t="shared" si="263"/>
        <v>42</v>
      </c>
      <c r="Q3966" s="13" t="s">
        <v>8315</v>
      </c>
      <c r="R3966" t="s">
        <v>8316</v>
      </c>
      <c r="S3966" s="19">
        <f t="shared" si="264"/>
        <v>42053.722060185188</v>
      </c>
      <c r="T3966" s="19">
        <f t="shared" si="265"/>
        <v>42113.680393518516</v>
      </c>
      <c r="U3966">
        <f t="shared" ref="U3966:U3975" si="274">YEAR(S3966)</f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62"/>
        <v>14</v>
      </c>
      <c r="P3967">
        <f t="shared" si="263"/>
        <v>71.25</v>
      </c>
      <c r="Q3967" s="13" t="s">
        <v>8315</v>
      </c>
      <c r="R3967" t="s">
        <v>8316</v>
      </c>
      <c r="S3967" s="19">
        <f t="shared" si="264"/>
        <v>42414.235879629632</v>
      </c>
      <c r="T3967" s="19">
        <f t="shared" si="265"/>
        <v>42474.194212962961</v>
      </c>
      <c r="U3967">
        <f t="shared" si="274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62"/>
        <v>1</v>
      </c>
      <c r="P3968">
        <f t="shared" si="263"/>
        <v>22.5</v>
      </c>
      <c r="Q3968" s="13" t="s">
        <v>8315</v>
      </c>
      <c r="R3968" t="s">
        <v>8316</v>
      </c>
      <c r="S3968" s="19">
        <f t="shared" si="264"/>
        <v>41801.711550925924</v>
      </c>
      <c r="T3968" s="19">
        <f t="shared" si="265"/>
        <v>41844.124305555553</v>
      </c>
      <c r="U3968">
        <f t="shared" si="274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62"/>
        <v>24</v>
      </c>
      <c r="P3969">
        <f t="shared" si="263"/>
        <v>41</v>
      </c>
      <c r="Q3969" s="13" t="s">
        <v>8315</v>
      </c>
      <c r="R3969" t="s">
        <v>8316</v>
      </c>
      <c r="S3969" s="19">
        <f t="shared" si="264"/>
        <v>42770.290590277778</v>
      </c>
      <c r="T3969" s="19">
        <f t="shared" si="265"/>
        <v>42800.290590277778</v>
      </c>
      <c r="U3969">
        <f t="shared" si="274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75">ROUND(E3970/D3970*100,0)</f>
        <v>11</v>
      </c>
      <c r="P3970">
        <f t="shared" ref="P3970:P4033" si="276">IFERROR(ROUND(E3970/L3970,2),0)</f>
        <v>47.91</v>
      </c>
      <c r="Q3970" s="13" t="s">
        <v>8315</v>
      </c>
      <c r="R3970" t="s">
        <v>8316</v>
      </c>
      <c r="S3970" s="19">
        <f t="shared" si="264"/>
        <v>42452.815659722226</v>
      </c>
      <c r="T3970" s="19">
        <f t="shared" si="265"/>
        <v>42512.815659722226</v>
      </c>
      <c r="U3970">
        <f t="shared" si="274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75"/>
        <v>7</v>
      </c>
      <c r="P3971">
        <f t="shared" si="276"/>
        <v>35.17</v>
      </c>
      <c r="Q3971" s="13" t="s">
        <v>8315</v>
      </c>
      <c r="R3971" t="s">
        <v>8316</v>
      </c>
      <c r="S3971" s="19">
        <f t="shared" ref="S3971:S4034" si="277">(((J3971/60)/60)/24)+DATE(1970,1,1)</f>
        <v>42601.854699074072</v>
      </c>
      <c r="T3971" s="19">
        <f t="shared" ref="T3971:T4034" si="278">(((I3971/60)/60)/24)+DATE(1970,1,1)</f>
        <v>42611.163194444445</v>
      </c>
      <c r="U3971">
        <f t="shared" si="274"/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75"/>
        <v>0</v>
      </c>
      <c r="P3972">
        <f t="shared" si="276"/>
        <v>5.5</v>
      </c>
      <c r="Q3972" s="13" t="s">
        <v>8315</v>
      </c>
      <c r="R3972" t="s">
        <v>8316</v>
      </c>
      <c r="S3972" s="19">
        <f t="shared" si="277"/>
        <v>42447.863553240735</v>
      </c>
      <c r="T3972" s="19">
        <f t="shared" si="278"/>
        <v>42477.863553240735</v>
      </c>
      <c r="U3972">
        <f t="shared" si="27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75"/>
        <v>1</v>
      </c>
      <c r="P3973">
        <f t="shared" si="276"/>
        <v>22.67</v>
      </c>
      <c r="Q3973" s="13" t="s">
        <v>8315</v>
      </c>
      <c r="R3973" t="s">
        <v>8316</v>
      </c>
      <c r="S3973" s="19">
        <f t="shared" si="277"/>
        <v>41811.536180555559</v>
      </c>
      <c r="T3973" s="19">
        <f t="shared" si="278"/>
        <v>41841.536180555559</v>
      </c>
      <c r="U3973">
        <f t="shared" si="27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75"/>
        <v>21</v>
      </c>
      <c r="P3974">
        <f t="shared" si="276"/>
        <v>26.38</v>
      </c>
      <c r="Q3974" s="13" t="s">
        <v>8315</v>
      </c>
      <c r="R3974" t="s">
        <v>8316</v>
      </c>
      <c r="S3974" s="19">
        <f t="shared" si="277"/>
        <v>41981.067523148144</v>
      </c>
      <c r="T3974" s="19">
        <f t="shared" si="278"/>
        <v>42041.067523148144</v>
      </c>
      <c r="U3974">
        <f t="shared" si="27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75"/>
        <v>78</v>
      </c>
      <c r="P3975">
        <f t="shared" si="276"/>
        <v>105.54</v>
      </c>
      <c r="Q3975" s="13" t="s">
        <v>8315</v>
      </c>
      <c r="R3975" t="s">
        <v>8316</v>
      </c>
      <c r="S3975" s="19">
        <f t="shared" si="277"/>
        <v>42469.68414351852</v>
      </c>
      <c r="T3975" s="19">
        <f t="shared" si="278"/>
        <v>42499.166666666672</v>
      </c>
      <c r="U3975">
        <f t="shared" si="274"/>
        <v>2016</v>
      </c>
    </row>
    <row r="3976" spans="1:21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75"/>
        <v>32</v>
      </c>
      <c r="P3976">
        <f t="shared" si="276"/>
        <v>29.09</v>
      </c>
      <c r="Q3976" s="13" t="s">
        <v>8315</v>
      </c>
      <c r="R3976" t="s">
        <v>8316</v>
      </c>
      <c r="S3976" s="19">
        <f t="shared" si="277"/>
        <v>42493.546851851846</v>
      </c>
      <c r="T3976" s="19">
        <f t="shared" si="278"/>
        <v>42523.546851851846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75"/>
        <v>0</v>
      </c>
      <c r="P3977">
        <f t="shared" si="276"/>
        <v>0</v>
      </c>
      <c r="Q3977" s="13" t="s">
        <v>8315</v>
      </c>
      <c r="R3977" t="s">
        <v>8316</v>
      </c>
      <c r="S3977" s="19">
        <f t="shared" si="277"/>
        <v>42534.866875</v>
      </c>
      <c r="T3977" s="19">
        <f t="shared" si="278"/>
        <v>42564.866875</v>
      </c>
      <c r="U3977">
        <f t="shared" ref="U3977:U3980" si="279">YEAR(S3977)</f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75"/>
        <v>48</v>
      </c>
      <c r="P3978">
        <f t="shared" si="276"/>
        <v>62</v>
      </c>
      <c r="Q3978" s="13" t="s">
        <v>8315</v>
      </c>
      <c r="R3978" t="s">
        <v>8316</v>
      </c>
      <c r="S3978" s="19">
        <f t="shared" si="277"/>
        <v>41830.858344907407</v>
      </c>
      <c r="T3978" s="19">
        <f t="shared" si="278"/>
        <v>41852.291666666664</v>
      </c>
      <c r="U3978">
        <f t="shared" si="279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75"/>
        <v>1</v>
      </c>
      <c r="P3979">
        <f t="shared" si="276"/>
        <v>217.5</v>
      </c>
      <c r="Q3979" s="13" t="s">
        <v>8315</v>
      </c>
      <c r="R3979" t="s">
        <v>8316</v>
      </c>
      <c r="S3979" s="19">
        <f t="shared" si="277"/>
        <v>42543.788564814815</v>
      </c>
      <c r="T3979" s="19">
        <f t="shared" si="278"/>
        <v>42573.788564814815</v>
      </c>
      <c r="U3979">
        <f t="shared" si="279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75"/>
        <v>11</v>
      </c>
      <c r="P3980">
        <f t="shared" si="276"/>
        <v>26.75</v>
      </c>
      <c r="Q3980" s="13" t="s">
        <v>8315</v>
      </c>
      <c r="R3980" t="s">
        <v>8316</v>
      </c>
      <c r="S3980" s="19">
        <f t="shared" si="277"/>
        <v>41975.642974537041</v>
      </c>
      <c r="T3980" s="19">
        <f t="shared" si="278"/>
        <v>42035.642974537041</v>
      </c>
      <c r="U3980">
        <f t="shared" si="279"/>
        <v>2014</v>
      </c>
    </row>
    <row r="3981" spans="1:21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75"/>
        <v>2</v>
      </c>
      <c r="P3981">
        <f t="shared" si="276"/>
        <v>18.329999999999998</v>
      </c>
      <c r="Q3981" s="13" t="s">
        <v>8315</v>
      </c>
      <c r="R3981" t="s">
        <v>8316</v>
      </c>
      <c r="S3981" s="19">
        <f t="shared" si="277"/>
        <v>42069.903437500005</v>
      </c>
      <c r="T3981" s="19">
        <f t="shared" si="278"/>
        <v>42092.833333333328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75"/>
        <v>18</v>
      </c>
      <c r="P3982">
        <f t="shared" si="276"/>
        <v>64.290000000000006</v>
      </c>
      <c r="Q3982" s="13" t="s">
        <v>8315</v>
      </c>
      <c r="R3982" t="s">
        <v>8316</v>
      </c>
      <c r="S3982" s="19">
        <f t="shared" si="277"/>
        <v>41795.598923611113</v>
      </c>
      <c r="T3982" s="19">
        <f t="shared" si="278"/>
        <v>41825.598923611113</v>
      </c>
      <c r="U3982">
        <f t="shared" ref="U3982:U3983" si="280">YEAR(S3982)</f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75"/>
        <v>4</v>
      </c>
      <c r="P3983">
        <f t="shared" si="276"/>
        <v>175</v>
      </c>
      <c r="Q3983" s="13" t="s">
        <v>8315</v>
      </c>
      <c r="R3983" t="s">
        <v>8316</v>
      </c>
      <c r="S3983" s="19">
        <f t="shared" si="277"/>
        <v>42508.179965277777</v>
      </c>
      <c r="T3983" s="19">
        <f t="shared" si="278"/>
        <v>42568.179965277777</v>
      </c>
      <c r="U3983">
        <f t="shared" si="280"/>
        <v>2016</v>
      </c>
    </row>
    <row r="3984" spans="1:21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75"/>
        <v>20</v>
      </c>
      <c r="P3984">
        <f t="shared" si="276"/>
        <v>34</v>
      </c>
      <c r="Q3984" s="13" t="s">
        <v>8315</v>
      </c>
      <c r="R3984" t="s">
        <v>8316</v>
      </c>
      <c r="S3984" s="19">
        <f t="shared" si="277"/>
        <v>42132.809953703705</v>
      </c>
      <c r="T3984" s="19">
        <f t="shared" si="278"/>
        <v>42192.809953703705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75"/>
        <v>35</v>
      </c>
      <c r="P3985">
        <f t="shared" si="276"/>
        <v>84.28</v>
      </c>
      <c r="Q3985" s="13" t="s">
        <v>8315</v>
      </c>
      <c r="R3985" t="s">
        <v>8316</v>
      </c>
      <c r="S3985" s="19">
        <f t="shared" si="277"/>
        <v>41747.86986111111</v>
      </c>
      <c r="T3985" s="19">
        <f t="shared" si="278"/>
        <v>41779.290972222225</v>
      </c>
      <c r="U3985">
        <f>YEAR(S3985)</f>
        <v>2014</v>
      </c>
    </row>
    <row r="3986" spans="1:21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75"/>
        <v>6</v>
      </c>
      <c r="P3986">
        <f t="shared" si="276"/>
        <v>9.5</v>
      </c>
      <c r="Q3986" s="13" t="s">
        <v>8315</v>
      </c>
      <c r="R3986" t="s">
        <v>8316</v>
      </c>
      <c r="S3986" s="19">
        <f t="shared" si="277"/>
        <v>41920.963472222218</v>
      </c>
      <c r="T3986" s="19">
        <f t="shared" si="278"/>
        <v>41951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75"/>
        <v>32</v>
      </c>
      <c r="P3987">
        <f t="shared" si="276"/>
        <v>33.74</v>
      </c>
      <c r="Q3987" s="13" t="s">
        <v>8315</v>
      </c>
      <c r="R3987" t="s">
        <v>8316</v>
      </c>
      <c r="S3987" s="19">
        <f t="shared" si="277"/>
        <v>42399.707407407404</v>
      </c>
      <c r="T3987" s="19">
        <f t="shared" si="278"/>
        <v>42420.878472222219</v>
      </c>
      <c r="U3987">
        <f>YEAR(S3987)</f>
        <v>2016</v>
      </c>
    </row>
    <row r="3988" spans="1:21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75"/>
        <v>10</v>
      </c>
      <c r="P3988">
        <f t="shared" si="276"/>
        <v>37.54</v>
      </c>
      <c r="Q3988" s="13" t="s">
        <v>8315</v>
      </c>
      <c r="R3988" t="s">
        <v>8316</v>
      </c>
      <c r="S3988" s="19">
        <f t="shared" si="277"/>
        <v>42467.548541666663</v>
      </c>
      <c r="T3988" s="19">
        <f t="shared" si="278"/>
        <v>42496.544444444444</v>
      </c>
    </row>
    <row r="3989" spans="1:21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75"/>
        <v>38</v>
      </c>
      <c r="P3989">
        <f t="shared" si="276"/>
        <v>11.62</v>
      </c>
      <c r="Q3989" s="13" t="s">
        <v>8315</v>
      </c>
      <c r="R3989" t="s">
        <v>8316</v>
      </c>
      <c r="S3989" s="19">
        <f t="shared" si="277"/>
        <v>41765.92465277778</v>
      </c>
      <c r="T3989" s="19">
        <f t="shared" si="278"/>
        <v>41775.92465277778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75"/>
        <v>2</v>
      </c>
      <c r="P3990">
        <f t="shared" si="276"/>
        <v>8</v>
      </c>
      <c r="Q3990" s="13" t="s">
        <v>8315</v>
      </c>
      <c r="R3990" t="s">
        <v>8316</v>
      </c>
      <c r="S3990" s="19">
        <f t="shared" si="277"/>
        <v>42230.08116898148</v>
      </c>
      <c r="T3990" s="19">
        <f t="shared" si="278"/>
        <v>42245.08116898148</v>
      </c>
      <c r="U3990">
        <f t="shared" ref="U3990:U3991" si="281">YEAR(S3990)</f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75"/>
        <v>0</v>
      </c>
      <c r="P3991">
        <f t="shared" si="276"/>
        <v>0</v>
      </c>
      <c r="Q3991" s="13" t="s">
        <v>8315</v>
      </c>
      <c r="R3991" t="s">
        <v>8316</v>
      </c>
      <c r="S3991" s="19">
        <f t="shared" si="277"/>
        <v>42286.749780092592</v>
      </c>
      <c r="T3991" s="19">
        <f t="shared" si="278"/>
        <v>42316.791446759264</v>
      </c>
      <c r="U3991">
        <f t="shared" si="281"/>
        <v>2015</v>
      </c>
    </row>
    <row r="3992" spans="1:21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75"/>
        <v>4</v>
      </c>
      <c r="P3992">
        <f t="shared" si="276"/>
        <v>23</v>
      </c>
      <c r="Q3992" s="13" t="s">
        <v>8315</v>
      </c>
      <c r="R3992" t="s">
        <v>8316</v>
      </c>
      <c r="S3992" s="19">
        <f t="shared" si="277"/>
        <v>42401.672372685185</v>
      </c>
      <c r="T3992" s="19">
        <f t="shared" si="278"/>
        <v>42431.672372685185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75"/>
        <v>20</v>
      </c>
      <c r="P3993">
        <f t="shared" si="276"/>
        <v>100</v>
      </c>
      <c r="Q3993" s="13" t="s">
        <v>8315</v>
      </c>
      <c r="R3993" t="s">
        <v>8316</v>
      </c>
      <c r="S3993" s="19">
        <f t="shared" si="277"/>
        <v>42125.644467592589</v>
      </c>
      <c r="T3993" s="19">
        <f t="shared" si="278"/>
        <v>42155.644467592589</v>
      </c>
      <c r="U3993">
        <f t="shared" ref="U3993:U3996" si="282">YEAR(S3993)</f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75"/>
        <v>5</v>
      </c>
      <c r="P3994">
        <f t="shared" si="276"/>
        <v>60.11</v>
      </c>
      <c r="Q3994" s="13" t="s">
        <v>8315</v>
      </c>
      <c r="R3994" t="s">
        <v>8316</v>
      </c>
      <c r="S3994" s="19">
        <f t="shared" si="277"/>
        <v>42289.94049768518</v>
      </c>
      <c r="T3994" s="19">
        <f t="shared" si="278"/>
        <v>42349.982164351852</v>
      </c>
      <c r="U3994">
        <f t="shared" si="282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75"/>
        <v>0</v>
      </c>
      <c r="P3995">
        <f t="shared" si="276"/>
        <v>3</v>
      </c>
      <c r="Q3995" s="13" t="s">
        <v>8315</v>
      </c>
      <c r="R3995" t="s">
        <v>8316</v>
      </c>
      <c r="S3995" s="19">
        <f t="shared" si="277"/>
        <v>42107.864722222221</v>
      </c>
      <c r="T3995" s="19">
        <f t="shared" si="278"/>
        <v>42137.864722222221</v>
      </c>
      <c r="U3995">
        <f t="shared" si="282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75"/>
        <v>0</v>
      </c>
      <c r="P3996">
        <f t="shared" si="276"/>
        <v>5</v>
      </c>
      <c r="Q3996" s="13" t="s">
        <v>8315</v>
      </c>
      <c r="R3996" t="s">
        <v>8316</v>
      </c>
      <c r="S3996" s="19">
        <f t="shared" si="277"/>
        <v>41809.389930555553</v>
      </c>
      <c r="T3996" s="19">
        <f t="shared" si="278"/>
        <v>41839.389930555553</v>
      </c>
      <c r="U3996">
        <f t="shared" si="282"/>
        <v>2014</v>
      </c>
    </row>
    <row r="3997" spans="1:21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75"/>
        <v>35</v>
      </c>
      <c r="P3997">
        <f t="shared" si="276"/>
        <v>17.5</v>
      </c>
      <c r="Q3997" s="13" t="s">
        <v>8315</v>
      </c>
      <c r="R3997" t="s">
        <v>8316</v>
      </c>
      <c r="S3997" s="19">
        <f t="shared" si="277"/>
        <v>42019.683761574073</v>
      </c>
      <c r="T3997" s="19">
        <f t="shared" si="278"/>
        <v>42049.477083333331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75"/>
        <v>17</v>
      </c>
      <c r="P3998">
        <f t="shared" si="276"/>
        <v>29.24</v>
      </c>
      <c r="Q3998" s="13" t="s">
        <v>8315</v>
      </c>
      <c r="R3998" t="s">
        <v>8316</v>
      </c>
      <c r="S3998" s="19">
        <f t="shared" si="277"/>
        <v>41950.26694444444</v>
      </c>
      <c r="T3998" s="19">
        <f t="shared" si="278"/>
        <v>41963.669444444444</v>
      </c>
      <c r="U3998">
        <f>YEAR(S3998)</f>
        <v>2014</v>
      </c>
    </row>
    <row r="3999" spans="1:21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75"/>
        <v>0</v>
      </c>
      <c r="P3999">
        <f t="shared" si="276"/>
        <v>0</v>
      </c>
      <c r="Q3999" s="13" t="s">
        <v>8315</v>
      </c>
      <c r="R3999" t="s">
        <v>8316</v>
      </c>
      <c r="S3999" s="19">
        <f t="shared" si="277"/>
        <v>42069.391446759255</v>
      </c>
      <c r="T3999" s="19">
        <f t="shared" si="278"/>
        <v>42099.349780092598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75"/>
        <v>57</v>
      </c>
      <c r="P4000">
        <f t="shared" si="276"/>
        <v>59.58</v>
      </c>
      <c r="Q4000" s="13" t="s">
        <v>8315</v>
      </c>
      <c r="R4000" t="s">
        <v>8316</v>
      </c>
      <c r="S4000" s="19">
        <f t="shared" si="277"/>
        <v>42061.963263888887</v>
      </c>
      <c r="T4000" s="19">
        <f t="shared" si="278"/>
        <v>42091.921597222223</v>
      </c>
      <c r="U4000">
        <f t="shared" ref="U4000:U4002" si="283">YEAR(S4000)</f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75"/>
        <v>17</v>
      </c>
      <c r="P4001">
        <f t="shared" si="276"/>
        <v>82.57</v>
      </c>
      <c r="Q4001" s="13" t="s">
        <v>8315</v>
      </c>
      <c r="R4001" t="s">
        <v>8316</v>
      </c>
      <c r="S4001" s="19">
        <f t="shared" si="277"/>
        <v>41842.828680555554</v>
      </c>
      <c r="T4001" s="19">
        <f t="shared" si="278"/>
        <v>41882.827650462961</v>
      </c>
      <c r="U4001">
        <f t="shared" si="283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75"/>
        <v>0</v>
      </c>
      <c r="P4002">
        <f t="shared" si="276"/>
        <v>10</v>
      </c>
      <c r="Q4002" s="13" t="s">
        <v>8315</v>
      </c>
      <c r="R4002" t="s">
        <v>8316</v>
      </c>
      <c r="S4002" s="19">
        <f t="shared" si="277"/>
        <v>42437.64534722222</v>
      </c>
      <c r="T4002" s="19">
        <f t="shared" si="278"/>
        <v>42497.603680555556</v>
      </c>
      <c r="U4002">
        <f t="shared" si="283"/>
        <v>2016</v>
      </c>
    </row>
    <row r="4003" spans="1:21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75"/>
        <v>38</v>
      </c>
      <c r="P4003">
        <f t="shared" si="276"/>
        <v>32.36</v>
      </c>
      <c r="Q4003" s="13" t="s">
        <v>8315</v>
      </c>
      <c r="R4003" t="s">
        <v>8316</v>
      </c>
      <c r="S4003" s="19">
        <f t="shared" si="277"/>
        <v>42775.964212962965</v>
      </c>
      <c r="T4003" s="19">
        <f t="shared" si="278"/>
        <v>42795.791666666672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75"/>
        <v>2</v>
      </c>
      <c r="P4004">
        <f t="shared" si="276"/>
        <v>5.75</v>
      </c>
      <c r="Q4004" s="13" t="s">
        <v>8315</v>
      </c>
      <c r="R4004" t="s">
        <v>8316</v>
      </c>
      <c r="S4004" s="19">
        <f t="shared" si="277"/>
        <v>41879.043530092589</v>
      </c>
      <c r="T4004" s="19">
        <f t="shared" si="278"/>
        <v>41909.043530092589</v>
      </c>
      <c r="U4004">
        <f t="shared" ref="U4004:U4009" si="284">YEAR(S4004)</f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75"/>
        <v>10</v>
      </c>
      <c r="P4005">
        <f t="shared" si="276"/>
        <v>100.5</v>
      </c>
      <c r="Q4005" s="13" t="s">
        <v>8315</v>
      </c>
      <c r="R4005" t="s">
        <v>8316</v>
      </c>
      <c r="S4005" s="19">
        <f t="shared" si="277"/>
        <v>42020.587349537032</v>
      </c>
      <c r="T4005" s="19">
        <f t="shared" si="278"/>
        <v>42050.587349537032</v>
      </c>
      <c r="U4005">
        <f t="shared" si="28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75"/>
        <v>0</v>
      </c>
      <c r="P4006">
        <f t="shared" si="276"/>
        <v>1</v>
      </c>
      <c r="Q4006" s="13" t="s">
        <v>8315</v>
      </c>
      <c r="R4006" t="s">
        <v>8316</v>
      </c>
      <c r="S4006" s="19">
        <f t="shared" si="277"/>
        <v>41890.16269675926</v>
      </c>
      <c r="T4006" s="19">
        <f t="shared" si="278"/>
        <v>41920.16269675926</v>
      </c>
      <c r="U4006">
        <f t="shared" si="28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75"/>
        <v>1</v>
      </c>
      <c r="P4007">
        <f t="shared" si="276"/>
        <v>20</v>
      </c>
      <c r="Q4007" s="13" t="s">
        <v>8315</v>
      </c>
      <c r="R4007" t="s">
        <v>8316</v>
      </c>
      <c r="S4007" s="19">
        <f t="shared" si="277"/>
        <v>41872.807696759257</v>
      </c>
      <c r="T4007" s="19">
        <f t="shared" si="278"/>
        <v>41932.807696759257</v>
      </c>
      <c r="U4007">
        <f t="shared" si="28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75"/>
        <v>0</v>
      </c>
      <c r="P4008">
        <f t="shared" si="276"/>
        <v>2</v>
      </c>
      <c r="Q4008" s="13" t="s">
        <v>8315</v>
      </c>
      <c r="R4008" t="s">
        <v>8316</v>
      </c>
      <c r="S4008" s="19">
        <f t="shared" si="277"/>
        <v>42391.772997685184</v>
      </c>
      <c r="T4008" s="19">
        <f t="shared" si="278"/>
        <v>42416.772997685184</v>
      </c>
      <c r="U4008">
        <f t="shared" si="28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75"/>
        <v>0</v>
      </c>
      <c r="P4009">
        <f t="shared" si="276"/>
        <v>5</v>
      </c>
      <c r="Q4009" s="13" t="s">
        <v>8315</v>
      </c>
      <c r="R4009" t="s">
        <v>8316</v>
      </c>
      <c r="S4009" s="19">
        <f t="shared" si="277"/>
        <v>41848.772928240738</v>
      </c>
      <c r="T4009" s="19">
        <f t="shared" si="278"/>
        <v>41877.686111111114</v>
      </c>
      <c r="U4009">
        <f t="shared" si="284"/>
        <v>2014</v>
      </c>
    </row>
    <row r="4010" spans="1:21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75"/>
        <v>6</v>
      </c>
      <c r="P4010">
        <f t="shared" si="276"/>
        <v>15</v>
      </c>
      <c r="Q4010" s="13" t="s">
        <v>8315</v>
      </c>
      <c r="R4010" t="s">
        <v>8316</v>
      </c>
      <c r="S4010" s="19">
        <f t="shared" si="277"/>
        <v>42177.964201388888</v>
      </c>
      <c r="T4010" s="19">
        <f t="shared" si="278"/>
        <v>42207.964201388888</v>
      </c>
    </row>
    <row r="4011" spans="1:21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75"/>
        <v>4</v>
      </c>
      <c r="P4011">
        <f t="shared" si="276"/>
        <v>25</v>
      </c>
      <c r="Q4011" s="13" t="s">
        <v>8315</v>
      </c>
      <c r="R4011" t="s">
        <v>8316</v>
      </c>
      <c r="S4011" s="19">
        <f t="shared" si="277"/>
        <v>41851.700925925928</v>
      </c>
      <c r="T4011" s="19">
        <f t="shared" si="278"/>
        <v>41891.700925925928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75"/>
        <v>24</v>
      </c>
      <c r="P4012">
        <f t="shared" si="276"/>
        <v>45.84</v>
      </c>
      <c r="Q4012" s="13" t="s">
        <v>8315</v>
      </c>
      <c r="R4012" t="s">
        <v>8316</v>
      </c>
      <c r="S4012" s="19">
        <f t="shared" si="277"/>
        <v>41921.770439814813</v>
      </c>
      <c r="T4012" s="19">
        <f t="shared" si="278"/>
        <v>41938.770439814813</v>
      </c>
      <c r="U4012">
        <f>YEAR(S4012)</f>
        <v>2014</v>
      </c>
    </row>
    <row r="4013" spans="1:21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75"/>
        <v>8</v>
      </c>
      <c r="P4013">
        <f t="shared" si="276"/>
        <v>4.75</v>
      </c>
      <c r="Q4013" s="13" t="s">
        <v>8315</v>
      </c>
      <c r="R4013" t="s">
        <v>8316</v>
      </c>
      <c r="S4013" s="19">
        <f t="shared" si="277"/>
        <v>42002.54488425926</v>
      </c>
      <c r="T4013" s="19">
        <f t="shared" si="278"/>
        <v>42032.54488425926</v>
      </c>
    </row>
    <row r="4014" spans="1:21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75"/>
        <v>0</v>
      </c>
      <c r="P4014">
        <f t="shared" si="276"/>
        <v>0</v>
      </c>
      <c r="Q4014" s="13" t="s">
        <v>8315</v>
      </c>
      <c r="R4014" t="s">
        <v>8316</v>
      </c>
      <c r="S4014" s="19">
        <f t="shared" si="277"/>
        <v>42096.544548611113</v>
      </c>
      <c r="T4014" s="19">
        <f t="shared" si="278"/>
        <v>42126.544548611113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75"/>
        <v>1</v>
      </c>
      <c r="P4015">
        <f t="shared" si="276"/>
        <v>13</v>
      </c>
      <c r="Q4015" s="13" t="s">
        <v>8315</v>
      </c>
      <c r="R4015" t="s">
        <v>8316</v>
      </c>
      <c r="S4015" s="19">
        <f t="shared" si="277"/>
        <v>42021.301192129627</v>
      </c>
      <c r="T4015" s="19">
        <f t="shared" si="278"/>
        <v>42051.301192129627</v>
      </c>
      <c r="U4015">
        <f t="shared" ref="U4015:U4017" si="285">YEAR(S4015)</f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75"/>
        <v>0</v>
      </c>
      <c r="P4016">
        <f t="shared" si="276"/>
        <v>0</v>
      </c>
      <c r="Q4016" s="13" t="s">
        <v>8315</v>
      </c>
      <c r="R4016" t="s">
        <v>8316</v>
      </c>
      <c r="S4016" s="19">
        <f t="shared" si="277"/>
        <v>42419.246168981481</v>
      </c>
      <c r="T4016" s="19">
        <f t="shared" si="278"/>
        <v>42434.246168981481</v>
      </c>
      <c r="U4016">
        <f t="shared" si="285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75"/>
        <v>0</v>
      </c>
      <c r="P4017">
        <f t="shared" si="276"/>
        <v>1</v>
      </c>
      <c r="Q4017" s="13" t="s">
        <v>8315</v>
      </c>
      <c r="R4017" t="s">
        <v>8316</v>
      </c>
      <c r="S4017" s="19">
        <f t="shared" si="277"/>
        <v>42174.780821759254</v>
      </c>
      <c r="T4017" s="19">
        <f t="shared" si="278"/>
        <v>42204.780821759254</v>
      </c>
      <c r="U4017">
        <f t="shared" si="285"/>
        <v>2015</v>
      </c>
    </row>
    <row r="4018" spans="1:21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75"/>
        <v>14</v>
      </c>
      <c r="P4018">
        <f t="shared" si="276"/>
        <v>10</v>
      </c>
      <c r="Q4018" s="13" t="s">
        <v>8315</v>
      </c>
      <c r="R4018" t="s">
        <v>8316</v>
      </c>
      <c r="S4018" s="19">
        <f t="shared" si="277"/>
        <v>41869.872685185182</v>
      </c>
      <c r="T4018" s="19">
        <f t="shared" si="278"/>
        <v>41899.872685185182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75"/>
        <v>1</v>
      </c>
      <c r="P4019">
        <f t="shared" si="276"/>
        <v>52.5</v>
      </c>
      <c r="Q4019" s="13" t="s">
        <v>8315</v>
      </c>
      <c r="R4019" t="s">
        <v>8316</v>
      </c>
      <c r="S4019" s="19">
        <f t="shared" si="277"/>
        <v>41856.672152777777</v>
      </c>
      <c r="T4019" s="19">
        <f t="shared" si="278"/>
        <v>41886.672152777777</v>
      </c>
      <c r="U4019">
        <f>YEAR(S4019)</f>
        <v>2014</v>
      </c>
    </row>
    <row r="4020" spans="1:21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75"/>
        <v>9</v>
      </c>
      <c r="P4020">
        <f t="shared" si="276"/>
        <v>32.5</v>
      </c>
      <c r="Q4020" s="13" t="s">
        <v>8315</v>
      </c>
      <c r="R4020" t="s">
        <v>8316</v>
      </c>
      <c r="S4020" s="19">
        <f t="shared" si="277"/>
        <v>42620.91097222222</v>
      </c>
      <c r="T4020" s="19">
        <f t="shared" si="278"/>
        <v>42650.91097222222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75"/>
        <v>1</v>
      </c>
      <c r="P4021">
        <f t="shared" si="276"/>
        <v>7.25</v>
      </c>
      <c r="Q4021" s="13" t="s">
        <v>8315</v>
      </c>
      <c r="R4021" t="s">
        <v>8316</v>
      </c>
      <c r="S4021" s="19">
        <f t="shared" si="277"/>
        <v>42417.675879629634</v>
      </c>
      <c r="T4021" s="19">
        <f t="shared" si="278"/>
        <v>42475.686111111107</v>
      </c>
      <c r="U4021">
        <f t="shared" ref="U4021:U4026" si="286">YEAR(S4021)</f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75"/>
        <v>17</v>
      </c>
      <c r="P4022">
        <f t="shared" si="276"/>
        <v>33.33</v>
      </c>
      <c r="Q4022" s="13" t="s">
        <v>8315</v>
      </c>
      <c r="R4022" t="s">
        <v>8316</v>
      </c>
      <c r="S4022" s="19">
        <f t="shared" si="277"/>
        <v>42057.190960648149</v>
      </c>
      <c r="T4022" s="19">
        <f t="shared" si="278"/>
        <v>42087.149293981478</v>
      </c>
      <c r="U4022">
        <f t="shared" si="286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75"/>
        <v>1</v>
      </c>
      <c r="P4023">
        <f t="shared" si="276"/>
        <v>62.5</v>
      </c>
      <c r="Q4023" s="13" t="s">
        <v>8315</v>
      </c>
      <c r="R4023" t="s">
        <v>8316</v>
      </c>
      <c r="S4023" s="19">
        <f t="shared" si="277"/>
        <v>41878.911550925928</v>
      </c>
      <c r="T4023" s="19">
        <f t="shared" si="278"/>
        <v>41938.911550925928</v>
      </c>
      <c r="U4023">
        <f t="shared" si="286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75"/>
        <v>70</v>
      </c>
      <c r="P4024">
        <f t="shared" si="276"/>
        <v>63.56</v>
      </c>
      <c r="Q4024" s="13" t="s">
        <v>8315</v>
      </c>
      <c r="R4024" t="s">
        <v>8316</v>
      </c>
      <c r="S4024" s="19">
        <f t="shared" si="277"/>
        <v>41990.584108796291</v>
      </c>
      <c r="T4024" s="19">
        <f t="shared" si="278"/>
        <v>42036.120833333334</v>
      </c>
      <c r="U4024">
        <f t="shared" si="286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75"/>
        <v>0</v>
      </c>
      <c r="P4025">
        <f t="shared" si="276"/>
        <v>0</v>
      </c>
      <c r="Q4025" s="13" t="s">
        <v>8315</v>
      </c>
      <c r="R4025" t="s">
        <v>8316</v>
      </c>
      <c r="S4025" s="19">
        <f t="shared" si="277"/>
        <v>42408.999571759254</v>
      </c>
      <c r="T4025" s="19">
        <f t="shared" si="278"/>
        <v>42453.957905092597</v>
      </c>
      <c r="U4025">
        <f t="shared" si="286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75"/>
        <v>1</v>
      </c>
      <c r="P4026">
        <f t="shared" si="276"/>
        <v>10</v>
      </c>
      <c r="Q4026" s="13" t="s">
        <v>8315</v>
      </c>
      <c r="R4026" t="s">
        <v>8316</v>
      </c>
      <c r="S4026" s="19">
        <f t="shared" si="277"/>
        <v>42217.670104166667</v>
      </c>
      <c r="T4026" s="19">
        <f t="shared" si="278"/>
        <v>42247.670104166667</v>
      </c>
      <c r="U4026">
        <f t="shared" si="286"/>
        <v>2015</v>
      </c>
    </row>
    <row r="4027" spans="1:21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75"/>
        <v>5</v>
      </c>
      <c r="P4027">
        <f t="shared" si="276"/>
        <v>62.5</v>
      </c>
      <c r="Q4027" s="13" t="s">
        <v>8315</v>
      </c>
      <c r="R4027" t="s">
        <v>8316</v>
      </c>
      <c r="S4027" s="19">
        <f t="shared" si="277"/>
        <v>42151.237685185188</v>
      </c>
      <c r="T4027" s="19">
        <f t="shared" si="278"/>
        <v>42211.237685185188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75"/>
        <v>0</v>
      </c>
      <c r="P4028">
        <f t="shared" si="276"/>
        <v>0</v>
      </c>
      <c r="Q4028" s="13" t="s">
        <v>8315</v>
      </c>
      <c r="R4028" t="s">
        <v>8316</v>
      </c>
      <c r="S4028" s="19">
        <f t="shared" si="277"/>
        <v>42282.655543981484</v>
      </c>
      <c r="T4028" s="19">
        <f t="shared" si="278"/>
        <v>42342.697210648148</v>
      </c>
      <c r="U4028">
        <f t="shared" ref="U4028:U4034" si="287">YEAR(S4028)</f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75"/>
        <v>7</v>
      </c>
      <c r="P4029">
        <f t="shared" si="276"/>
        <v>30.71</v>
      </c>
      <c r="Q4029" s="13" t="s">
        <v>8315</v>
      </c>
      <c r="R4029" t="s">
        <v>8316</v>
      </c>
      <c r="S4029" s="19">
        <f t="shared" si="277"/>
        <v>42768.97084490741</v>
      </c>
      <c r="T4029" s="19">
        <f t="shared" si="278"/>
        <v>42789.041666666672</v>
      </c>
      <c r="U4029">
        <f t="shared" si="287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75"/>
        <v>28</v>
      </c>
      <c r="P4030">
        <f t="shared" si="276"/>
        <v>51</v>
      </c>
      <c r="Q4030" s="13" t="s">
        <v>8315</v>
      </c>
      <c r="R4030" t="s">
        <v>8316</v>
      </c>
      <c r="S4030" s="19">
        <f t="shared" si="277"/>
        <v>41765.938657407409</v>
      </c>
      <c r="T4030" s="19">
        <f t="shared" si="278"/>
        <v>41795.938657407409</v>
      </c>
      <c r="U4030">
        <f t="shared" si="287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75"/>
        <v>0</v>
      </c>
      <c r="P4031">
        <f t="shared" si="276"/>
        <v>0</v>
      </c>
      <c r="Q4031" s="13" t="s">
        <v>8315</v>
      </c>
      <c r="R4031" t="s">
        <v>8316</v>
      </c>
      <c r="S4031" s="19">
        <f t="shared" si="277"/>
        <v>42322.025115740747</v>
      </c>
      <c r="T4031" s="19">
        <f t="shared" si="278"/>
        <v>42352.025115740747</v>
      </c>
      <c r="U4031">
        <f t="shared" si="287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75"/>
        <v>16</v>
      </c>
      <c r="P4032">
        <f t="shared" si="276"/>
        <v>66.67</v>
      </c>
      <c r="Q4032" s="13" t="s">
        <v>8315</v>
      </c>
      <c r="R4032" t="s">
        <v>8316</v>
      </c>
      <c r="S4032" s="19">
        <f t="shared" si="277"/>
        <v>42374.655081018514</v>
      </c>
      <c r="T4032" s="19">
        <f t="shared" si="278"/>
        <v>42403.784027777772</v>
      </c>
      <c r="U4032">
        <f t="shared" si="287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75"/>
        <v>0</v>
      </c>
      <c r="P4033">
        <f t="shared" si="276"/>
        <v>0</v>
      </c>
      <c r="Q4033" s="13" t="s">
        <v>8315</v>
      </c>
      <c r="R4033" t="s">
        <v>8316</v>
      </c>
      <c r="S4033" s="19">
        <f t="shared" si="277"/>
        <v>41941.585231481484</v>
      </c>
      <c r="T4033" s="19">
        <f t="shared" si="278"/>
        <v>41991.626898148148</v>
      </c>
      <c r="U4033">
        <f t="shared" si="287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88">ROUND(E4034/D4034*100,0)</f>
        <v>7</v>
      </c>
      <c r="P4034">
        <f t="shared" ref="P4034:P4097" si="289">IFERROR(ROUND(E4034/L4034,2),0)</f>
        <v>59</v>
      </c>
      <c r="Q4034" s="13" t="s">
        <v>8315</v>
      </c>
      <c r="R4034" t="s">
        <v>8316</v>
      </c>
      <c r="S4034" s="19">
        <f t="shared" si="277"/>
        <v>42293.809212962966</v>
      </c>
      <c r="T4034" s="19">
        <f t="shared" si="278"/>
        <v>42353.85087962963</v>
      </c>
      <c r="U4034">
        <f t="shared" si="287"/>
        <v>2015</v>
      </c>
    </row>
    <row r="4035" spans="1:21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88"/>
        <v>26</v>
      </c>
      <c r="P4035">
        <f t="shared" si="289"/>
        <v>65.34</v>
      </c>
      <c r="Q4035" s="13" t="s">
        <v>8315</v>
      </c>
      <c r="R4035" t="s">
        <v>8316</v>
      </c>
      <c r="S4035" s="19">
        <f t="shared" ref="S4035:S4098" si="290">(((J4035/60)/60)/24)+DATE(1970,1,1)</f>
        <v>42614.268796296295</v>
      </c>
      <c r="T4035" s="19">
        <f t="shared" ref="T4035:T4098" si="291">(((I4035/60)/60)/24)+DATE(1970,1,1)</f>
        <v>42645.375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88"/>
        <v>1</v>
      </c>
      <c r="P4036">
        <f t="shared" si="289"/>
        <v>100</v>
      </c>
      <c r="Q4036" s="13" t="s">
        <v>8315</v>
      </c>
      <c r="R4036" t="s">
        <v>8316</v>
      </c>
      <c r="S4036" s="19">
        <f t="shared" si="290"/>
        <v>42067.947337962964</v>
      </c>
      <c r="T4036" s="19">
        <f t="shared" si="291"/>
        <v>42097.905671296292</v>
      </c>
      <c r="U4036">
        <f t="shared" ref="U4036:U4042" si="292">YEAR(S4036)</f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88"/>
        <v>37</v>
      </c>
      <c r="P4037">
        <f t="shared" si="289"/>
        <v>147.4</v>
      </c>
      <c r="Q4037" s="13" t="s">
        <v>8315</v>
      </c>
      <c r="R4037" t="s">
        <v>8316</v>
      </c>
      <c r="S4037" s="19">
        <f t="shared" si="290"/>
        <v>41903.882951388885</v>
      </c>
      <c r="T4037" s="19">
        <f t="shared" si="291"/>
        <v>41933.882951388885</v>
      </c>
      <c r="U4037">
        <f t="shared" si="292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88"/>
        <v>47</v>
      </c>
      <c r="P4038">
        <f t="shared" si="289"/>
        <v>166.06</v>
      </c>
      <c r="Q4038" s="13" t="s">
        <v>8315</v>
      </c>
      <c r="R4038" t="s">
        <v>8316</v>
      </c>
      <c r="S4038" s="19">
        <f t="shared" si="290"/>
        <v>41804.937083333331</v>
      </c>
      <c r="T4038" s="19">
        <f t="shared" si="291"/>
        <v>41821.9375</v>
      </c>
      <c r="U4038">
        <f t="shared" si="292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88"/>
        <v>11</v>
      </c>
      <c r="P4039">
        <f t="shared" si="289"/>
        <v>40</v>
      </c>
      <c r="Q4039" s="13" t="s">
        <v>8315</v>
      </c>
      <c r="R4039" t="s">
        <v>8316</v>
      </c>
      <c r="S4039" s="19">
        <f t="shared" si="290"/>
        <v>42497.070775462969</v>
      </c>
      <c r="T4039" s="19">
        <f t="shared" si="291"/>
        <v>42514.600694444445</v>
      </c>
      <c r="U4039">
        <f t="shared" si="292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88"/>
        <v>12</v>
      </c>
      <c r="P4040">
        <f t="shared" si="289"/>
        <v>75.25</v>
      </c>
      <c r="Q4040" s="13" t="s">
        <v>8315</v>
      </c>
      <c r="R4040" t="s">
        <v>8316</v>
      </c>
      <c r="S4040" s="19">
        <f t="shared" si="290"/>
        <v>41869.798726851855</v>
      </c>
      <c r="T4040" s="19">
        <f t="shared" si="291"/>
        <v>41929.798726851855</v>
      </c>
      <c r="U4040">
        <f t="shared" si="292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88"/>
        <v>60</v>
      </c>
      <c r="P4041">
        <f t="shared" si="289"/>
        <v>60</v>
      </c>
      <c r="Q4041" s="13" t="s">
        <v>8315</v>
      </c>
      <c r="R4041" t="s">
        <v>8316</v>
      </c>
      <c r="S4041" s="19">
        <f t="shared" si="290"/>
        <v>42305.670914351853</v>
      </c>
      <c r="T4041" s="19">
        <f t="shared" si="291"/>
        <v>42339.249305555553</v>
      </c>
      <c r="U4041">
        <f t="shared" si="292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88"/>
        <v>31</v>
      </c>
      <c r="P4042">
        <f t="shared" si="289"/>
        <v>1250</v>
      </c>
      <c r="Q4042" s="13" t="s">
        <v>8315</v>
      </c>
      <c r="R4042" t="s">
        <v>8316</v>
      </c>
      <c r="S4042" s="19">
        <f t="shared" si="290"/>
        <v>42144.231527777782</v>
      </c>
      <c r="T4042" s="19">
        <f t="shared" si="291"/>
        <v>42203.125</v>
      </c>
      <c r="U4042">
        <f t="shared" si="292"/>
        <v>2015</v>
      </c>
    </row>
    <row r="4043" spans="1:21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88"/>
        <v>0</v>
      </c>
      <c r="P4043">
        <f t="shared" si="289"/>
        <v>10.5</v>
      </c>
      <c r="Q4043" s="13" t="s">
        <v>8315</v>
      </c>
      <c r="R4043" t="s">
        <v>8316</v>
      </c>
      <c r="S4043" s="19">
        <f t="shared" si="290"/>
        <v>42559.474004629628</v>
      </c>
      <c r="T4043" s="19">
        <f t="shared" si="291"/>
        <v>42619.474004629628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88"/>
        <v>0</v>
      </c>
      <c r="P4044">
        <f t="shared" si="289"/>
        <v>7</v>
      </c>
      <c r="Q4044" s="13" t="s">
        <v>8315</v>
      </c>
      <c r="R4044" t="s">
        <v>8316</v>
      </c>
      <c r="S4044" s="19">
        <f t="shared" si="290"/>
        <v>41995.084074074075</v>
      </c>
      <c r="T4044" s="19">
        <f t="shared" si="291"/>
        <v>42024.802777777775</v>
      </c>
      <c r="U4044">
        <f>YEAR(S4044)</f>
        <v>2014</v>
      </c>
    </row>
    <row r="4045" spans="1:21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88"/>
        <v>0</v>
      </c>
      <c r="P4045">
        <f t="shared" si="289"/>
        <v>0</v>
      </c>
      <c r="Q4045" s="13" t="s">
        <v>8315</v>
      </c>
      <c r="R4045" t="s">
        <v>8316</v>
      </c>
      <c r="S4045" s="19">
        <f t="shared" si="290"/>
        <v>41948.957465277781</v>
      </c>
      <c r="T4045" s="19">
        <f t="shared" si="291"/>
        <v>41963.957465277781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88"/>
        <v>38</v>
      </c>
      <c r="P4046">
        <f t="shared" si="289"/>
        <v>56.25</v>
      </c>
      <c r="Q4046" s="13" t="s">
        <v>8315</v>
      </c>
      <c r="R4046" t="s">
        <v>8316</v>
      </c>
      <c r="S4046" s="19">
        <f t="shared" si="290"/>
        <v>42074.219699074078</v>
      </c>
      <c r="T4046" s="19">
        <f t="shared" si="291"/>
        <v>42104.208333333328</v>
      </c>
      <c r="U4046">
        <f>YEAR(S4046)</f>
        <v>2015</v>
      </c>
    </row>
    <row r="4047" spans="1:21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88"/>
        <v>0</v>
      </c>
      <c r="P4047">
        <f t="shared" si="289"/>
        <v>1</v>
      </c>
      <c r="Q4047" s="13" t="s">
        <v>8315</v>
      </c>
      <c r="R4047" t="s">
        <v>8316</v>
      </c>
      <c r="S4047" s="19">
        <f t="shared" si="290"/>
        <v>41842.201261574075</v>
      </c>
      <c r="T4047" s="19">
        <f t="shared" si="291"/>
        <v>41872.201261574075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88"/>
        <v>8</v>
      </c>
      <c r="P4048">
        <f t="shared" si="289"/>
        <v>38.33</v>
      </c>
      <c r="Q4048" s="13" t="s">
        <v>8315</v>
      </c>
      <c r="R4048" t="s">
        <v>8316</v>
      </c>
      <c r="S4048" s="19">
        <f t="shared" si="290"/>
        <v>41904.650578703702</v>
      </c>
      <c r="T4048" s="19">
        <f t="shared" si="291"/>
        <v>41934.650578703702</v>
      </c>
      <c r="U4048">
        <f t="shared" ref="U4048:U4049" si="293">YEAR(S4048)</f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88"/>
        <v>2</v>
      </c>
      <c r="P4049">
        <f t="shared" si="289"/>
        <v>27.5</v>
      </c>
      <c r="Q4049" s="13" t="s">
        <v>8315</v>
      </c>
      <c r="R4049" t="s">
        <v>8316</v>
      </c>
      <c r="S4049" s="19">
        <f t="shared" si="290"/>
        <v>41991.022488425922</v>
      </c>
      <c r="T4049" s="19">
        <f t="shared" si="291"/>
        <v>42015.041666666672</v>
      </c>
      <c r="U4049">
        <f t="shared" si="293"/>
        <v>2014</v>
      </c>
    </row>
    <row r="4050" spans="1:21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88"/>
        <v>18</v>
      </c>
      <c r="P4050">
        <f t="shared" si="289"/>
        <v>32.979999999999997</v>
      </c>
      <c r="Q4050" s="13" t="s">
        <v>8315</v>
      </c>
      <c r="R4050" t="s">
        <v>8316</v>
      </c>
      <c r="S4050" s="19">
        <f t="shared" si="290"/>
        <v>42436.509108796294</v>
      </c>
      <c r="T4050" s="19">
        <f t="shared" si="291"/>
        <v>42471.467442129629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88"/>
        <v>0</v>
      </c>
      <c r="P4051">
        <f t="shared" si="289"/>
        <v>16</v>
      </c>
      <c r="Q4051" s="13" t="s">
        <v>8315</v>
      </c>
      <c r="R4051" t="s">
        <v>8316</v>
      </c>
      <c r="S4051" s="19">
        <f t="shared" si="290"/>
        <v>42169.958506944444</v>
      </c>
      <c r="T4051" s="19">
        <f t="shared" si="291"/>
        <v>42199.958506944444</v>
      </c>
      <c r="U4051">
        <f t="shared" ref="U4051:U4054" si="294">YEAR(S4051)</f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88"/>
        <v>0</v>
      </c>
      <c r="P4052">
        <f t="shared" si="289"/>
        <v>1</v>
      </c>
      <c r="Q4052" s="13" t="s">
        <v>8315</v>
      </c>
      <c r="R4052" t="s">
        <v>8316</v>
      </c>
      <c r="S4052" s="19">
        <f t="shared" si="290"/>
        <v>41905.636469907404</v>
      </c>
      <c r="T4052" s="19">
        <f t="shared" si="291"/>
        <v>41935.636469907404</v>
      </c>
      <c r="U4052">
        <f t="shared" si="294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88"/>
        <v>0</v>
      </c>
      <c r="P4053">
        <f t="shared" si="289"/>
        <v>0</v>
      </c>
      <c r="Q4053" s="13" t="s">
        <v>8315</v>
      </c>
      <c r="R4053" t="s">
        <v>8316</v>
      </c>
      <c r="S4053" s="19">
        <f t="shared" si="290"/>
        <v>41761.810150462967</v>
      </c>
      <c r="T4053" s="19">
        <f t="shared" si="291"/>
        <v>41768.286805555559</v>
      </c>
      <c r="U4053">
        <f t="shared" si="294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88"/>
        <v>38</v>
      </c>
      <c r="P4054">
        <f t="shared" si="289"/>
        <v>86.62</v>
      </c>
      <c r="Q4054" s="13" t="s">
        <v>8315</v>
      </c>
      <c r="R4054" t="s">
        <v>8316</v>
      </c>
      <c r="S4054" s="19">
        <f t="shared" si="290"/>
        <v>41865.878657407404</v>
      </c>
      <c r="T4054" s="19">
        <f t="shared" si="291"/>
        <v>41925.878657407404</v>
      </c>
      <c r="U4054">
        <f t="shared" si="294"/>
        <v>2014</v>
      </c>
    </row>
    <row r="4055" spans="1:21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88"/>
        <v>22</v>
      </c>
      <c r="P4055">
        <f t="shared" si="289"/>
        <v>55</v>
      </c>
      <c r="Q4055" s="13" t="s">
        <v>8315</v>
      </c>
      <c r="R4055" t="s">
        <v>8316</v>
      </c>
      <c r="S4055" s="19">
        <f t="shared" si="290"/>
        <v>41928.690138888887</v>
      </c>
      <c r="T4055" s="19">
        <f t="shared" si="291"/>
        <v>41958.833333333328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88"/>
        <v>0</v>
      </c>
      <c r="P4056">
        <f t="shared" si="289"/>
        <v>0</v>
      </c>
      <c r="Q4056" s="13" t="s">
        <v>8315</v>
      </c>
      <c r="R4056" t="s">
        <v>8316</v>
      </c>
      <c r="S4056" s="19">
        <f t="shared" si="290"/>
        <v>42613.841261574074</v>
      </c>
      <c r="T4056" s="19">
        <f t="shared" si="291"/>
        <v>42644.166666666672</v>
      </c>
      <c r="U4056">
        <f>YEAR(S4056)</f>
        <v>2016</v>
      </c>
    </row>
    <row r="4057" spans="1:21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88"/>
        <v>18</v>
      </c>
      <c r="P4057">
        <f t="shared" si="289"/>
        <v>41.95</v>
      </c>
      <c r="Q4057" s="13" t="s">
        <v>8315</v>
      </c>
      <c r="R4057" t="s">
        <v>8316</v>
      </c>
      <c r="S4057" s="19">
        <f t="shared" si="290"/>
        <v>41779.648506944446</v>
      </c>
      <c r="T4057" s="19">
        <f t="shared" si="291"/>
        <v>41809.648506944446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88"/>
        <v>53</v>
      </c>
      <c r="P4058">
        <f t="shared" si="289"/>
        <v>88.33</v>
      </c>
      <c r="Q4058" s="13" t="s">
        <v>8315</v>
      </c>
      <c r="R4058" t="s">
        <v>8316</v>
      </c>
      <c r="S4058" s="19">
        <f t="shared" si="290"/>
        <v>42534.933321759265</v>
      </c>
      <c r="T4058" s="19">
        <f t="shared" si="291"/>
        <v>42554.832638888889</v>
      </c>
      <c r="U4058">
        <f>YEAR(S4058)</f>
        <v>2016</v>
      </c>
    </row>
    <row r="4059" spans="1:21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88"/>
        <v>22</v>
      </c>
      <c r="P4059">
        <f t="shared" si="289"/>
        <v>129.16999999999999</v>
      </c>
      <c r="Q4059" s="13" t="s">
        <v>8315</v>
      </c>
      <c r="R4059" t="s">
        <v>8316</v>
      </c>
      <c r="S4059" s="19">
        <f t="shared" si="290"/>
        <v>42310.968518518523</v>
      </c>
      <c r="T4059" s="19">
        <f t="shared" si="291"/>
        <v>42333.958333333328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88"/>
        <v>3</v>
      </c>
      <c r="P4060">
        <f t="shared" si="289"/>
        <v>23.75</v>
      </c>
      <c r="Q4060" s="13" t="s">
        <v>8315</v>
      </c>
      <c r="R4060" t="s">
        <v>8316</v>
      </c>
      <c r="S4060" s="19">
        <f t="shared" si="290"/>
        <v>42446.060694444444</v>
      </c>
      <c r="T4060" s="19">
        <f t="shared" si="291"/>
        <v>42461.165972222225</v>
      </c>
      <c r="U4060">
        <f>YEAR(S4060)</f>
        <v>2016</v>
      </c>
    </row>
    <row r="4061" spans="1:21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88"/>
        <v>3</v>
      </c>
      <c r="P4061">
        <f t="shared" si="289"/>
        <v>35.71</v>
      </c>
      <c r="Q4061" s="13" t="s">
        <v>8315</v>
      </c>
      <c r="R4061" t="s">
        <v>8316</v>
      </c>
      <c r="S4061" s="19">
        <f t="shared" si="290"/>
        <v>41866.640648148146</v>
      </c>
      <c r="T4061" s="19">
        <f t="shared" si="291"/>
        <v>41898.125</v>
      </c>
    </row>
    <row r="4062" spans="1:21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88"/>
        <v>3</v>
      </c>
      <c r="P4062">
        <f t="shared" si="289"/>
        <v>57</v>
      </c>
      <c r="Q4062" s="13" t="s">
        <v>8315</v>
      </c>
      <c r="R4062" t="s">
        <v>8316</v>
      </c>
      <c r="S4062" s="19">
        <f t="shared" si="290"/>
        <v>41779.695092592592</v>
      </c>
      <c r="T4062" s="19">
        <f t="shared" si="291"/>
        <v>41813.666666666664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88"/>
        <v>0</v>
      </c>
      <c r="P4063">
        <f t="shared" si="289"/>
        <v>0</v>
      </c>
      <c r="Q4063" s="13" t="s">
        <v>8315</v>
      </c>
      <c r="R4063" t="s">
        <v>8316</v>
      </c>
      <c r="S4063" s="19">
        <f t="shared" si="290"/>
        <v>42421.141469907408</v>
      </c>
      <c r="T4063" s="19">
        <f t="shared" si="291"/>
        <v>42481.099803240737</v>
      </c>
      <c r="U4063">
        <f t="shared" ref="U4063:U4064" si="295">YEAR(S4063)</f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88"/>
        <v>2</v>
      </c>
      <c r="P4064">
        <f t="shared" si="289"/>
        <v>163.33000000000001</v>
      </c>
      <c r="Q4064" s="13" t="s">
        <v>8315</v>
      </c>
      <c r="R4064" t="s">
        <v>8316</v>
      </c>
      <c r="S4064" s="19">
        <f t="shared" si="290"/>
        <v>42523.739212962959</v>
      </c>
      <c r="T4064" s="19">
        <f t="shared" si="291"/>
        <v>42553.739212962959</v>
      </c>
      <c r="U4064">
        <f t="shared" si="295"/>
        <v>2016</v>
      </c>
    </row>
    <row r="4065" spans="1:21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88"/>
        <v>1</v>
      </c>
      <c r="P4065">
        <f t="shared" si="289"/>
        <v>15</v>
      </c>
      <c r="Q4065" s="13" t="s">
        <v>8315</v>
      </c>
      <c r="R4065" t="s">
        <v>8316</v>
      </c>
      <c r="S4065" s="19">
        <f t="shared" si="290"/>
        <v>41787.681527777779</v>
      </c>
      <c r="T4065" s="19">
        <f t="shared" si="291"/>
        <v>41817.681527777779</v>
      </c>
    </row>
    <row r="4066" spans="1:21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88"/>
        <v>19</v>
      </c>
      <c r="P4066">
        <f t="shared" si="289"/>
        <v>64.17</v>
      </c>
      <c r="Q4066" s="13" t="s">
        <v>8315</v>
      </c>
      <c r="R4066" t="s">
        <v>8316</v>
      </c>
      <c r="S4066" s="19">
        <f t="shared" si="290"/>
        <v>42093.588263888887</v>
      </c>
      <c r="T4066" s="19">
        <f t="shared" si="291"/>
        <v>42123.588263888887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88"/>
        <v>1</v>
      </c>
      <c r="P4067">
        <f t="shared" si="289"/>
        <v>6.75</v>
      </c>
      <c r="Q4067" s="13" t="s">
        <v>8315</v>
      </c>
      <c r="R4067" t="s">
        <v>8316</v>
      </c>
      <c r="S4067" s="19">
        <f t="shared" si="290"/>
        <v>41833.951516203706</v>
      </c>
      <c r="T4067" s="19">
        <f t="shared" si="291"/>
        <v>41863.951516203706</v>
      </c>
      <c r="U4067">
        <f t="shared" ref="U4067:U4070" si="296">YEAR(S4067)</f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88"/>
        <v>0</v>
      </c>
      <c r="P4068">
        <f t="shared" si="289"/>
        <v>25</v>
      </c>
      <c r="Q4068" s="13" t="s">
        <v>8315</v>
      </c>
      <c r="R4068" t="s">
        <v>8316</v>
      </c>
      <c r="S4068" s="19">
        <f t="shared" si="290"/>
        <v>42479.039212962962</v>
      </c>
      <c r="T4068" s="19">
        <f t="shared" si="291"/>
        <v>42509.039212962962</v>
      </c>
      <c r="U4068">
        <f t="shared" si="296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88"/>
        <v>61</v>
      </c>
      <c r="P4069">
        <f t="shared" si="289"/>
        <v>179.12</v>
      </c>
      <c r="Q4069" s="13" t="s">
        <v>8315</v>
      </c>
      <c r="R4069" t="s">
        <v>8316</v>
      </c>
      <c r="S4069" s="19">
        <f t="shared" si="290"/>
        <v>42235.117476851854</v>
      </c>
      <c r="T4069" s="19">
        <f t="shared" si="291"/>
        <v>42275.117476851854</v>
      </c>
      <c r="U4069">
        <f t="shared" si="296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88"/>
        <v>1</v>
      </c>
      <c r="P4070">
        <f t="shared" si="289"/>
        <v>34.950000000000003</v>
      </c>
      <c r="Q4070" s="13" t="s">
        <v>8315</v>
      </c>
      <c r="R4070" t="s">
        <v>8316</v>
      </c>
      <c r="S4070" s="19">
        <f t="shared" si="290"/>
        <v>42718.963599537034</v>
      </c>
      <c r="T4070" s="19">
        <f t="shared" si="291"/>
        <v>42748.961805555555</v>
      </c>
      <c r="U4070">
        <f t="shared" si="296"/>
        <v>2016</v>
      </c>
    </row>
    <row r="4071" spans="1:21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88"/>
        <v>34</v>
      </c>
      <c r="P4071">
        <f t="shared" si="289"/>
        <v>33.08</v>
      </c>
      <c r="Q4071" s="13" t="s">
        <v>8315</v>
      </c>
      <c r="R4071" t="s">
        <v>8316</v>
      </c>
      <c r="S4071" s="19">
        <f t="shared" si="290"/>
        <v>42022.661527777775</v>
      </c>
      <c r="T4071" s="19">
        <f t="shared" si="291"/>
        <v>42063.5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88"/>
        <v>17</v>
      </c>
      <c r="P4072">
        <f t="shared" si="289"/>
        <v>27.5</v>
      </c>
      <c r="Q4072" s="13" t="s">
        <v>8315</v>
      </c>
      <c r="R4072" t="s">
        <v>8316</v>
      </c>
      <c r="S4072" s="19">
        <f t="shared" si="290"/>
        <v>42031.666898148149</v>
      </c>
      <c r="T4072" s="19">
        <f t="shared" si="291"/>
        <v>42064.125</v>
      </c>
      <c r="U4072">
        <f>YEAR(S4072)</f>
        <v>2015</v>
      </c>
    </row>
    <row r="4073" spans="1:21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88"/>
        <v>0</v>
      </c>
      <c r="P4073">
        <f t="shared" si="289"/>
        <v>0</v>
      </c>
      <c r="Q4073" s="13" t="s">
        <v>8315</v>
      </c>
      <c r="R4073" t="s">
        <v>8316</v>
      </c>
      <c r="S4073" s="19">
        <f t="shared" si="290"/>
        <v>42700.804756944446</v>
      </c>
      <c r="T4073" s="19">
        <f t="shared" si="291"/>
        <v>42730.804756944446</v>
      </c>
    </row>
    <row r="4074" spans="1:21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88"/>
        <v>0</v>
      </c>
      <c r="P4074">
        <f t="shared" si="289"/>
        <v>2</v>
      </c>
      <c r="Q4074" s="13" t="s">
        <v>8315</v>
      </c>
      <c r="R4074" t="s">
        <v>8316</v>
      </c>
      <c r="S4074" s="19">
        <f t="shared" si="290"/>
        <v>41812.77443287037</v>
      </c>
      <c r="T4074" s="19">
        <f t="shared" si="291"/>
        <v>41872.77443287037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88"/>
        <v>1</v>
      </c>
      <c r="P4075">
        <f t="shared" si="289"/>
        <v>18.5</v>
      </c>
      <c r="Q4075" s="13" t="s">
        <v>8315</v>
      </c>
      <c r="R4075" t="s">
        <v>8316</v>
      </c>
      <c r="S4075" s="19">
        <f t="shared" si="290"/>
        <v>42078.34520833334</v>
      </c>
      <c r="T4075" s="19">
        <f t="shared" si="291"/>
        <v>42133.166666666672</v>
      </c>
      <c r="U4075">
        <f>YEAR(S4075)</f>
        <v>2015</v>
      </c>
    </row>
    <row r="4076" spans="1:21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88"/>
        <v>27</v>
      </c>
      <c r="P4076">
        <f t="shared" si="289"/>
        <v>35</v>
      </c>
      <c r="Q4076" s="13" t="s">
        <v>8315</v>
      </c>
      <c r="R4076" t="s">
        <v>8316</v>
      </c>
      <c r="S4076" s="19">
        <f t="shared" si="290"/>
        <v>42283.552951388891</v>
      </c>
      <c r="T4076" s="19">
        <f t="shared" si="291"/>
        <v>42313.594618055555</v>
      </c>
    </row>
    <row r="4077" spans="1:21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88"/>
        <v>29</v>
      </c>
      <c r="P4077">
        <f t="shared" si="289"/>
        <v>44.31</v>
      </c>
      <c r="Q4077" s="13" t="s">
        <v>8315</v>
      </c>
      <c r="R4077" t="s">
        <v>8316</v>
      </c>
      <c r="S4077" s="19">
        <f t="shared" si="290"/>
        <v>41779.045937499999</v>
      </c>
      <c r="T4077" s="19">
        <f t="shared" si="291"/>
        <v>41820.727777777778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88"/>
        <v>0</v>
      </c>
      <c r="P4078">
        <f t="shared" si="289"/>
        <v>0</v>
      </c>
      <c r="Q4078" s="13" t="s">
        <v>8315</v>
      </c>
      <c r="R4078" t="s">
        <v>8316</v>
      </c>
      <c r="S4078" s="19">
        <f t="shared" si="290"/>
        <v>41905.795706018522</v>
      </c>
      <c r="T4078" s="19">
        <f t="shared" si="291"/>
        <v>41933.82708333333</v>
      </c>
      <c r="U4078">
        <f t="shared" ref="U4078:U4079" si="297">YEAR(S4078)</f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88"/>
        <v>9</v>
      </c>
      <c r="P4079">
        <f t="shared" si="289"/>
        <v>222.5</v>
      </c>
      <c r="Q4079" s="13" t="s">
        <v>8315</v>
      </c>
      <c r="R4079" t="s">
        <v>8316</v>
      </c>
      <c r="S4079" s="19">
        <f t="shared" si="290"/>
        <v>42695.7105787037</v>
      </c>
      <c r="T4079" s="19">
        <f t="shared" si="291"/>
        <v>42725.7105787037</v>
      </c>
      <c r="U4079">
        <f t="shared" si="297"/>
        <v>2016</v>
      </c>
    </row>
    <row r="4080" spans="1:21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88"/>
        <v>0</v>
      </c>
      <c r="P4080">
        <f t="shared" si="289"/>
        <v>0</v>
      </c>
      <c r="Q4080" s="13" t="s">
        <v>8315</v>
      </c>
      <c r="R4080" t="s">
        <v>8316</v>
      </c>
      <c r="S4080" s="19">
        <f t="shared" si="290"/>
        <v>42732.787523148145</v>
      </c>
      <c r="T4080" s="19">
        <f t="shared" si="291"/>
        <v>42762.787523148145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88"/>
        <v>0</v>
      </c>
      <c r="P4081">
        <f t="shared" si="289"/>
        <v>5</v>
      </c>
      <c r="Q4081" s="13" t="s">
        <v>8315</v>
      </c>
      <c r="R4081" t="s">
        <v>8316</v>
      </c>
      <c r="S4081" s="19">
        <f t="shared" si="290"/>
        <v>42510.938900462963</v>
      </c>
      <c r="T4081" s="19">
        <f t="shared" si="291"/>
        <v>42540.938900462963</v>
      </c>
      <c r="U4081">
        <f t="shared" ref="U4081:U4085" si="298">YEAR(S4081)</f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88"/>
        <v>0</v>
      </c>
      <c r="P4082">
        <f t="shared" si="289"/>
        <v>0</v>
      </c>
      <c r="Q4082" s="13" t="s">
        <v>8315</v>
      </c>
      <c r="R4082" t="s">
        <v>8316</v>
      </c>
      <c r="S4082" s="19">
        <f t="shared" si="290"/>
        <v>42511.698101851856</v>
      </c>
      <c r="T4082" s="19">
        <f t="shared" si="291"/>
        <v>42535.787500000006</v>
      </c>
      <c r="U4082">
        <f t="shared" si="298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88"/>
        <v>16</v>
      </c>
      <c r="P4083">
        <f t="shared" si="289"/>
        <v>29.17</v>
      </c>
      <c r="Q4083" s="13" t="s">
        <v>8315</v>
      </c>
      <c r="R4083" t="s">
        <v>8316</v>
      </c>
      <c r="S4083" s="19">
        <f t="shared" si="290"/>
        <v>42041.581307870365</v>
      </c>
      <c r="T4083" s="19">
        <f t="shared" si="291"/>
        <v>42071.539641203708</v>
      </c>
      <c r="U4083">
        <f t="shared" si="298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88"/>
        <v>2</v>
      </c>
      <c r="P4084">
        <f t="shared" si="289"/>
        <v>1.5</v>
      </c>
      <c r="Q4084" s="13" t="s">
        <v>8315</v>
      </c>
      <c r="R4084" t="s">
        <v>8316</v>
      </c>
      <c r="S4084" s="19">
        <f t="shared" si="290"/>
        <v>42307.189270833333</v>
      </c>
      <c r="T4084" s="19">
        <f t="shared" si="291"/>
        <v>42322.958333333328</v>
      </c>
      <c r="U4084">
        <f t="shared" si="298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88"/>
        <v>22</v>
      </c>
      <c r="P4085">
        <f t="shared" si="289"/>
        <v>126.5</v>
      </c>
      <c r="Q4085" s="13" t="s">
        <v>8315</v>
      </c>
      <c r="R4085" t="s">
        <v>8316</v>
      </c>
      <c r="S4085" s="19">
        <f t="shared" si="290"/>
        <v>42353.761759259258</v>
      </c>
      <c r="T4085" s="19">
        <f t="shared" si="291"/>
        <v>42383.761759259258</v>
      </c>
      <c r="U4085">
        <f t="shared" si="298"/>
        <v>2015</v>
      </c>
    </row>
    <row r="4086" spans="1:21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88"/>
        <v>0</v>
      </c>
      <c r="P4086">
        <f t="shared" si="289"/>
        <v>10</v>
      </c>
      <c r="Q4086" s="13" t="s">
        <v>8315</v>
      </c>
      <c r="R4086" t="s">
        <v>8316</v>
      </c>
      <c r="S4086" s="19">
        <f t="shared" si="290"/>
        <v>42622.436412037037</v>
      </c>
      <c r="T4086" s="19">
        <f t="shared" si="291"/>
        <v>42652.436412037037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88"/>
        <v>0</v>
      </c>
      <c r="P4087">
        <f t="shared" si="289"/>
        <v>10</v>
      </c>
      <c r="Q4087" s="13" t="s">
        <v>8315</v>
      </c>
      <c r="R4087" t="s">
        <v>8316</v>
      </c>
      <c r="S4087" s="19">
        <f t="shared" si="290"/>
        <v>42058.603877314818</v>
      </c>
      <c r="T4087" s="19">
        <f t="shared" si="291"/>
        <v>42087.165972222225</v>
      </c>
      <c r="U4087">
        <f t="shared" ref="U4087:U4089" si="299">YEAR(S4087)</f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88"/>
        <v>5</v>
      </c>
      <c r="P4088">
        <f t="shared" si="289"/>
        <v>9.4</v>
      </c>
      <c r="Q4088" s="13" t="s">
        <v>8315</v>
      </c>
      <c r="R4088" t="s">
        <v>8316</v>
      </c>
      <c r="S4088" s="19">
        <f t="shared" si="290"/>
        <v>42304.940960648149</v>
      </c>
      <c r="T4088" s="19">
        <f t="shared" si="291"/>
        <v>42329.166666666672</v>
      </c>
      <c r="U4088">
        <f t="shared" si="29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88"/>
        <v>0</v>
      </c>
      <c r="P4089">
        <f t="shared" si="289"/>
        <v>0</v>
      </c>
      <c r="Q4089" s="13" t="s">
        <v>8315</v>
      </c>
      <c r="R4089" t="s">
        <v>8316</v>
      </c>
      <c r="S4089" s="19">
        <f t="shared" si="290"/>
        <v>42538.742893518516</v>
      </c>
      <c r="T4089" s="19">
        <f t="shared" si="291"/>
        <v>42568.742893518516</v>
      </c>
      <c r="U4089">
        <f t="shared" si="299"/>
        <v>2016</v>
      </c>
    </row>
    <row r="4090" spans="1:21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88"/>
        <v>11</v>
      </c>
      <c r="P4090">
        <f t="shared" si="289"/>
        <v>72</v>
      </c>
      <c r="Q4090" s="13" t="s">
        <v>8315</v>
      </c>
      <c r="R4090" t="s">
        <v>8316</v>
      </c>
      <c r="S4090" s="19">
        <f t="shared" si="290"/>
        <v>41990.612546296295</v>
      </c>
      <c r="T4090" s="19">
        <f t="shared" si="291"/>
        <v>42020.434722222228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88"/>
        <v>5</v>
      </c>
      <c r="P4091">
        <f t="shared" si="289"/>
        <v>30</v>
      </c>
      <c r="Q4091" s="13" t="s">
        <v>8315</v>
      </c>
      <c r="R4091" t="s">
        <v>8316</v>
      </c>
      <c r="S4091" s="19">
        <f t="shared" si="290"/>
        <v>42122.732499999998</v>
      </c>
      <c r="T4091" s="19">
        <f t="shared" si="291"/>
        <v>42155.732638888891</v>
      </c>
      <c r="U4091">
        <f t="shared" ref="U4091:U4094" si="300">YEAR(S4091)</f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88"/>
        <v>3</v>
      </c>
      <c r="P4092">
        <f t="shared" si="289"/>
        <v>10.67</v>
      </c>
      <c r="Q4092" s="13" t="s">
        <v>8315</v>
      </c>
      <c r="R4092" t="s">
        <v>8316</v>
      </c>
      <c r="S4092" s="19">
        <f t="shared" si="290"/>
        <v>42209.67288194444</v>
      </c>
      <c r="T4092" s="19">
        <f t="shared" si="291"/>
        <v>42223.625</v>
      </c>
      <c r="U4092">
        <f t="shared" si="300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88"/>
        <v>13</v>
      </c>
      <c r="P4093">
        <f t="shared" si="289"/>
        <v>25.5</v>
      </c>
      <c r="Q4093" s="13" t="s">
        <v>8315</v>
      </c>
      <c r="R4093" t="s">
        <v>8316</v>
      </c>
      <c r="S4093" s="19">
        <f t="shared" si="290"/>
        <v>41990.506377314814</v>
      </c>
      <c r="T4093" s="19">
        <f t="shared" si="291"/>
        <v>42020.506377314814</v>
      </c>
      <c r="U4093">
        <f t="shared" si="300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88"/>
        <v>0</v>
      </c>
      <c r="P4094">
        <f t="shared" si="289"/>
        <v>20</v>
      </c>
      <c r="Q4094" s="13" t="s">
        <v>8315</v>
      </c>
      <c r="R4094" t="s">
        <v>8316</v>
      </c>
      <c r="S4094" s="19">
        <f t="shared" si="290"/>
        <v>42039.194988425923</v>
      </c>
      <c r="T4094" s="19">
        <f t="shared" si="291"/>
        <v>42099.153321759266</v>
      </c>
      <c r="U4094">
        <f t="shared" si="300"/>
        <v>2015</v>
      </c>
    </row>
    <row r="4095" spans="1:21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88"/>
        <v>2</v>
      </c>
      <c r="P4095">
        <f t="shared" si="289"/>
        <v>15</v>
      </c>
      <c r="Q4095" s="13" t="s">
        <v>8315</v>
      </c>
      <c r="R4095" t="s">
        <v>8316</v>
      </c>
      <c r="S4095" s="19">
        <f t="shared" si="290"/>
        <v>42178.815891203703</v>
      </c>
      <c r="T4095" s="19">
        <f t="shared" si="291"/>
        <v>42238.815891203703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88"/>
        <v>37</v>
      </c>
      <c r="P4096">
        <f t="shared" si="289"/>
        <v>91.25</v>
      </c>
      <c r="Q4096" s="13" t="s">
        <v>8315</v>
      </c>
      <c r="R4096" t="s">
        <v>8316</v>
      </c>
      <c r="S4096" s="19">
        <f t="shared" si="290"/>
        <v>41890.086805555555</v>
      </c>
      <c r="T4096" s="19">
        <f t="shared" si="291"/>
        <v>41934.207638888889</v>
      </c>
      <c r="U4096">
        <f>YEAR(S4096)</f>
        <v>2014</v>
      </c>
    </row>
    <row r="4097" spans="1:21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88"/>
        <v>3</v>
      </c>
      <c r="P4097">
        <f t="shared" si="289"/>
        <v>800</v>
      </c>
      <c r="Q4097" s="13" t="s">
        <v>8315</v>
      </c>
      <c r="R4097" t="s">
        <v>8316</v>
      </c>
      <c r="S4097" s="19">
        <f t="shared" si="290"/>
        <v>42693.031828703708</v>
      </c>
      <c r="T4097" s="19">
        <f t="shared" si="291"/>
        <v>42723.031828703708</v>
      </c>
    </row>
    <row r="4098" spans="1:21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01">ROUND(E4098/D4098*100,0)</f>
        <v>11</v>
      </c>
      <c r="P4098">
        <f t="shared" ref="P4098:P4115" si="302">IFERROR(ROUND(E4098/L4098,2),0)</f>
        <v>80</v>
      </c>
      <c r="Q4098" s="13" t="s">
        <v>8315</v>
      </c>
      <c r="R4098" t="s">
        <v>8316</v>
      </c>
      <c r="S4098" s="19">
        <f t="shared" si="290"/>
        <v>42750.530312499999</v>
      </c>
      <c r="T4098" s="19">
        <f t="shared" si="291"/>
        <v>42794.368749999994</v>
      </c>
    </row>
    <row r="4099" spans="1:21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01"/>
        <v>0</v>
      </c>
      <c r="P4099">
        <f t="shared" si="302"/>
        <v>0</v>
      </c>
      <c r="Q4099" s="13" t="s">
        <v>8315</v>
      </c>
      <c r="R4099" t="s">
        <v>8316</v>
      </c>
      <c r="S4099" s="19">
        <f t="shared" ref="S4099:S4115" si="303">(((J4099/60)/60)/24)+DATE(1970,1,1)</f>
        <v>42344.824502314819</v>
      </c>
      <c r="T4099" s="19">
        <f t="shared" ref="T4099:T4115" si="304">(((I4099/60)/60)/24)+DATE(1970,1,1)</f>
        <v>42400.996527777781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01"/>
        <v>0</v>
      </c>
      <c r="P4100">
        <f t="shared" si="302"/>
        <v>0</v>
      </c>
      <c r="Q4100" s="13" t="s">
        <v>8315</v>
      </c>
      <c r="R4100" t="s">
        <v>8316</v>
      </c>
      <c r="S4100" s="19">
        <f t="shared" si="303"/>
        <v>42495.722187499996</v>
      </c>
      <c r="T4100" s="19">
        <f t="shared" si="304"/>
        <v>42525.722187499996</v>
      </c>
      <c r="U4100">
        <f t="shared" ref="U4100:U4105" si="305">YEAR(S4100)</f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01"/>
        <v>1</v>
      </c>
      <c r="P4101">
        <f t="shared" si="302"/>
        <v>50</v>
      </c>
      <c r="Q4101" s="13" t="s">
        <v>8315</v>
      </c>
      <c r="R4101" t="s">
        <v>8316</v>
      </c>
      <c r="S4101" s="19">
        <f t="shared" si="303"/>
        <v>42570.850381944445</v>
      </c>
      <c r="T4101" s="19">
        <f t="shared" si="304"/>
        <v>42615.850381944445</v>
      </c>
      <c r="U4101">
        <f t="shared" si="305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01"/>
        <v>0</v>
      </c>
      <c r="P4102">
        <f t="shared" si="302"/>
        <v>0</v>
      </c>
      <c r="Q4102" s="13" t="s">
        <v>8315</v>
      </c>
      <c r="R4102" t="s">
        <v>8316</v>
      </c>
      <c r="S4102" s="19">
        <f t="shared" si="303"/>
        <v>41927.124884259261</v>
      </c>
      <c r="T4102" s="19">
        <f t="shared" si="304"/>
        <v>41937.124884259261</v>
      </c>
      <c r="U4102">
        <f t="shared" si="305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01"/>
        <v>0</v>
      </c>
      <c r="P4103">
        <f t="shared" si="302"/>
        <v>0</v>
      </c>
      <c r="Q4103" s="13" t="s">
        <v>8315</v>
      </c>
      <c r="R4103" t="s">
        <v>8316</v>
      </c>
      <c r="S4103" s="19">
        <f t="shared" si="303"/>
        <v>42730.903726851851</v>
      </c>
      <c r="T4103" s="19">
        <f t="shared" si="304"/>
        <v>42760.903726851851</v>
      </c>
      <c r="U4103">
        <f t="shared" si="305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01"/>
        <v>27</v>
      </c>
      <c r="P4104">
        <f t="shared" si="302"/>
        <v>22.83</v>
      </c>
      <c r="Q4104" s="13" t="s">
        <v>8315</v>
      </c>
      <c r="R4104" t="s">
        <v>8316</v>
      </c>
      <c r="S4104" s="19">
        <f t="shared" si="303"/>
        <v>42475.848067129627</v>
      </c>
      <c r="T4104" s="19">
        <f t="shared" si="304"/>
        <v>42505.848067129627</v>
      </c>
      <c r="U4104">
        <f t="shared" si="305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01"/>
        <v>10</v>
      </c>
      <c r="P4105">
        <f t="shared" si="302"/>
        <v>16.670000000000002</v>
      </c>
      <c r="Q4105" s="13" t="s">
        <v>8315</v>
      </c>
      <c r="R4105" t="s">
        <v>8316</v>
      </c>
      <c r="S4105" s="19">
        <f t="shared" si="303"/>
        <v>42188.83293981482</v>
      </c>
      <c r="T4105" s="19">
        <f t="shared" si="304"/>
        <v>42242.772222222222</v>
      </c>
      <c r="U4105">
        <f t="shared" si="305"/>
        <v>2015</v>
      </c>
    </row>
    <row r="4106" spans="1:21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01"/>
        <v>21</v>
      </c>
      <c r="P4106">
        <f t="shared" si="302"/>
        <v>45.79</v>
      </c>
      <c r="Q4106" s="13" t="s">
        <v>8315</v>
      </c>
      <c r="R4106" t="s">
        <v>8316</v>
      </c>
      <c r="S4106" s="19">
        <f t="shared" si="303"/>
        <v>42640.278171296297</v>
      </c>
      <c r="T4106" s="19">
        <f t="shared" si="304"/>
        <v>42670.278171296297</v>
      </c>
    </row>
    <row r="4107" spans="1:21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01"/>
        <v>7</v>
      </c>
      <c r="P4107">
        <f t="shared" si="302"/>
        <v>383.33</v>
      </c>
      <c r="Q4107" s="13" t="s">
        <v>8315</v>
      </c>
      <c r="R4107" t="s">
        <v>8316</v>
      </c>
      <c r="S4107" s="19">
        <f t="shared" si="303"/>
        <v>42697.010520833333</v>
      </c>
      <c r="T4107" s="19">
        <f t="shared" si="304"/>
        <v>42730.010520833333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01"/>
        <v>71</v>
      </c>
      <c r="P4108">
        <f t="shared" si="302"/>
        <v>106.97</v>
      </c>
      <c r="Q4108" s="13" t="s">
        <v>8315</v>
      </c>
      <c r="R4108" t="s">
        <v>8316</v>
      </c>
      <c r="S4108" s="19">
        <f t="shared" si="303"/>
        <v>42053.049375000002</v>
      </c>
      <c r="T4108" s="19">
        <f t="shared" si="304"/>
        <v>42096.041666666672</v>
      </c>
      <c r="U4108">
        <f t="shared" ref="U4108:U4110" si="306">YEAR(S4108)</f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01"/>
        <v>2</v>
      </c>
      <c r="P4109">
        <f t="shared" si="302"/>
        <v>10.25</v>
      </c>
      <c r="Q4109" s="13" t="s">
        <v>8315</v>
      </c>
      <c r="R4109" t="s">
        <v>8316</v>
      </c>
      <c r="S4109" s="19">
        <f t="shared" si="303"/>
        <v>41883.916678240741</v>
      </c>
      <c r="T4109" s="19">
        <f t="shared" si="304"/>
        <v>41906.916678240741</v>
      </c>
      <c r="U4109">
        <f t="shared" si="306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01"/>
        <v>2</v>
      </c>
      <c r="P4110">
        <f t="shared" si="302"/>
        <v>59</v>
      </c>
      <c r="Q4110" s="13" t="s">
        <v>8315</v>
      </c>
      <c r="R4110" t="s">
        <v>8316</v>
      </c>
      <c r="S4110" s="19">
        <f t="shared" si="303"/>
        <v>42767.031678240746</v>
      </c>
      <c r="T4110" s="19">
        <f t="shared" si="304"/>
        <v>42797.208333333328</v>
      </c>
      <c r="U4110">
        <f t="shared" si="306"/>
        <v>2017</v>
      </c>
    </row>
    <row r="4111" spans="1:21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01"/>
        <v>0</v>
      </c>
      <c r="P4111">
        <f t="shared" si="302"/>
        <v>0</v>
      </c>
      <c r="Q4111" s="13" t="s">
        <v>8315</v>
      </c>
      <c r="R4111" t="s">
        <v>8316</v>
      </c>
      <c r="S4111" s="19">
        <f t="shared" si="303"/>
        <v>42307.539398148147</v>
      </c>
      <c r="T4111" s="19">
        <f t="shared" si="304"/>
        <v>42337.581064814818</v>
      </c>
    </row>
    <row r="4112" spans="1:21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01"/>
        <v>29</v>
      </c>
      <c r="P4112">
        <f t="shared" si="302"/>
        <v>14.33</v>
      </c>
      <c r="Q4112" s="13" t="s">
        <v>8315</v>
      </c>
      <c r="R4112" t="s">
        <v>8316</v>
      </c>
      <c r="S4112" s="19">
        <f t="shared" si="303"/>
        <v>42512.626747685179</v>
      </c>
      <c r="T4112" s="19">
        <f t="shared" si="304"/>
        <v>42572.626747685179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01"/>
        <v>3</v>
      </c>
      <c r="P4113">
        <f t="shared" si="302"/>
        <v>15.67</v>
      </c>
      <c r="Q4113" s="13" t="s">
        <v>8315</v>
      </c>
      <c r="R4113" t="s">
        <v>8316</v>
      </c>
      <c r="S4113" s="19">
        <f t="shared" si="303"/>
        <v>42029.135879629626</v>
      </c>
      <c r="T4113" s="19">
        <f t="shared" si="304"/>
        <v>42059.135879629626</v>
      </c>
      <c r="U4113">
        <f>YEAR(S4113)</f>
        <v>2015</v>
      </c>
    </row>
    <row r="4114" spans="1:21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01"/>
        <v>0</v>
      </c>
      <c r="P4114">
        <f t="shared" si="302"/>
        <v>1</v>
      </c>
      <c r="Q4114" s="13" t="s">
        <v>8315</v>
      </c>
      <c r="R4114" t="s">
        <v>8316</v>
      </c>
      <c r="S4114" s="19">
        <f t="shared" si="303"/>
        <v>42400.946597222224</v>
      </c>
      <c r="T4114" s="19">
        <f t="shared" si="304"/>
        <v>42428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01"/>
        <v>0</v>
      </c>
      <c r="P4115">
        <f t="shared" si="302"/>
        <v>1</v>
      </c>
      <c r="Q4115" s="13" t="s">
        <v>8315</v>
      </c>
      <c r="R4115" t="s">
        <v>8316</v>
      </c>
      <c r="S4115" s="19">
        <f t="shared" si="303"/>
        <v>42358.573182870372</v>
      </c>
      <c r="T4115" s="19">
        <f t="shared" si="304"/>
        <v>42377.273611111115</v>
      </c>
      <c r="U4115">
        <f>YEAR(S4115)</f>
        <v>2015</v>
      </c>
    </row>
  </sheetData>
  <autoFilter ref="A1:T4115" xr:uid="{00000000-0001-0000-0000-000000000000}"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4" priority="3" operator="equal">
      <formula>"failed"</formula>
    </cfRule>
    <cfRule type="cellIs" dxfId="3" priority="4" operator="equal">
      <formula>"live"</formula>
    </cfRule>
    <cfRule type="cellIs" dxfId="2" priority="5" operator="equal">
      <formula>"successful"</formula>
    </cfRule>
    <cfRule type="cellIs" dxfId="1" priority="6" operator="equal">
      <formula>"canceled"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7C655-E5A8-4C93-97C5-3BEBF84425A1}">
  <dimension ref="A3:D16"/>
  <sheetViews>
    <sheetView tabSelected="1" topLeftCell="C4" workbookViewId="0">
      <selection activeCell="J7" sqref="J7"/>
    </sheetView>
  </sheetViews>
  <sheetFormatPr defaultRowHeight="14.4" x14ac:dyDescent="0.3"/>
  <cols>
    <col min="1" max="1" width="13.77734375" bestFit="1" customWidth="1"/>
    <col min="2" max="2" width="26.44140625" style="22" bestFit="1" customWidth="1"/>
    <col min="3" max="3" width="25.44140625" style="22" bestFit="1" customWidth="1"/>
    <col min="4" max="4" width="22.5546875" style="22" bestFit="1" customWidth="1"/>
  </cols>
  <sheetData>
    <row r="3" spans="1:4" x14ac:dyDescent="0.3">
      <c r="A3" s="14" t="s">
        <v>8363</v>
      </c>
      <c r="B3" s="22" t="s">
        <v>8414</v>
      </c>
      <c r="C3" s="22" t="s">
        <v>8416</v>
      </c>
      <c r="D3" s="22" t="s">
        <v>8415</v>
      </c>
    </row>
    <row r="4" spans="1:4" x14ac:dyDescent="0.3">
      <c r="A4" s="15" t="s">
        <v>8402</v>
      </c>
      <c r="B4" s="22">
        <v>0.71081677704194257</v>
      </c>
      <c r="C4" s="22">
        <v>3.9735099337748346E-2</v>
      </c>
      <c r="D4" s="22">
        <v>0.24944812362030905</v>
      </c>
    </row>
    <row r="5" spans="1:4" x14ac:dyDescent="0.3">
      <c r="A5" s="15" t="s">
        <v>8403</v>
      </c>
      <c r="B5" s="22">
        <v>0.66584967320261434</v>
      </c>
      <c r="C5" s="22">
        <v>4.2483660130718956E-2</v>
      </c>
      <c r="D5" s="22">
        <v>0.29166666666666669</v>
      </c>
    </row>
    <row r="6" spans="1:4" x14ac:dyDescent="0.3">
      <c r="A6" s="15" t="s">
        <v>8404</v>
      </c>
      <c r="B6" s="22">
        <v>0.55155875299760193</v>
      </c>
      <c r="C6" s="22">
        <v>6.4748201438848921E-2</v>
      </c>
      <c r="D6" s="22">
        <v>0.38369304556354916</v>
      </c>
    </row>
    <row r="7" spans="1:4" x14ac:dyDescent="0.3">
      <c r="A7" s="15" t="s">
        <v>8405</v>
      </c>
      <c r="B7" s="22">
        <v>0.47794117647058826</v>
      </c>
      <c r="C7" s="22">
        <v>8.8235294117647065E-2</v>
      </c>
      <c r="D7" s="22">
        <v>0.43382352941176472</v>
      </c>
    </row>
    <row r="8" spans="1:4" x14ac:dyDescent="0.3">
      <c r="A8" s="15" t="s">
        <v>8406</v>
      </c>
      <c r="B8" s="22">
        <v>0.51351351351351349</v>
      </c>
      <c r="C8" s="22">
        <v>5.4054054054054057E-2</v>
      </c>
      <c r="D8" s="22">
        <v>0.43243243243243246</v>
      </c>
    </row>
    <row r="9" spans="1:4" x14ac:dyDescent="0.3">
      <c r="A9" s="15" t="s">
        <v>8407</v>
      </c>
      <c r="B9" s="22">
        <v>0.51428571428571423</v>
      </c>
      <c r="C9" s="22">
        <v>2.8571428571428571E-2</v>
      </c>
      <c r="D9" s="22">
        <v>0.45714285714285713</v>
      </c>
    </row>
    <row r="10" spans="1:4" x14ac:dyDescent="0.3">
      <c r="A10" s="15" t="s">
        <v>8408</v>
      </c>
      <c r="B10" s="22">
        <v>0.33333333333333331</v>
      </c>
      <c r="C10" s="22">
        <v>4.1666666666666664E-2</v>
      </c>
      <c r="D10" s="22">
        <v>0.625</v>
      </c>
    </row>
    <row r="11" spans="1:4" x14ac:dyDescent="0.3">
      <c r="A11" s="15" t="s">
        <v>8409</v>
      </c>
      <c r="B11" s="22">
        <v>0.46153846153846156</v>
      </c>
      <c r="C11" s="22">
        <v>7.6923076923076927E-2</v>
      </c>
      <c r="D11" s="22">
        <v>0.46153846153846156</v>
      </c>
    </row>
    <row r="12" spans="1:4" x14ac:dyDescent="0.3">
      <c r="A12" s="15" t="s">
        <v>8410</v>
      </c>
      <c r="B12" s="22">
        <v>0.2857142857142857</v>
      </c>
      <c r="C12" s="22">
        <v>0.14285714285714285</v>
      </c>
      <c r="D12" s="22">
        <v>0.5714285714285714</v>
      </c>
    </row>
    <row r="13" spans="1:4" x14ac:dyDescent="0.3">
      <c r="A13" s="15" t="s">
        <v>8411</v>
      </c>
      <c r="B13" s="22">
        <v>0.625</v>
      </c>
      <c r="C13" s="22">
        <v>0</v>
      </c>
      <c r="D13" s="22">
        <v>0.375</v>
      </c>
    </row>
    <row r="14" spans="1:4" x14ac:dyDescent="0.3">
      <c r="A14" s="15" t="s">
        <v>8412</v>
      </c>
      <c r="B14" s="22">
        <v>0.3</v>
      </c>
      <c r="C14" s="22">
        <v>0.2</v>
      </c>
      <c r="D14" s="22">
        <v>0.5</v>
      </c>
    </row>
    <row r="15" spans="1:4" x14ac:dyDescent="0.3">
      <c r="A15" s="15" t="s">
        <v>8413</v>
      </c>
      <c r="B15" s="22">
        <v>0.16369047619047619</v>
      </c>
      <c r="C15" s="22">
        <v>0.24702380952380953</v>
      </c>
      <c r="D15" s="22">
        <v>0.5892857142857143</v>
      </c>
    </row>
    <row r="16" spans="1:4" x14ac:dyDescent="0.3">
      <c r="A16" s="15" t="s">
        <v>8362</v>
      </c>
      <c r="B16" s="22">
        <v>5.6032421642885319</v>
      </c>
      <c r="C16" s="22">
        <v>1.0262984336211418</v>
      </c>
      <c r="D16" s="22">
        <v>5.3704594020903267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8248A-AC62-4E26-8399-3661B242C5E0}">
  <dimension ref="A1:H13"/>
  <sheetViews>
    <sheetView workbookViewId="0">
      <selection activeCell="F25" sqref="F25"/>
    </sheetView>
  </sheetViews>
  <sheetFormatPr defaultRowHeight="14.4" x14ac:dyDescent="0.3"/>
  <cols>
    <col min="1" max="1" width="13.4414062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22" bestFit="1" customWidth="1"/>
    <col min="7" max="7" width="15.44140625" style="22" bestFit="1" customWidth="1"/>
    <col min="8" max="8" width="18.21875" style="22" bestFit="1" customWidth="1"/>
  </cols>
  <sheetData>
    <row r="1" spans="1:8" x14ac:dyDescent="0.3">
      <c r="A1" t="s">
        <v>8381</v>
      </c>
      <c r="B1" t="s">
        <v>8395</v>
      </c>
      <c r="C1" t="s">
        <v>8396</v>
      </c>
      <c r="D1" t="s">
        <v>8397</v>
      </c>
      <c r="E1" t="s">
        <v>8398</v>
      </c>
      <c r="F1" s="22" t="s">
        <v>8399</v>
      </c>
      <c r="G1" s="22" t="s">
        <v>8400</v>
      </c>
      <c r="H1" s="22" t="s">
        <v>8401</v>
      </c>
    </row>
    <row r="2" spans="1:8" x14ac:dyDescent="0.3">
      <c r="A2" t="s">
        <v>8402</v>
      </c>
      <c r="B2">
        <f>COUNTIFS(Kickstarters!$F:$F,"successful",Kickstarters!$D:$D,"&lt;1000")</f>
        <v>322</v>
      </c>
      <c r="C2">
        <f>COUNTIFS(Kickstarters!$F:$F,"failed",Kickstarters!$D:$D,"&lt;1000")</f>
        <v>113</v>
      </c>
      <c r="D2">
        <f>COUNTIFS(Kickstarters!$F:$F,"canceled",Kickstarters!$D:$D,"&lt;1000")</f>
        <v>18</v>
      </c>
      <c r="E2">
        <f>SUM(B2:D2)</f>
        <v>453</v>
      </c>
      <c r="F2" s="22">
        <f>(B2/E2)</f>
        <v>0.71081677704194257</v>
      </c>
      <c r="G2" s="22">
        <f>(C2/E2)</f>
        <v>0.24944812362030905</v>
      </c>
      <c r="H2" s="22">
        <f>(D2/E2)</f>
        <v>3.9735099337748346E-2</v>
      </c>
    </row>
    <row r="3" spans="1:8" x14ac:dyDescent="0.3">
      <c r="A3" t="s">
        <v>8403</v>
      </c>
      <c r="B3">
        <f>COUNTIFS(Kickstarters!$F:$F,"successful",Kickstarters!$D:$D,"&gt;1000",Kickstarters!$D:$D,"&lt;4999")</f>
        <v>815</v>
      </c>
      <c r="C3">
        <f>COUNTIFS(Kickstarters!$F:$F,"failed",Kickstarters!$D:$D,"&gt;1000",Kickstarters!$D:$D,"&lt;4999")</f>
        <v>357</v>
      </c>
      <c r="D3">
        <f>COUNTIFS(Kickstarters!$F:$F,"canceled",Kickstarters!$D:$D,"&gt;1000",Kickstarters!$D:$D,"&lt;4999")</f>
        <v>52</v>
      </c>
      <c r="E3">
        <f t="shared" ref="E3:E13" si="0">SUM(B3:D3)</f>
        <v>1224</v>
      </c>
      <c r="F3" s="22">
        <f>(B3/E3)</f>
        <v>0.66584967320261434</v>
      </c>
      <c r="G3" s="22">
        <f>(C3/E3)</f>
        <v>0.29166666666666669</v>
      </c>
      <c r="H3" s="22">
        <f>(D3/E3)</f>
        <v>4.2483660130718956E-2</v>
      </c>
    </row>
    <row r="4" spans="1:8" x14ac:dyDescent="0.3">
      <c r="A4" t="s">
        <v>8404</v>
      </c>
      <c r="B4">
        <f>COUNTIFS(Kickstarters!$F:$F,"successful",Kickstarters!$D:$D,"&gt;5000",Kickstarters!$D:$D,"&lt;9999")</f>
        <v>230</v>
      </c>
      <c r="C4">
        <f>COUNTIFS(Kickstarters!$F:$F,"failed",Kickstarters!$D:$D,"&gt;5000",Kickstarters!$D:$D,"&lt;9999")</f>
        <v>160</v>
      </c>
      <c r="D4">
        <f>COUNTIFS(Kickstarters!$F:$F,"canceled",Kickstarters!$D:$D,"&gt;5000",Kickstarters!$D:$D,"&lt;9999")</f>
        <v>27</v>
      </c>
      <c r="E4">
        <f t="shared" si="0"/>
        <v>417</v>
      </c>
      <c r="F4" s="22">
        <f>(B4/E4)</f>
        <v>0.55155875299760193</v>
      </c>
      <c r="G4" s="22">
        <f>(C4/E4)</f>
        <v>0.38369304556354916</v>
      </c>
      <c r="H4" s="22">
        <f>(D4/E4)</f>
        <v>6.4748201438848921E-2</v>
      </c>
    </row>
    <row r="5" spans="1:8" x14ac:dyDescent="0.3">
      <c r="A5" t="s">
        <v>8405</v>
      </c>
      <c r="B5">
        <f>COUNTIFS(Kickstarters!$F:$F,"successful",Kickstarters!$D:$D,"&gt;10000",Kickstarters!$D:$D,"&lt;14999")</f>
        <v>65</v>
      </c>
      <c r="C5">
        <f>COUNTIFS(Kickstarters!$F:$F,"failed",Kickstarters!$D:$D,"&gt;10000",Kickstarters!$D:$D,"&lt;14999")</f>
        <v>59</v>
      </c>
      <c r="D5">
        <f>COUNTIFS(Kickstarters!$F:$F,"canceled",Kickstarters!$D:$D,"&gt;10000",Kickstarters!$D:$D,"&lt;14999")</f>
        <v>12</v>
      </c>
      <c r="E5">
        <f t="shared" si="0"/>
        <v>136</v>
      </c>
      <c r="F5" s="22">
        <f>(B5/E5)</f>
        <v>0.47794117647058826</v>
      </c>
      <c r="G5" s="22">
        <f>(C5/E5)</f>
        <v>0.43382352941176472</v>
      </c>
      <c r="H5" s="22">
        <f>(D5/E5)</f>
        <v>8.8235294117647065E-2</v>
      </c>
    </row>
    <row r="6" spans="1:8" x14ac:dyDescent="0.3">
      <c r="A6" t="s">
        <v>8406</v>
      </c>
      <c r="B6">
        <f>COUNTIFS(Kickstarters!$F:$F,"successful",Kickstarters!$D:$D,"&gt;15000",Kickstarters!$D:$D,"&lt;19999")</f>
        <v>38</v>
      </c>
      <c r="C6">
        <f>COUNTIFS(Kickstarters!$F:$F,"failed",Kickstarters!$D:$D,"&gt;15000",Kickstarters!$D:$D,"&lt;19999")</f>
        <v>32</v>
      </c>
      <c r="D6">
        <f>COUNTIFS(Kickstarters!$F:$F,"canceled",Kickstarters!$D:$D,"&gt;15000",Kickstarters!$D:$D,"&lt;19999")</f>
        <v>4</v>
      </c>
      <c r="E6">
        <f t="shared" si="0"/>
        <v>74</v>
      </c>
      <c r="F6" s="22">
        <f>(B6/E6)</f>
        <v>0.51351351351351349</v>
      </c>
      <c r="G6" s="22">
        <f>(C6/E6)</f>
        <v>0.43243243243243246</v>
      </c>
      <c r="H6" s="22">
        <f>(D6/E6)</f>
        <v>5.4054054054054057E-2</v>
      </c>
    </row>
    <row r="7" spans="1:8" x14ac:dyDescent="0.3">
      <c r="A7" t="s">
        <v>8407</v>
      </c>
      <c r="B7">
        <f>COUNTIFS(Kickstarters!$F:$F,"successful",Kickstarters!$D:$D,"&gt;20000",Kickstarters!$D:$D,"&lt;24999")</f>
        <v>18</v>
      </c>
      <c r="C7">
        <f>COUNTIFS(Kickstarters!$F:$F,"failed",Kickstarters!$D:$D,"&gt;20000",Kickstarters!$D:$D,"&lt;24999")</f>
        <v>16</v>
      </c>
      <c r="D7">
        <f>COUNTIFS(Kickstarters!$F:$F,"canceled",Kickstarters!$D:$D,"&gt;20000",Kickstarters!$D:$D,"&lt;24999")</f>
        <v>1</v>
      </c>
      <c r="E7">
        <f t="shared" si="0"/>
        <v>35</v>
      </c>
      <c r="F7" s="22">
        <f>(B7/E7)</f>
        <v>0.51428571428571423</v>
      </c>
      <c r="G7" s="22">
        <f>(C7/E7)</f>
        <v>0.45714285714285713</v>
      </c>
      <c r="H7" s="22">
        <f>(D7/E7)</f>
        <v>2.8571428571428571E-2</v>
      </c>
    </row>
    <row r="8" spans="1:8" x14ac:dyDescent="0.3">
      <c r="A8" t="s">
        <v>8408</v>
      </c>
      <c r="B8">
        <f>COUNTIFS(Kickstarters!$F:$F,"successful",Kickstarters!$D:$D,"&gt;25000",Kickstarters!$D:$D,"&lt;29999")</f>
        <v>8</v>
      </c>
      <c r="C8">
        <f>COUNTIFS(Kickstarters!$F:$F,"failed",Kickstarters!$D:$D,"&gt;25000",Kickstarters!$D:$D,"&lt;29999")</f>
        <v>15</v>
      </c>
      <c r="D8">
        <f>COUNTIFS(Kickstarters!$F:$F,"canceled",Kickstarters!$D:$D,"&gt;25000",Kickstarters!$D:$D,"&lt;29999")</f>
        <v>1</v>
      </c>
      <c r="E8">
        <f t="shared" si="0"/>
        <v>24</v>
      </c>
      <c r="F8" s="22">
        <f>(B8/E8)</f>
        <v>0.33333333333333331</v>
      </c>
      <c r="G8" s="22">
        <f>(C8/E8)</f>
        <v>0.625</v>
      </c>
      <c r="H8" s="22">
        <f>(D8/E8)</f>
        <v>4.1666666666666664E-2</v>
      </c>
    </row>
    <row r="9" spans="1:8" x14ac:dyDescent="0.3">
      <c r="A9" t="s">
        <v>8409</v>
      </c>
      <c r="B9">
        <f>COUNTIFS(Kickstarters!$F:$F,"successful",Kickstarters!$D:$D,"&gt;30000",Kickstarters!$D:$D,"&lt;34999")</f>
        <v>6</v>
      </c>
      <c r="C9">
        <f>COUNTIFS(Kickstarters!$F:$F,"failed",Kickstarters!$D:$D,"&gt;30000",Kickstarters!$D:$D,"&lt;34999")</f>
        <v>6</v>
      </c>
      <c r="D9">
        <f>COUNTIFS(Kickstarters!$F:$F,"canceled",Kickstarters!$D:$D,"&gt;30000",Kickstarters!$D:$D,"&lt;34999")</f>
        <v>1</v>
      </c>
      <c r="E9">
        <f t="shared" si="0"/>
        <v>13</v>
      </c>
      <c r="F9" s="22">
        <f>(B9/E9)</f>
        <v>0.46153846153846156</v>
      </c>
      <c r="G9" s="22">
        <f>(C9/E9)</f>
        <v>0.46153846153846156</v>
      </c>
      <c r="H9" s="22">
        <f>(D9/E9)</f>
        <v>7.6923076923076927E-2</v>
      </c>
    </row>
    <row r="10" spans="1:8" x14ac:dyDescent="0.3">
      <c r="A10" t="s">
        <v>8410</v>
      </c>
      <c r="B10">
        <f>COUNTIFS(Kickstarters!$F:$F,"successful",Kickstarters!$D:$D,"&gt;35000",Kickstarters!$D:$D,"&lt;39999")</f>
        <v>4</v>
      </c>
      <c r="C10">
        <f>COUNTIFS(Kickstarters!$F:$F,"failed",Kickstarters!$D:$D,"&gt;35000",Kickstarters!$D:$D,"&lt;39999")</f>
        <v>8</v>
      </c>
      <c r="D10">
        <f>COUNTIFS(Kickstarters!$F:$F,"canceled",Kickstarters!$D:$D,"&gt;35000",Kickstarters!$D:$D,"&lt;39999")</f>
        <v>2</v>
      </c>
      <c r="E10">
        <f t="shared" si="0"/>
        <v>14</v>
      </c>
      <c r="F10" s="22">
        <f>(B10/E10)</f>
        <v>0.2857142857142857</v>
      </c>
      <c r="G10" s="22">
        <f>(C10/E10)</f>
        <v>0.5714285714285714</v>
      </c>
      <c r="H10" s="22">
        <f>(D10/E10)</f>
        <v>0.14285714285714285</v>
      </c>
    </row>
    <row r="11" spans="1:8" x14ac:dyDescent="0.3">
      <c r="A11" t="s">
        <v>8411</v>
      </c>
      <c r="B11">
        <f>COUNTIFS(Kickstarters!$F:$F,"successful",Kickstarters!$D:$D,"&gt;40000",Kickstarters!$D:$D,"&lt;44999")</f>
        <v>5</v>
      </c>
      <c r="C11">
        <f>COUNTIFS(Kickstarters!$F:$F,"failed",Kickstarters!$D:$D,"&gt;40000",Kickstarters!$D:$D,"&lt;44999")</f>
        <v>3</v>
      </c>
      <c r="D11">
        <f>COUNTIFS(Kickstarters!$F:$F,"canceled",Kickstarters!$D:$D,"&gt;40000",Kickstarters!$D:$D,"&lt;44999")</f>
        <v>0</v>
      </c>
      <c r="E11">
        <f t="shared" si="0"/>
        <v>8</v>
      </c>
      <c r="F11" s="22">
        <f>(B11/E11)</f>
        <v>0.625</v>
      </c>
      <c r="G11" s="22">
        <f>(C11/E11)</f>
        <v>0.375</v>
      </c>
      <c r="H11" s="22">
        <f>(D11/E11)</f>
        <v>0</v>
      </c>
    </row>
    <row r="12" spans="1:8" x14ac:dyDescent="0.3">
      <c r="A12" t="s">
        <v>8412</v>
      </c>
      <c r="B12">
        <f>COUNTIFS(Kickstarters!$F:$F,"successful",Kickstarters!$D:$D,"&gt;45000",Kickstarters!$D:$D,"&lt;49999")</f>
        <v>3</v>
      </c>
      <c r="C12">
        <f>COUNTIFS(Kickstarters!$F:$F,"failed",Kickstarters!$D:$D,"&gt;45000",Kickstarters!$D:$D,"&lt;49999")</f>
        <v>5</v>
      </c>
      <c r="D12">
        <f>COUNTIFS(Kickstarters!$F:$F,"canceled",Kickstarters!$D:$D,"&gt;45000",Kickstarters!$D:$D,"&lt;49999")</f>
        <v>2</v>
      </c>
      <c r="E12">
        <f t="shared" si="0"/>
        <v>10</v>
      </c>
      <c r="F12" s="22">
        <f>(B12/E12)</f>
        <v>0.3</v>
      </c>
      <c r="G12" s="22">
        <f>(C12/E12)</f>
        <v>0.5</v>
      </c>
      <c r="H12" s="22">
        <f>(D12/E12)</f>
        <v>0.2</v>
      </c>
    </row>
    <row r="13" spans="1:8" x14ac:dyDescent="0.3">
      <c r="A13" t="s">
        <v>8413</v>
      </c>
      <c r="B13">
        <f>COUNTIFS(Kickstarters!$F:$F,"successful",Kickstarters!$D:$D,"&gt;50000")</f>
        <v>55</v>
      </c>
      <c r="C13">
        <f>COUNTIFS(Kickstarters!$F:$F,"failed",Kickstarters!$D:$D,"&gt;50000")</f>
        <v>198</v>
      </c>
      <c r="D13">
        <f>COUNTIFS(Kickstarters!$F:$F,"canceled",Kickstarters!$D:$D,"&gt;50000")</f>
        <v>83</v>
      </c>
      <c r="E13">
        <f t="shared" si="0"/>
        <v>336</v>
      </c>
      <c r="F13" s="22">
        <f>(B13/E13)</f>
        <v>0.16369047619047619</v>
      </c>
      <c r="G13" s="22">
        <f>(C13/E13)</f>
        <v>0.5892857142857143</v>
      </c>
      <c r="H13" s="22">
        <f>(D13/E13)</f>
        <v>0.24702380952380953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2DFBC-8236-41B0-BE97-141EB3F3CDA6}">
  <sheetPr codeName="Sheet6"/>
  <dimension ref="A1:C14"/>
  <sheetViews>
    <sheetView workbookViewId="0">
      <selection activeCell="F12" sqref="F12"/>
    </sheetView>
  </sheetViews>
  <sheetFormatPr defaultRowHeight="14.4" x14ac:dyDescent="0.3"/>
  <cols>
    <col min="1" max="1" width="25.88671875" bestFit="1" customWidth="1"/>
    <col min="2" max="2" width="10.109375" style="21" bestFit="1" customWidth="1"/>
    <col min="3" max="3" width="12.109375" style="21" bestFit="1" customWidth="1"/>
  </cols>
  <sheetData>
    <row r="1" spans="1:3" x14ac:dyDescent="0.3">
      <c r="B1" s="21" t="s">
        <v>8382</v>
      </c>
      <c r="C1" s="21" t="s">
        <v>8383</v>
      </c>
    </row>
    <row r="2" spans="1:3" x14ac:dyDescent="0.3">
      <c r="A2" t="s">
        <v>8384</v>
      </c>
      <c r="B2" s="21" t="e">
        <f>AVERAGE(#REF!)</f>
        <v>#REF!</v>
      </c>
      <c r="C2" s="21" t="e">
        <f>AVERAGE(#REF!)</f>
        <v>#REF!</v>
      </c>
    </row>
    <row r="3" spans="1:3" x14ac:dyDescent="0.3">
      <c r="A3" t="s">
        <v>8385</v>
      </c>
      <c r="B3" s="21" t="e">
        <f>MEDIAN(#REF!)</f>
        <v>#REF!</v>
      </c>
      <c r="C3" s="21" t="e">
        <f>MEDIAN(#REF!)</f>
        <v>#REF!</v>
      </c>
    </row>
    <row r="4" spans="1:3" x14ac:dyDescent="0.3">
      <c r="A4" t="s">
        <v>8388</v>
      </c>
      <c r="B4" s="21" t="e">
        <f>_xlfn.STDEV.P(#REF!)</f>
        <v>#REF!</v>
      </c>
      <c r="C4" s="21" t="e">
        <f>_xlfn.STDEV.P(#REF!)</f>
        <v>#REF!</v>
      </c>
    </row>
    <row r="5" spans="1:3" x14ac:dyDescent="0.3">
      <c r="A5" t="s">
        <v>8389</v>
      </c>
      <c r="B5" s="21" t="e">
        <f>_xlfn.QUARTILE.EXC(#REF!, 3)</f>
        <v>#REF!</v>
      </c>
      <c r="C5" s="21" t="e">
        <f>_xlfn.QUARTILE.EXC(#REF!,3)</f>
        <v>#REF!</v>
      </c>
    </row>
    <row r="6" spans="1:3" x14ac:dyDescent="0.3">
      <c r="A6" t="s">
        <v>8390</v>
      </c>
      <c r="B6" s="21" t="e">
        <f>_xlfn.QUARTILE.EXC(#REF!, 1)</f>
        <v>#REF!</v>
      </c>
      <c r="C6" s="21" t="e">
        <f>_xlfn.QUARTILE.EXC(#REF!,1)</f>
        <v>#REF!</v>
      </c>
    </row>
    <row r="7" spans="1:3" x14ac:dyDescent="0.3">
      <c r="A7" t="s">
        <v>8391</v>
      </c>
      <c r="B7" s="21" t="e">
        <f>B5-B6</f>
        <v>#REF!</v>
      </c>
      <c r="C7" s="21" t="e">
        <f>C5-C6</f>
        <v>#REF!</v>
      </c>
    </row>
    <row r="9" spans="1:3" x14ac:dyDescent="0.3">
      <c r="A9" t="s">
        <v>8386</v>
      </c>
      <c r="B9" s="21" t="e">
        <f>AVERAGE(#REF!)</f>
        <v>#REF!</v>
      </c>
      <c r="C9" s="21" t="e">
        <f>AVERAGE(#REF!)</f>
        <v>#REF!</v>
      </c>
    </row>
    <row r="10" spans="1:3" x14ac:dyDescent="0.3">
      <c r="A10" t="s">
        <v>8387</v>
      </c>
      <c r="B10" s="21" t="e">
        <f>MEDIAN(#REF!)</f>
        <v>#REF!</v>
      </c>
      <c r="C10" s="21" t="e">
        <f>MEDIAN(#REF!)</f>
        <v>#REF!</v>
      </c>
    </row>
    <row r="11" spans="1:3" x14ac:dyDescent="0.3">
      <c r="A11" t="s">
        <v>8392</v>
      </c>
      <c r="B11" s="21" t="e">
        <f>_xlfn.STDEV.P(#REF!)</f>
        <v>#REF!</v>
      </c>
      <c r="C11" s="21" t="e">
        <f>_xlfn.STDEV.P(#REF!)</f>
        <v>#REF!</v>
      </c>
    </row>
    <row r="12" spans="1:3" x14ac:dyDescent="0.3">
      <c r="A12" t="s">
        <v>8393</v>
      </c>
      <c r="B12" s="21" t="e">
        <f>_xlfn.QUARTILE.EXC(#REF!,3)</f>
        <v>#REF!</v>
      </c>
      <c r="C12" s="21" t="e">
        <f>_xlfn.QUARTILE.EXC(#REF!,3)</f>
        <v>#REF!</v>
      </c>
    </row>
    <row r="13" spans="1:3" x14ac:dyDescent="0.3">
      <c r="A13" t="s">
        <v>8394</v>
      </c>
      <c r="B13" s="21" t="e">
        <f>_xlfn.QUARTILE.EXC(#REF!,1)</f>
        <v>#REF!</v>
      </c>
      <c r="C13" s="21" t="e">
        <f>_xlfn.QUARTILE.EXC(#REF!,1)</f>
        <v>#REF!</v>
      </c>
    </row>
    <row r="14" spans="1:3" x14ac:dyDescent="0.3">
      <c r="A14" t="s">
        <v>8391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Lauch Date</vt:lpstr>
      <vt:lpstr>Kickstarters</vt:lpstr>
      <vt:lpstr>Outcome Based on Goals Charts</vt:lpstr>
      <vt:lpstr>Outcomes Based on Goals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Saveen Williams</cp:lastModifiedBy>
  <dcterms:created xsi:type="dcterms:W3CDTF">2017-04-20T15:17:24Z</dcterms:created>
  <dcterms:modified xsi:type="dcterms:W3CDTF">2022-04-18T03:08:34Z</dcterms:modified>
</cp:coreProperties>
</file>